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10">AKAM!$W$1:$AC$69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10">AKAM!$T$43:$U$58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54" i="52" l="1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47" i="49"/>
  <c r="G47" i="49"/>
  <c r="H47" i="49"/>
  <c r="F129" i="7"/>
  <c r="G129" i="7"/>
  <c r="H129" i="7"/>
  <c r="F228" i="17"/>
  <c r="G228" i="17"/>
  <c r="H228" i="17"/>
  <c r="K85" i="3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Q10" i="55"/>
  <c r="M55" i="55"/>
  <c r="M73" i="55"/>
  <c r="H73" i="55"/>
  <c r="C73" i="55"/>
  <c r="K60" i="55"/>
  <c r="K59" i="55"/>
  <c r="F59" i="55"/>
  <c r="K58" i="55"/>
  <c r="F58" i="55"/>
  <c r="K57" i="55"/>
  <c r="K73" i="55" s="1"/>
  <c r="F57" i="55"/>
  <c r="F73" i="55" s="1"/>
  <c r="D239" i="38"/>
  <c r="E239" i="38"/>
  <c r="G239" i="38"/>
  <c r="H239" i="38"/>
  <c r="K239" i="38"/>
  <c r="L239" i="38" s="1"/>
  <c r="M239" i="38"/>
  <c r="T239" i="38" s="1"/>
  <c r="R239" i="38"/>
  <c r="U239" i="38"/>
  <c r="F42" i="54"/>
  <c r="H42" i="54"/>
  <c r="G42" i="54"/>
  <c r="K18" i="54"/>
  <c r="H18" i="54"/>
  <c r="K4" i="54"/>
  <c r="F45" i="53"/>
  <c r="H45" i="53"/>
  <c r="G45" i="53"/>
  <c r="K4" i="53"/>
  <c r="F37" i="59"/>
  <c r="G37" i="59"/>
  <c r="H37" i="59"/>
  <c r="K2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Q2" i="63"/>
  <c r="Q3" i="63" s="1"/>
  <c r="Q6" i="63" s="1"/>
  <c r="C19" i="63"/>
  <c r="F19" i="63"/>
  <c r="H19" i="63"/>
  <c r="M19" i="63"/>
  <c r="K19" i="63"/>
  <c r="N239" i="38" l="1"/>
  <c r="O239" i="38"/>
  <c r="P239" i="38" s="1"/>
  <c r="V239" i="38"/>
  <c r="Q5" i="63"/>
  <c r="Q8" i="63"/>
  <c r="Q7" i="63" s="1"/>
  <c r="Q9" i="63" l="1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128" i="7"/>
  <c r="G128" i="7"/>
  <c r="H128" i="7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L231" i="38"/>
  <c r="L232" i="38"/>
  <c r="L233" i="38"/>
  <c r="L234" i="38"/>
  <c r="L235" i="38"/>
  <c r="L236" i="38"/>
  <c r="L237" i="38"/>
  <c r="G232" i="38"/>
  <c r="G233" i="38"/>
  <c r="G234" i="38"/>
  <c r="G235" i="38"/>
  <c r="G236" i="38"/>
  <c r="G237" i="38"/>
  <c r="G238" i="38"/>
  <c r="D230" i="38"/>
  <c r="D231" i="38"/>
  <c r="D232" i="38"/>
  <c r="D233" i="38"/>
  <c r="D234" i="38"/>
  <c r="D235" i="38"/>
  <c r="D236" i="38"/>
  <c r="D237" i="38"/>
  <c r="D238" i="38"/>
  <c r="U238" i="38" s="1"/>
  <c r="E238" i="38"/>
  <c r="H238" i="38"/>
  <c r="K238" i="38"/>
  <c r="L238" i="38" s="1"/>
  <c r="M238" i="38"/>
  <c r="T238" i="38" s="1"/>
  <c r="R238" i="38"/>
  <c r="N238" i="38" l="1"/>
  <c r="O238" i="38"/>
  <c r="V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33" i="60"/>
  <c r="G33" i="60"/>
  <c r="H33" i="60"/>
  <c r="F39" i="55"/>
  <c r="G39" i="55"/>
  <c r="H39" i="55"/>
  <c r="I236" i="38"/>
  <c r="K237" i="38" s="1"/>
  <c r="O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E236" i="38"/>
  <c r="H236" i="38"/>
  <c r="H19" i="62"/>
  <c r="F19" i="62"/>
  <c r="C19" i="62"/>
  <c r="M19" i="62"/>
  <c r="K19" i="62"/>
  <c r="K236" i="38" l="1"/>
  <c r="O236" i="38" s="1"/>
  <c r="R236" i="38"/>
  <c r="F18" i="62"/>
  <c r="M236" i="38"/>
  <c r="T236" i="38" s="1"/>
  <c r="Q2" i="62"/>
  <c r="Q5" i="62" s="1"/>
  <c r="Q8" i="62" l="1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38" i="55"/>
  <c r="G38" i="55"/>
  <c r="H38" i="55"/>
  <c r="E235" i="38"/>
  <c r="H235" i="38"/>
  <c r="K235" i="38"/>
  <c r="O235" i="38" s="1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E234" i="38"/>
  <c r="H234" i="38"/>
  <c r="R234" i="38"/>
  <c r="Q9" i="62" l="1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I233" i="38"/>
  <c r="K234" i="38" s="1"/>
  <c r="O234" i="38" s="1"/>
  <c r="E233" i="38"/>
  <c r="H233" i="38"/>
  <c r="F39" i="57"/>
  <c r="H39" i="57"/>
  <c r="G39" i="57"/>
  <c r="K5" i="57"/>
  <c r="R233" i="38" l="1"/>
  <c r="M233" i="38"/>
  <c r="T233" i="38" s="1"/>
  <c r="K233" i="38"/>
  <c r="O233" i="38"/>
  <c r="H18" i="53"/>
  <c r="N233" i="38" l="1"/>
  <c r="F43" i="53"/>
  <c r="G43" i="53"/>
  <c r="H43" i="53"/>
  <c r="E232" i="38"/>
  <c r="H232" i="38"/>
  <c r="K232" i="38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P238" i="38" s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31"/>
  <c r="H19" i="57"/>
  <c r="C19" i="60"/>
  <c r="H19" i="59"/>
  <c r="M19" i="41"/>
  <c r="H19" i="54"/>
  <c r="H19" i="52"/>
  <c r="M19" i="58"/>
  <c r="M19" i="34"/>
  <c r="C19" i="55"/>
  <c r="C19" i="52"/>
  <c r="H19" i="53"/>
  <c r="H19" i="45"/>
  <c r="H19" i="3"/>
  <c r="M19" i="45"/>
  <c r="C19" i="49"/>
  <c r="C19" i="31"/>
  <c r="K19" i="52"/>
  <c r="C19" i="57"/>
  <c r="M19" i="51"/>
  <c r="H19" i="55"/>
  <c r="C19" i="59"/>
  <c r="K19" i="3"/>
  <c r="F19" i="58"/>
  <c r="M19" i="3"/>
  <c r="H19" i="41"/>
  <c r="C19" i="53"/>
  <c r="H19" i="51"/>
  <c r="F19" i="3"/>
  <c r="C19" i="58"/>
  <c r="H19" i="61"/>
  <c r="F19" i="61"/>
  <c r="K19" i="61"/>
  <c r="H19" i="58"/>
  <c r="F19" i="59"/>
  <c r="H19" i="34"/>
  <c r="C19" i="3"/>
  <c r="M19" i="53"/>
  <c r="C19" i="45"/>
  <c r="K19" i="60"/>
  <c r="C19" i="34"/>
  <c r="M19" i="57"/>
  <c r="M19" i="60"/>
  <c r="C19" i="61"/>
  <c r="H19" i="31"/>
  <c r="H19" i="49"/>
  <c r="M19" i="52"/>
  <c r="C19" i="41"/>
  <c r="C19" i="51"/>
  <c r="F19" i="60"/>
  <c r="M19" i="61"/>
  <c r="M19" i="49"/>
  <c r="M19" i="59"/>
  <c r="C19" i="54"/>
  <c r="K19" i="58"/>
  <c r="M19" i="55"/>
  <c r="K19" i="59"/>
  <c r="M19" i="54"/>
  <c r="H19" i="60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C135" i="17"/>
  <c r="M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34" i="38" l="1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34" i="38" l="1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34" i="38" l="1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9" i="31"/>
  <c r="K135" i="17"/>
  <c r="F19" i="31"/>
  <c r="F19" i="34"/>
  <c r="F69" i="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321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71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<sst xmlns="http://schemas.openxmlformats.org/spreadsheetml/2006/main" count="3804" uniqueCount="578">
  <si>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</si>
  <si>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</si>
  <si>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</si>
  <si>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</si>
  <si>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</si>
  <si>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</si>
  <si>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</si>
  <si>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</si>
  <si>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</si>
  <si>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</si>
  <si>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</si>
  <si>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</si>
  <si>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</si>
  <si>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</si>
  <si>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</si>
  <si>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</si>
  <si>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</si>
  <si>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</si>
  <si>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</si>
  <si>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</si>
  <si>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</si>
  <si>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</si>
  <si>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</si>
  <si>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</si>
  <si>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</si>
  <si>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</si>
  <si>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</si>
  <si>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</si>
  <si>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</si>
  <si>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</si>
  <si>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</si>
  <si>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</si>
  <si>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</si>
  <si>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</si>
  <si>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</si>
  <si>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</si>
  <si>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</si>
  <si>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</si>
  <si>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</si>
  <si>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</si>
  <si>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</si>
  <si>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</si>
  <si>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</si>
  <si>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</si>
  <si>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</si>
  <si>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</si>
  <si>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</si>
  <si>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</si>
  <si>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</si>
  <si>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</si>
  <si>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</si>
  <si>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</si>
  <si>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</si>
  <si>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</si>
  <si>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</si>
  <si>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</si>
  <si>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</si>
  <si>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</si>
  <si>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</si>
  <si>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</si>
  <si>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</si>
  <si>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</si>
  <si>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</si>
  <si>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</si>
  <si>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</si>
  <si>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</si>
  <si>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</si>
  <si>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</si>
  <si>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</si>
  <si>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</si>
  <si>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</si>
  <si>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</si>
  <si>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</si>
  <si>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</si>
  <si>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</si>
  <si>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</si>
  <si>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</si>
  <si>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</si>
  <si>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</si>
  <si>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</si>
  <si>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</si>
  <si>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</si>
  <si>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</si>
  <si>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</si>
  <si>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</si>
  <si>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</si>
  <si>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</si>
  <si>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</si>
  <si>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</si>
  <si>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</si>
  <si>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</si>
  <si>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</si>
  <si>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</si>
  <si>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</si>
  <si>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</si>
  <si>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</si>
  <si>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</si>
  <si>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</si>
  <si>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</si>
  <si>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</si>
  <si>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</si>
  <si>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</si>
  <si>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</si>
  <si>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</si>
  <si>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</si>
  <si>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</si>
  <si>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</si>
  <si>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</si>
  <si>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</si>
  <si>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</si>
  <si>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</si>
  <si>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</si>
  <si>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</si>
  <si>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</si>
  <si>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</si>
  <si>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</si>
  <si>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</si>
  <si>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</si>
  <si>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</si>
  <si>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</si>
  <si>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</si>
  <si>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</si>
  <si>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</si>
  <si>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</si>
  <si>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</si>
  <si>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</si>
  <si>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</si>
  <si>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</si>
  <si>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</si>
  <si>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</si>
  <si>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</si>
  <si>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</si>
  <si>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</si>
  <si>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</si>
  <si>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</si>
  <si>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</si>
  <si>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</si>
  <si>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</si>
  <si>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</si>
  <si>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</si>
  <si>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</si>
  <si>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</si>
  <si>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</si>
  <si>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</si>
  <si>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</si>
  <si>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</si>
  <si>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</si>
  <si>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</si>
  <si>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</si>
  <si>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</si>
  <si>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</si>
  <si>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</si>
  <si>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</si>
  <si>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</si>
  <si>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</si>
  <si>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</si>
  <si>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</si>
  <si>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</si>
  <si>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</si>
  <si>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</si>
  <si>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</si>
  <si>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</si>
  <si>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</si>
  <si>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</si>
  <si>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</si>
  <si>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</si>
  <si>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</si>
  <si>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</si>
  <si>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</si>
  <si>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</si>
  <si>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</si>
  <si>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</si>
  <si>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</si>
  <si>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</si>
  <si>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</si>
  <si>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</si>
  <si>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</si>
  <si>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</si>
  <si>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</si>
  <si>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</si>
  <si>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</si>
  <si>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</si>
  <si>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</si>
  <si>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</si>
  <si>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</si>
  <si>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</si>
  <si>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</si>
  <si>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</si>
  <si>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</si>
  <si>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</si>
  <si>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</si>
  <si>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</si>
  <si>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</si>
  <si>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</si>
  <si>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</si>
  <si>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</si>
  <si>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</si>
  <si>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</si>
  <si>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</si>
  <si>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</si>
  <si>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</si>
  <si>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</si>
  <si>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</si>
  <si>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</si>
  <si>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</si>
  <si>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</si>
  <si>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</si>
  <si>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</si>
  <si>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</si>
  <si>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</si>
  <si>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</si>
  <si>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</si>
  <si>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</si>
  <si>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</si>
  <si>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</si>
  <si>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</si>
  <si>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</si>
  <si>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</si>
  <si>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</si>
  <si>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</si>
  <si>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</si>
  <si>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</si>
  <si>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</si>
  <si>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</si>
  <si>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</si>
  <si>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</si>
  <si>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</si>
  <si>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</si>
  <si>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</si>
  <si>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</si>
  <si>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</si>
  <si>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</si>
  <si>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</si>
  <si>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</si>
  <si>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</si>
  <si>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</si>
  <si>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</si>
  <si>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</si>
  <si>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</si>
  <si>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</si>
  <si>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</si>
  <si>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</si>
  <si>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</si>
  <si>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</si>
  <si>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</si>
  <si>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</si>
  <si>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</si>
  <si>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</si>
  <si>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</si>
  <si>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</si>
  <si>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</si>
  <si>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</si>
  <si>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</si>
  <si>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</si>
  <si>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</si>
  <si>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</si>
  <si>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</si>
  <si>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</si>
  <si>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</si>
  <si>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</si>
  <si>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</si>
  <si>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</si>
  <si>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</si>
  <si>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</si>
  <si>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</si>
  <si>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</si>
  <si>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</si>
  <si>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</si>
  <si>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</si>
  <si>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</si>
  <si>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</si>
  <si>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</si>
  <si>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</si>
  <si>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</si>
  <si>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</si>
  <si>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</si>
  <si>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</si>
  <si>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</si>
  <si>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</si>
  <si>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</si>
  <si>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</si>
  <si>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</si>
  <si>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</si>
  <si>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</si>
  <si>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</si>
  <si>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</si>
  <si>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</si>
  <si>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</si>
  <si>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</si>
  <si>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</si>
  <si>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</si>
  <si>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</si>
  <si>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</si>
  <si>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</si>
  <si>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</si>
  <si>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</si>
  <si>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</si>
  <si>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</si>
  <si>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</si>
  <si>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</si>
  <si>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27-Jul-16NSC Earnings announcement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</si>
  <si>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</si>
  <si>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</si>
  <si>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</si>
  <si>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</si>
  <si>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</si>
  <si>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</si>
  <si>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</si>
  <si>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</si>
  <si>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</si>
  <si>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27-Jul-16HES Earnings announcement</t>
  </si>
  <si>
    <t>9-Aug-16DIS Earnings announcement</t>
  </si>
  <si>
    <t>28-Jul-16TMO Earnings announcement</t>
  </si>
  <si>
    <t>26-Jul-16UTX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</si>
  <si>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</si>
  <si>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</si>
  <si>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</si>
  <si>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</si>
  <si>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</si>
  <si>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</si>
  <si>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</si>
  <si>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</si>
  <si>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</si>
  <si>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</si>
  <si>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</si>
  <si>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</si>
  <si>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</si>
  <si>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</si>
  <si>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</si>
  <si>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</si>
  <si>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</si>
  <si>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</si>
  <si>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</si>
  <si>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</si>
  <si>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</si>
  <si>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</si>
  <si>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</si>
  <si>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</si>
  <si>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</si>
  <si>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</si>
  <si>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</si>
  <si>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</si>
  <si>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</si>
  <si>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11.53 - 19.73</t>
  </si>
  <si>
    <t>29-Jul-16NWL Earnings announcement</t>
  </si>
  <si>
    <t>Oct 12 - Oct 17 (Est.)</t>
  </si>
  <si>
    <t>117.10 - 158.37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</si>
  <si>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</si>
  <si>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</si>
  <si>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</si>
  <si>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</si>
  <si>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</si>
  <si>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</si>
  <si>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</si>
  <si>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</si>
  <si>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</si>
  <si>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</si>
  <si>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</si>
  <si>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</si>
  <si>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</si>
  <si>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</si>
  <si>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</si>
  <si>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</si>
  <si>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</si>
  <si>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</si>
  <si>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83.39 - 107.07</t>
  </si>
  <si>
    <t>95.00 - 144.48</t>
  </si>
  <si>
    <t>22.75 - 67.16</t>
  </si>
  <si>
    <t>42.73 - 56.05</t>
  </si>
  <si>
    <t>9.31 - 20.57</t>
  </si>
  <si>
    <t>181.02 - 217.37</t>
  </si>
  <si>
    <t>0.10 Dividend</t>
  </si>
  <si>
    <t>32.94 - 51.34</t>
  </si>
  <si>
    <t>AH -4%</t>
  </si>
  <si>
    <t>223.02 - 338.51</t>
  </si>
  <si>
    <t>32.50 - 48.97</t>
  </si>
  <si>
    <t>10-Aug-16KORS Earnings announcement</t>
  </si>
  <si>
    <t>Oct 19 - Oct 24 (Est.)</t>
  </si>
  <si>
    <t>1.52 (3.15%)</t>
  </si>
  <si>
    <t>Oct 20 - Oct 24 (Est.)</t>
  </si>
  <si>
    <t>18.55B</t>
  </si>
  <si>
    <t>18-Oct-16INTC Earnings announcement</t>
  </si>
  <si>
    <t>54.50 - 97.22</t>
  </si>
  <si>
    <t>46.01 x 300</t>
  </si>
  <si>
    <t>49.80 x 100</t>
  </si>
  <si>
    <t>25.91B</t>
  </si>
  <si>
    <t>2.00 (1.25%)</t>
  </si>
  <si>
    <t>29.11B</t>
  </si>
  <si>
    <t>1.42 (1.45%)</t>
  </si>
  <si>
    <t>0.44 (0.76%)</t>
  </si>
  <si>
    <t>170.15 x 100</t>
  </si>
  <si>
    <t>37.59 - 58.05</t>
  </si>
  <si>
    <t>89.47 - 123.91</t>
  </si>
  <si>
    <t>1.16 (1.83%)</t>
  </si>
  <si>
    <t>3-Aug-16CF Earnings announcement</t>
  </si>
  <si>
    <t>0.48 (1.33%)</t>
  </si>
  <si>
    <t>44.50 - 58.25</t>
  </si>
  <si>
    <t>1.92 (2.70%)</t>
  </si>
  <si>
    <t>cost&lt;50K</t>
  </si>
  <si>
    <t>285.40 x 100</t>
  </si>
  <si>
    <t>288.45 x 200</t>
  </si>
  <si>
    <t>285.02 - 290.58</t>
  </si>
  <si>
    <t>62.94B</t>
  </si>
  <si>
    <t>13.83 x 1000</t>
  </si>
  <si>
    <t>13.84 x 100</t>
  </si>
  <si>
    <t>13.76 - 13.95</t>
  </si>
  <si>
    <t>54.94B</t>
  </si>
  <si>
    <t>0.60 (4.34%)</t>
  </si>
  <si>
    <t>14.69 x 35300</t>
  </si>
  <si>
    <t>14.70 x 1200</t>
  </si>
  <si>
    <t>14.67 - 14.90</t>
  </si>
  <si>
    <t>5.27B</t>
  </si>
  <si>
    <t>44.02 x 1000</t>
  </si>
  <si>
    <t>46.18 x 800</t>
  </si>
  <si>
    <t>44.70 - 45.13</t>
  </si>
  <si>
    <t>1.76 (3.90%)</t>
  </si>
  <si>
    <t>34.65 x 100</t>
  </si>
  <si>
    <t>34.69 x 300</t>
  </si>
  <si>
    <t>34.57 - 34.76</t>
  </si>
  <si>
    <t>163.81B</t>
  </si>
  <si>
    <t>1.04 (3.00%)</t>
  </si>
  <si>
    <t>51.58 x 100</t>
  </si>
  <si>
    <t>52.85 x 100</t>
  </si>
  <si>
    <t>52.36 - 53.78</t>
  </si>
  <si>
    <t>16.57B</t>
  </si>
  <si>
    <t>1.00 (1.85%)</t>
  </si>
  <si>
    <t>91.01 x 100</t>
  </si>
  <si>
    <t>91.96 x 200</t>
  </si>
  <si>
    <t>90.97 - 92.73</t>
  </si>
  <si>
    <t>27.20B</t>
  </si>
  <si>
    <t>2.36 (2.56%)</t>
  </si>
  <si>
    <t>64.80 x 200</t>
  </si>
  <si>
    <t>65.19 x 1800</t>
  </si>
  <si>
    <t>64.68 - 65.52</t>
  </si>
  <si>
    <t>12.35B</t>
  </si>
  <si>
    <t>1.12 (1.73%)</t>
  </si>
  <si>
    <t>63.50 x 500</t>
  </si>
  <si>
    <t>63.95 x 400</t>
  </si>
  <si>
    <t>62.70 - 63.54</t>
  </si>
  <si>
    <t>49.42B</t>
  </si>
  <si>
    <t>10.48 x 132500</t>
  </si>
  <si>
    <t>10.49 x 43600</t>
  </si>
  <si>
    <t>10.40 - 10.55</t>
  </si>
  <si>
    <t>13.80B</t>
  </si>
  <si>
    <t>0.12 (1.14%)</t>
  </si>
  <si>
    <t>21.58 x 9100</t>
  </si>
  <si>
    <t>21.59 x 10300</t>
  </si>
  <si>
    <t>21.33 - 21.66</t>
  </si>
  <si>
    <t>2.76B</t>
  </si>
  <si>
    <t>48.42 - 49.00</t>
  </si>
  <si>
    <t>22.36B</t>
  </si>
  <si>
    <t>0.76 (1.55%)</t>
  </si>
  <si>
    <t>51.04 x 200</t>
  </si>
  <si>
    <t>51.71 x 100</t>
  </si>
  <si>
    <t>50.64 - 51.88</t>
  </si>
  <si>
    <t>9.12B</t>
  </si>
  <si>
    <t>66.58 x 100</t>
  </si>
  <si>
    <t>69.30 x 300</t>
  </si>
  <si>
    <t>69.00 - 69.29</t>
  </si>
  <si>
    <t>1.32 (1.91%)</t>
  </si>
  <si>
    <t>160.51 x 100</t>
  </si>
  <si>
    <t>161.48 x 100</t>
  </si>
  <si>
    <t>159.27 - 160.70</t>
  </si>
  <si>
    <t>63.20B</t>
  </si>
  <si>
    <t>38.90 x 200</t>
  </si>
  <si>
    <t>39.00 x 1000</t>
  </si>
  <si>
    <t>38.55 - 39.26</t>
  </si>
  <si>
    <t>0.54 (1.39%)</t>
  </si>
  <si>
    <t>97.26 x 100</t>
  </si>
  <si>
    <t>97.40 x 300</t>
  </si>
  <si>
    <t>97.25 - 98.06</t>
  </si>
  <si>
    <t>158.01B</t>
  </si>
  <si>
    <t>5.06 x 500</t>
  </si>
  <si>
    <t>5.15 x 1000</t>
  </si>
  <si>
    <t>5.13 - 5.20</t>
  </si>
  <si>
    <t>6.02B</t>
  </si>
  <si>
    <t>0.42 (8.12%)</t>
  </si>
  <si>
    <t>85.00 x 900</t>
  </si>
  <si>
    <t>85.05 x 100</t>
  </si>
  <si>
    <t>86.28 - 88.85</t>
  </si>
  <si>
    <t>117.93B</t>
  </si>
  <si>
    <t>1.88 (2.17%)</t>
  </si>
  <si>
    <t>57.69 x 200</t>
  </si>
  <si>
    <t>57.70 x 200</t>
  </si>
  <si>
    <t>57.58 - 58.07</t>
  </si>
  <si>
    <t>3.53B</t>
  </si>
  <si>
    <t>31.98 x 300</t>
  </si>
  <si>
    <t>32.07 x 300</t>
  </si>
  <si>
    <t>31.96 - 32.36</t>
  </si>
  <si>
    <t>49.78B</t>
  </si>
  <si>
    <t>1.52 (4.73%)</t>
  </si>
  <si>
    <t>155.00 x 100</t>
  </si>
  <si>
    <t>156.29 - 157.56</t>
  </si>
  <si>
    <t>61.77B</t>
  </si>
  <si>
    <t>31.12 x 1400</t>
  </si>
  <si>
    <t>31.13 x 1800</t>
  </si>
  <si>
    <t>30.84 - 31.19</t>
  </si>
  <si>
    <t>2.47B</t>
  </si>
  <si>
    <t>1.04 (3.35%)</t>
  </si>
  <si>
    <t>104.53 x 100</t>
  </si>
  <si>
    <t>104.93 x 100</t>
  </si>
  <si>
    <t>104.42 - 105.20</t>
  </si>
  <si>
    <t>87.58B</t>
  </si>
  <si>
    <t>2.64 (2.51%)</t>
  </si>
  <si>
    <t>141.43 x 800</t>
  </si>
  <si>
    <t>143.99 x 100</t>
  </si>
  <si>
    <t>141.41 - 143.89</t>
  </si>
  <si>
    <t>134.76B</t>
  </si>
  <si>
    <t>2.50 (1.74%)</t>
  </si>
  <si>
    <t>45.84 x 1100</t>
  </si>
  <si>
    <t>47.28 x 300</t>
  </si>
  <si>
    <t>46.51 - 47.34</t>
  </si>
  <si>
    <t>24.04B</t>
  </si>
  <si>
    <t>97.05 x 100</t>
  </si>
  <si>
    <t>97.15 x 1200</t>
  </si>
  <si>
    <t>96.92 - 98.84</t>
  </si>
  <si>
    <t>533.17B</t>
  </si>
  <si>
    <t>2.28 (2.31%)</t>
  </si>
  <si>
    <t>64.33 x 100</t>
  </si>
  <si>
    <t>64.49 x 100</t>
  </si>
  <si>
    <t>64.04 - 64.42</t>
  </si>
  <si>
    <t>61.18B</t>
  </si>
  <si>
    <t>1.16 (1.80%)</t>
  </si>
  <si>
    <t>25.33 x 200</t>
  </si>
  <si>
    <t>25.69 x 100</t>
  </si>
  <si>
    <t>24.54 - 25.42</t>
  </si>
  <si>
    <t>5.90B</t>
  </si>
  <si>
    <t>1.20 (4.77%)</t>
  </si>
  <si>
    <t>37.30 x 100</t>
  </si>
  <si>
    <t>37.36 x 400</t>
  </si>
  <si>
    <t>37.02 - 38.00</t>
  </si>
  <si>
    <t>23.86B</t>
  </si>
  <si>
    <t>0.40 (1.06%)</t>
  </si>
  <si>
    <t>35.79 x 800</t>
  </si>
  <si>
    <t>35.90 x 300</t>
  </si>
  <si>
    <t>35.42 - 35.79</t>
  </si>
  <si>
    <t>33.96B</t>
  </si>
  <si>
    <t>56.92 x 300</t>
  </si>
  <si>
    <t>57.39 x 300</t>
  </si>
  <si>
    <t>56.46 - 57.15</t>
  </si>
  <si>
    <t>94.89B</t>
  </si>
  <si>
    <t>0.64 (1.13%)</t>
  </si>
  <si>
    <t>28.54 x 100</t>
  </si>
  <si>
    <t>28.74 x 100</t>
  </si>
  <si>
    <t>27.98 - 28.65</t>
  </si>
  <si>
    <t>10.02B</t>
  </si>
  <si>
    <t>47.34 x 300</t>
  </si>
  <si>
    <t>47.59 x 500</t>
  </si>
  <si>
    <t>47.17 - 47.44</t>
  </si>
  <si>
    <t>14.00 x 800</t>
  </si>
  <si>
    <t>14.20 x 100</t>
  </si>
  <si>
    <t>13.88 - 14.33</t>
  </si>
  <si>
    <t>14.45B</t>
  </si>
  <si>
    <t>216.57 x 300</t>
  </si>
  <si>
    <t>216.59 x 20000</t>
  </si>
  <si>
    <t>215.97 - 217.06</t>
  </si>
  <si>
    <t>48.00 x 2000</t>
  </si>
  <si>
    <t>48.10 x 600</t>
  </si>
  <si>
    <t>47.85 - 48.26</t>
  </si>
  <si>
    <t>244.31B</t>
  </si>
  <si>
    <t>46.80 x 1400</t>
  </si>
  <si>
    <t>46.89 x 1100</t>
  </si>
  <si>
    <t>46.73 - 47.78</t>
  </si>
  <si>
    <t>15.79B</t>
  </si>
  <si>
    <t>82.72 x 200</t>
  </si>
  <si>
    <t>82.97 x 100</t>
  </si>
  <si>
    <t>82.04 - 82.99</t>
  </si>
  <si>
    <t>27.00B</t>
  </si>
  <si>
    <t>1.80 (2.16%)</t>
  </si>
  <si>
    <t>71.56 x 200</t>
  </si>
  <si>
    <t>71.78 x 100</t>
  </si>
  <si>
    <t>71.15 - 71.72</t>
  </si>
  <si>
    <t>42.80B</t>
  </si>
  <si>
    <t>AH -4% (84-100)</t>
  </si>
  <si>
    <t>AKAM</t>
  </si>
  <si>
    <t>AH -9%</t>
  </si>
  <si>
    <t>AH +7%</t>
  </si>
  <si>
    <t>AH +2% due to apple, 67.8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</si>
</sst>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1" borderId="0" xfId="0" applyFont="1" applyFill="1"/>
    <xf numFmtId="166" fontId="4" fillId="21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20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7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2"/>
      <tableStyleElement type="headerRow" dxfId="671"/>
    </tableStyle>
  </tableStyles>
  <colors>
    <mruColors>
      <color rgb="FFED5C55"/>
      <color rgb="FFF6F6DE"/>
      <color rgb="FFE7271D"/>
      <color rgb="FFFBDBD9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25512"/>
        <c:axId val="301625120"/>
      </c:scatterChart>
      <c:valAx>
        <c:axId val="301625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5120"/>
        <c:crosses val="autoZero"/>
        <c:crossBetween val="midCat"/>
      </c:valAx>
      <c:valAx>
        <c:axId val="3016251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5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25904"/>
        <c:axId val="301630216"/>
      </c:scatterChart>
      <c:valAx>
        <c:axId val="30162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30216"/>
        <c:crosses val="autoZero"/>
        <c:crossBetween val="midCat"/>
      </c:valAx>
      <c:valAx>
        <c:axId val="3016302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28256"/>
        <c:axId val="301626296"/>
      </c:scatterChart>
      <c:valAx>
        <c:axId val="3016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6296"/>
        <c:crosses val="autoZero"/>
        <c:crossBetween val="midCat"/>
      </c:valAx>
      <c:valAx>
        <c:axId val="30162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27864"/>
        <c:axId val="301628648"/>
      </c:scatterChart>
      <c:valAx>
        <c:axId val="30162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8648"/>
        <c:crosses val="autoZero"/>
        <c:crossBetween val="midCat"/>
      </c:valAx>
      <c:valAx>
        <c:axId val="30162864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287.35000000000002</c:v>
                </c:pt>
                <c:pt idx="1">
                  <c:v>287.77999999999997</c:v>
                </c:pt>
                <c:pt idx="2">
                  <c:v>282.45</c:v>
                </c:pt>
                <c:pt idx="3">
                  <c:v>262.41000000000003</c:v>
                </c:pt>
                <c:pt idx="4">
                  <c:v>259.82</c:v>
                </c:pt>
                <c:pt idx="5">
                  <c:v>261.5</c:v>
                </c:pt>
                <c:pt idx="6">
                  <c:v>260.3</c:v>
                </c:pt>
                <c:pt idx="7">
                  <c:v>252.87</c:v>
                </c:pt>
                <c:pt idx="8">
                  <c:v>251.19</c:v>
                </c:pt>
                <c:pt idx="9">
                  <c:v>253.36</c:v>
                </c:pt>
                <c:pt idx="10">
                  <c:v>252.54</c:v>
                </c:pt>
                <c:pt idx="11">
                  <c:v>251.3</c:v>
                </c:pt>
                <c:pt idx="12">
                  <c:v>247.27</c:v>
                </c:pt>
                <c:pt idx="13">
                  <c:v>247.48</c:v>
                </c:pt>
                <c:pt idx="14">
                  <c:v>242.03</c:v>
                </c:pt>
                <c:pt idx="15">
                  <c:v>245.06</c:v>
                </c:pt>
                <c:pt idx="16">
                  <c:v>241.82</c:v>
                </c:pt>
                <c:pt idx="17">
                  <c:v>238.91</c:v>
                </c:pt>
                <c:pt idx="18">
                  <c:v>228.52</c:v>
                </c:pt>
                <c:pt idx="19">
                  <c:v>224.6</c:v>
                </c:pt>
                <c:pt idx="20">
                  <c:v>229.02</c:v>
                </c:pt>
                <c:pt idx="21">
                  <c:v>238.62</c:v>
                </c:pt>
                <c:pt idx="22">
                  <c:v>234.6</c:v>
                </c:pt>
                <c:pt idx="23">
                  <c:v>233</c:v>
                </c:pt>
                <c:pt idx="24">
                  <c:v>237.39</c:v>
                </c:pt>
                <c:pt idx="25">
                  <c:v>238.21</c:v>
                </c:pt>
                <c:pt idx="26">
                  <c:v>242.19</c:v>
                </c:pt>
                <c:pt idx="27">
                  <c:v>238.91</c:v>
                </c:pt>
                <c:pt idx="28">
                  <c:v>241.7</c:v>
                </c:pt>
                <c:pt idx="29">
                  <c:v>244.35</c:v>
                </c:pt>
                <c:pt idx="30">
                  <c:v>246.13</c:v>
                </c:pt>
                <c:pt idx="31">
                  <c:v>250.46</c:v>
                </c:pt>
                <c:pt idx="32">
                  <c:v>254.17</c:v>
                </c:pt>
                <c:pt idx="33">
                  <c:v>252.86</c:v>
                </c:pt>
                <c:pt idx="34">
                  <c:v>289.83999999999997</c:v>
                </c:pt>
                <c:pt idx="35">
                  <c:v>290.23</c:v>
                </c:pt>
                <c:pt idx="36">
                  <c:v>289.73</c:v>
                </c:pt>
                <c:pt idx="37">
                  <c:v>286.82</c:v>
                </c:pt>
                <c:pt idx="38">
                  <c:v>289.73</c:v>
                </c:pt>
                <c:pt idx="39">
                  <c:v>282.79000000000002</c:v>
                </c:pt>
                <c:pt idx="40">
                  <c:v>282</c:v>
                </c:pt>
                <c:pt idx="41">
                  <c:v>279.7</c:v>
                </c:pt>
                <c:pt idx="42">
                  <c:v>272.94</c:v>
                </c:pt>
                <c:pt idx="43">
                  <c:v>264.85000000000002</c:v>
                </c:pt>
                <c:pt idx="44">
                  <c:v>263.66000000000003</c:v>
                </c:pt>
                <c:pt idx="45">
                  <c:v>258.72000000000003</c:v>
                </c:pt>
                <c:pt idx="46">
                  <c:v>264.29000000000002</c:v>
                </c:pt>
                <c:pt idx="47">
                  <c:v>263.52</c:v>
                </c:pt>
                <c:pt idx="48">
                  <c:v>266.26</c:v>
                </c:pt>
                <c:pt idx="49">
                  <c:v>262.02999999999997</c:v>
                </c:pt>
                <c:pt idx="50">
                  <c:v>262.70999999999998</c:v>
                </c:pt>
                <c:pt idx="51">
                  <c:v>267.25</c:v>
                </c:pt>
                <c:pt idx="52">
                  <c:v>273.27</c:v>
                </c:pt>
                <c:pt idx="53">
                  <c:v>270.17</c:v>
                </c:pt>
                <c:pt idx="54">
                  <c:v>263.61</c:v>
                </c:pt>
                <c:pt idx="55">
                  <c:v>264.62</c:v>
                </c:pt>
                <c:pt idx="56">
                  <c:v>263.12</c:v>
                </c:pt>
                <c:pt idx="57">
                  <c:v>273.70999999999998</c:v>
                </c:pt>
                <c:pt idx="58">
                  <c:v>273.69</c:v>
                </c:pt>
                <c:pt idx="59">
                  <c:v>274.99</c:v>
                </c:pt>
                <c:pt idx="60">
                  <c:v>281.08</c:v>
                </c:pt>
                <c:pt idx="61">
                  <c:v>280.06</c:v>
                </c:pt>
                <c:pt idx="62">
                  <c:v>281.7</c:v>
                </c:pt>
                <c:pt idx="63">
                  <c:v>284.85000000000002</c:v>
                </c:pt>
                <c:pt idx="64">
                  <c:v>282.7</c:v>
                </c:pt>
                <c:pt idx="65">
                  <c:v>279.60000000000002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52696"/>
        <c:axId val="345353088"/>
      </c:lineChart>
      <c:dateAx>
        <c:axId val="34535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3088"/>
        <c:crosses val="autoZero"/>
        <c:auto val="1"/>
        <c:lblOffset val="100"/>
        <c:baseTimeUnit val="days"/>
      </c:dateAx>
      <c:valAx>
        <c:axId val="3453530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47.28</c:v>
                </c:pt>
                <c:pt idx="1">
                  <c:v>46.59</c:v>
                </c:pt>
                <c:pt idx="2">
                  <c:v>46.86</c:v>
                </c:pt>
                <c:pt idx="3">
                  <c:v>47.2</c:v>
                </c:pt>
                <c:pt idx="4">
                  <c:v>44.93</c:v>
                </c:pt>
                <c:pt idx="5">
                  <c:v>45.53</c:v>
                </c:pt>
                <c:pt idx="6">
                  <c:v>45.45</c:v>
                </c:pt>
                <c:pt idx="7">
                  <c:v>45.38</c:v>
                </c:pt>
                <c:pt idx="8">
                  <c:v>45.3</c:v>
                </c:pt>
                <c:pt idx="9">
                  <c:v>45.16</c:v>
                </c:pt>
                <c:pt idx="10">
                  <c:v>44.55</c:v>
                </c:pt>
                <c:pt idx="11">
                  <c:v>44.54</c:v>
                </c:pt>
                <c:pt idx="12">
                  <c:v>43.7</c:v>
                </c:pt>
                <c:pt idx="13">
                  <c:v>43.54</c:v>
                </c:pt>
                <c:pt idx="14">
                  <c:v>42.67</c:v>
                </c:pt>
                <c:pt idx="15">
                  <c:v>43.48</c:v>
                </c:pt>
                <c:pt idx="16">
                  <c:v>43.24</c:v>
                </c:pt>
                <c:pt idx="17">
                  <c:v>43.22</c:v>
                </c:pt>
                <c:pt idx="18">
                  <c:v>42.82</c:v>
                </c:pt>
                <c:pt idx="19">
                  <c:v>41.81</c:v>
                </c:pt>
                <c:pt idx="20">
                  <c:v>43.56</c:v>
                </c:pt>
                <c:pt idx="21">
                  <c:v>46.16</c:v>
                </c:pt>
                <c:pt idx="22">
                  <c:v>45</c:v>
                </c:pt>
                <c:pt idx="23">
                  <c:v>44.88</c:v>
                </c:pt>
                <c:pt idx="24">
                  <c:v>45.38</c:v>
                </c:pt>
                <c:pt idx="25">
                  <c:v>45.01</c:v>
                </c:pt>
                <c:pt idx="26">
                  <c:v>45.05</c:v>
                </c:pt>
                <c:pt idx="27">
                  <c:v>44.74</c:v>
                </c:pt>
                <c:pt idx="28">
                  <c:v>44.87</c:v>
                </c:pt>
                <c:pt idx="29">
                  <c:v>44.77</c:v>
                </c:pt>
                <c:pt idx="30">
                  <c:v>44.53</c:v>
                </c:pt>
                <c:pt idx="31">
                  <c:v>45.76</c:v>
                </c:pt>
                <c:pt idx="32">
                  <c:v>46.51</c:v>
                </c:pt>
                <c:pt idx="33">
                  <c:v>46.61</c:v>
                </c:pt>
                <c:pt idx="34">
                  <c:v>46.52</c:v>
                </c:pt>
                <c:pt idx="35">
                  <c:v>44.52</c:v>
                </c:pt>
                <c:pt idx="36">
                  <c:v>44.96</c:v>
                </c:pt>
                <c:pt idx="37">
                  <c:v>44.46</c:v>
                </c:pt>
                <c:pt idx="38">
                  <c:v>43.34</c:v>
                </c:pt>
                <c:pt idx="39">
                  <c:v>43.06</c:v>
                </c:pt>
                <c:pt idx="40">
                  <c:v>42.86</c:v>
                </c:pt>
                <c:pt idx="41">
                  <c:v>42.68</c:v>
                </c:pt>
                <c:pt idx="42">
                  <c:v>42.44</c:v>
                </c:pt>
                <c:pt idx="43">
                  <c:v>41.21</c:v>
                </c:pt>
                <c:pt idx="44">
                  <c:v>41.51</c:v>
                </c:pt>
                <c:pt idx="45">
                  <c:v>41.12</c:v>
                </c:pt>
                <c:pt idx="46">
                  <c:v>42.04</c:v>
                </c:pt>
                <c:pt idx="47">
                  <c:v>41.02</c:v>
                </c:pt>
                <c:pt idx="48">
                  <c:v>40.450000000000003</c:v>
                </c:pt>
                <c:pt idx="49">
                  <c:v>39.159999999999997</c:v>
                </c:pt>
                <c:pt idx="50">
                  <c:v>38.619999999999997</c:v>
                </c:pt>
                <c:pt idx="51">
                  <c:v>39.64</c:v>
                </c:pt>
                <c:pt idx="52">
                  <c:v>40.81</c:v>
                </c:pt>
                <c:pt idx="53">
                  <c:v>40.770000000000003</c:v>
                </c:pt>
                <c:pt idx="54">
                  <c:v>39.65</c:v>
                </c:pt>
                <c:pt idx="55">
                  <c:v>41.4</c:v>
                </c:pt>
                <c:pt idx="56">
                  <c:v>41.94</c:v>
                </c:pt>
                <c:pt idx="57">
                  <c:v>43.69</c:v>
                </c:pt>
                <c:pt idx="58">
                  <c:v>42.71</c:v>
                </c:pt>
                <c:pt idx="59">
                  <c:v>41.71</c:v>
                </c:pt>
                <c:pt idx="60">
                  <c:v>42.6</c:v>
                </c:pt>
                <c:pt idx="61">
                  <c:v>44.48</c:v>
                </c:pt>
                <c:pt idx="62">
                  <c:v>44.99</c:v>
                </c:pt>
                <c:pt idx="63">
                  <c:v>45.02</c:v>
                </c:pt>
                <c:pt idx="64">
                  <c:v>48.29</c:v>
                </c:pt>
                <c:pt idx="65">
                  <c:v>48.8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47600"/>
        <c:axId val="345352304"/>
      </c:lineChart>
      <c:dateAx>
        <c:axId val="34534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2304"/>
        <c:crosses val="autoZero"/>
        <c:auto val="1"/>
        <c:lblOffset val="100"/>
        <c:baseTimeUnit val="days"/>
      </c:dateAx>
      <c:valAx>
        <c:axId val="345352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88.86</c:v>
                </c:pt>
                <c:pt idx="1">
                  <c:v>89.53</c:v>
                </c:pt>
                <c:pt idx="2">
                  <c:v>87.46</c:v>
                </c:pt>
                <c:pt idx="3">
                  <c:v>89.55</c:v>
                </c:pt>
                <c:pt idx="4">
                  <c:v>90.39</c:v>
                </c:pt>
                <c:pt idx="5">
                  <c:v>92.26</c:v>
                </c:pt>
                <c:pt idx="6">
                  <c:v>90.34</c:v>
                </c:pt>
                <c:pt idx="7">
                  <c:v>91.59</c:v>
                </c:pt>
                <c:pt idx="8">
                  <c:v>88.77</c:v>
                </c:pt>
                <c:pt idx="9">
                  <c:v>89.07</c:v>
                </c:pt>
                <c:pt idx="10">
                  <c:v>87.78</c:v>
                </c:pt>
                <c:pt idx="11">
                  <c:v>84.23</c:v>
                </c:pt>
                <c:pt idx="12">
                  <c:v>82.47</c:v>
                </c:pt>
                <c:pt idx="13">
                  <c:v>82.08</c:v>
                </c:pt>
                <c:pt idx="14">
                  <c:v>81.290000000000006</c:v>
                </c:pt>
                <c:pt idx="15">
                  <c:v>84.15</c:v>
                </c:pt>
                <c:pt idx="16">
                  <c:v>82.41</c:v>
                </c:pt>
                <c:pt idx="17">
                  <c:v>82</c:v>
                </c:pt>
                <c:pt idx="18">
                  <c:v>80.72</c:v>
                </c:pt>
                <c:pt idx="19">
                  <c:v>79.260000000000005</c:v>
                </c:pt>
                <c:pt idx="20">
                  <c:v>82.02</c:v>
                </c:pt>
                <c:pt idx="21">
                  <c:v>86.56</c:v>
                </c:pt>
                <c:pt idx="22">
                  <c:v>85.47</c:v>
                </c:pt>
                <c:pt idx="23">
                  <c:v>85.23</c:v>
                </c:pt>
                <c:pt idx="24">
                  <c:v>86.01</c:v>
                </c:pt>
                <c:pt idx="25">
                  <c:v>84.9</c:v>
                </c:pt>
                <c:pt idx="26">
                  <c:v>82.02</c:v>
                </c:pt>
                <c:pt idx="27">
                  <c:v>82.99</c:v>
                </c:pt>
                <c:pt idx="28">
                  <c:v>83.87</c:v>
                </c:pt>
                <c:pt idx="29">
                  <c:v>85.51</c:v>
                </c:pt>
                <c:pt idx="30">
                  <c:v>89.13</c:v>
                </c:pt>
                <c:pt idx="31">
                  <c:v>89.6</c:v>
                </c:pt>
                <c:pt idx="32">
                  <c:v>89.31</c:v>
                </c:pt>
                <c:pt idx="33">
                  <c:v>85.9</c:v>
                </c:pt>
                <c:pt idx="34">
                  <c:v>86.39</c:v>
                </c:pt>
                <c:pt idx="35">
                  <c:v>88.19</c:v>
                </c:pt>
                <c:pt idx="36">
                  <c:v>92.23</c:v>
                </c:pt>
                <c:pt idx="37">
                  <c:v>98.73</c:v>
                </c:pt>
                <c:pt idx="38">
                  <c:v>98.97</c:v>
                </c:pt>
                <c:pt idx="39">
                  <c:v>99.58</c:v>
                </c:pt>
                <c:pt idx="40">
                  <c:v>97</c:v>
                </c:pt>
                <c:pt idx="41">
                  <c:v>108.37</c:v>
                </c:pt>
                <c:pt idx="42">
                  <c:v>105.78</c:v>
                </c:pt>
                <c:pt idx="43">
                  <c:v>107.95</c:v>
                </c:pt>
                <c:pt idx="44">
                  <c:v>107.2</c:v>
                </c:pt>
                <c:pt idx="45">
                  <c:v>108.67</c:v>
                </c:pt>
                <c:pt idx="46">
                  <c:v>106.76</c:v>
                </c:pt>
                <c:pt idx="47">
                  <c:v>106.1</c:v>
                </c:pt>
                <c:pt idx="48">
                  <c:v>106.2</c:v>
                </c:pt>
                <c:pt idx="49">
                  <c:v>103.1</c:v>
                </c:pt>
                <c:pt idx="50">
                  <c:v>104.1</c:v>
                </c:pt>
                <c:pt idx="51">
                  <c:v>103.98</c:v>
                </c:pt>
                <c:pt idx="52">
                  <c:v>108.11</c:v>
                </c:pt>
                <c:pt idx="53">
                  <c:v>107.62</c:v>
                </c:pt>
                <c:pt idx="54">
                  <c:v>107.99</c:v>
                </c:pt>
                <c:pt idx="55">
                  <c:v>108.7</c:v>
                </c:pt>
                <c:pt idx="56">
                  <c:v>109.48</c:v>
                </c:pt>
                <c:pt idx="57">
                  <c:v>109.4</c:v>
                </c:pt>
                <c:pt idx="58">
                  <c:v>109.48</c:v>
                </c:pt>
                <c:pt idx="59">
                  <c:v>108.56</c:v>
                </c:pt>
                <c:pt idx="60">
                  <c:v>108.69</c:v>
                </c:pt>
                <c:pt idx="61">
                  <c:v>111.92</c:v>
                </c:pt>
                <c:pt idx="63">
                  <c:v>111.51</c:v>
                </c:pt>
                <c:pt idx="64">
                  <c:v>109.36</c:v>
                </c:pt>
                <c:pt idx="65">
                  <c:v>111.91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54656"/>
        <c:axId val="345348776"/>
      </c:lineChart>
      <c:dateAx>
        <c:axId val="34535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48776"/>
        <c:crosses val="autoZero"/>
        <c:auto val="1"/>
        <c:lblOffset val="100"/>
        <c:baseTimeUnit val="days"/>
      </c:dateAx>
      <c:valAx>
        <c:axId val="345348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98.66</c:v>
                </c:pt>
                <c:pt idx="2">
                  <c:v>99.43</c:v>
                </c:pt>
                <c:pt idx="3">
                  <c:v>99.96</c:v>
                </c:pt>
                <c:pt idx="4">
                  <c:v>99.87</c:v>
                </c:pt>
                <c:pt idx="5">
                  <c:v>99.83</c:v>
                </c:pt>
                <c:pt idx="6">
                  <c:v>98.78</c:v>
                </c:pt>
                <c:pt idx="7">
                  <c:v>98.79</c:v>
                </c:pt>
                <c:pt idx="8">
                  <c:v>96.87</c:v>
                </c:pt>
                <c:pt idx="9">
                  <c:v>97.42</c:v>
                </c:pt>
                <c:pt idx="10">
                  <c:v>96.98</c:v>
                </c:pt>
                <c:pt idx="11">
                  <c:v>96.68</c:v>
                </c:pt>
                <c:pt idx="12">
                  <c:v>95.94</c:v>
                </c:pt>
                <c:pt idx="13">
                  <c:v>95.53</c:v>
                </c:pt>
                <c:pt idx="14">
                  <c:v>94.99</c:v>
                </c:pt>
                <c:pt idx="15">
                  <c:v>95.89</c:v>
                </c:pt>
                <c:pt idx="16">
                  <c:v>95.6</c:v>
                </c:pt>
                <c:pt idx="17">
                  <c:v>94.4</c:v>
                </c:pt>
                <c:pt idx="18">
                  <c:v>93.59</c:v>
                </c:pt>
                <c:pt idx="19">
                  <c:v>92.04</c:v>
                </c:pt>
                <c:pt idx="20">
                  <c:v>93.4</c:v>
                </c:pt>
                <c:pt idx="21">
                  <c:v>96.1</c:v>
                </c:pt>
                <c:pt idx="22">
                  <c:v>95.55</c:v>
                </c:pt>
                <c:pt idx="23">
                  <c:v>95.91</c:v>
                </c:pt>
                <c:pt idx="24">
                  <c:v>95.1</c:v>
                </c:pt>
                <c:pt idx="25">
                  <c:v>95.33</c:v>
                </c:pt>
                <c:pt idx="26">
                  <c:v>97.55</c:v>
                </c:pt>
                <c:pt idx="27">
                  <c:v>97.14</c:v>
                </c:pt>
                <c:pt idx="28">
                  <c:v>97.46</c:v>
                </c:pt>
                <c:pt idx="29">
                  <c:v>97.34</c:v>
                </c:pt>
                <c:pt idx="30">
                  <c:v>98.83</c:v>
                </c:pt>
                <c:pt idx="31">
                  <c:v>99.65</c:v>
                </c:pt>
                <c:pt idx="32">
                  <c:v>98.94</c:v>
                </c:pt>
                <c:pt idx="33">
                  <c:v>99.03</c:v>
                </c:pt>
                <c:pt idx="34">
                  <c:v>98.63</c:v>
                </c:pt>
                <c:pt idx="35">
                  <c:v>97.92</c:v>
                </c:pt>
                <c:pt idx="36">
                  <c:v>97.72</c:v>
                </c:pt>
                <c:pt idx="37">
                  <c:v>98.46</c:v>
                </c:pt>
                <c:pt idx="38">
                  <c:v>99.86</c:v>
                </c:pt>
                <c:pt idx="39">
                  <c:v>100.35</c:v>
                </c:pt>
                <c:pt idx="40">
                  <c:v>100.41</c:v>
                </c:pt>
                <c:pt idx="41">
                  <c:v>99.62</c:v>
                </c:pt>
                <c:pt idx="42">
                  <c:v>97.9</c:v>
                </c:pt>
                <c:pt idx="43">
                  <c:v>96.43</c:v>
                </c:pt>
                <c:pt idx="44">
                  <c:v>95.22</c:v>
                </c:pt>
                <c:pt idx="45">
                  <c:v>94.2</c:v>
                </c:pt>
                <c:pt idx="46">
                  <c:v>94.56</c:v>
                </c:pt>
                <c:pt idx="47">
                  <c:v>93.49</c:v>
                </c:pt>
                <c:pt idx="48">
                  <c:v>93.88</c:v>
                </c:pt>
                <c:pt idx="49">
                  <c:v>90.52</c:v>
                </c:pt>
                <c:pt idx="50">
                  <c:v>90.34</c:v>
                </c:pt>
                <c:pt idx="51">
                  <c:v>92.51</c:v>
                </c:pt>
                <c:pt idx="52">
                  <c:v>93.42</c:v>
                </c:pt>
                <c:pt idx="53">
                  <c:v>92.79</c:v>
                </c:pt>
                <c:pt idx="54">
                  <c:v>92.72</c:v>
                </c:pt>
                <c:pt idx="55">
                  <c:v>93.24</c:v>
                </c:pt>
                <c:pt idx="57">
                  <c:v>94.19</c:v>
                </c:pt>
                <c:pt idx="58">
                  <c:v>95.18</c:v>
                </c:pt>
                <c:pt idx="59">
                  <c:v>93.64</c:v>
                </c:pt>
                <c:pt idx="60">
                  <c:v>93.74</c:v>
                </c:pt>
                <c:pt idx="61">
                  <c:v>94.83</c:v>
                </c:pt>
                <c:pt idx="62">
                  <c:v>97.82</c:v>
                </c:pt>
                <c:pt idx="63">
                  <c:v>104.35</c:v>
                </c:pt>
                <c:pt idx="64">
                  <c:v>105.08</c:v>
                </c:pt>
                <c:pt idx="65">
                  <c:v>105.68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94808"/>
        <c:axId val="345892456"/>
      </c:lineChart>
      <c:dateAx>
        <c:axId val="34589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92456"/>
        <c:crosses val="autoZero"/>
        <c:auto val="1"/>
        <c:lblOffset val="100"/>
        <c:baseTimeUnit val="days"/>
      </c:dateAx>
      <c:valAx>
        <c:axId val="345892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9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42550</c:v>
                </c:pt>
                <c:pt idx="19">
                  <c:v>42549</c:v>
                </c:pt>
                <c:pt idx="20">
                  <c:v>42548</c:v>
                </c:pt>
                <c:pt idx="21">
                  <c:v>42545</c:v>
                </c:pt>
                <c:pt idx="22">
                  <c:v>42544</c:v>
                </c:pt>
                <c:pt idx="23">
                  <c:v>42543</c:v>
                </c:pt>
                <c:pt idx="24">
                  <c:v>42542</c:v>
                </c:pt>
                <c:pt idx="25">
                  <c:v>42541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64.33</c:v>
                </c:pt>
                <c:pt idx="1">
                  <c:v>64.28</c:v>
                </c:pt>
                <c:pt idx="2">
                  <c:v>63.43</c:v>
                </c:pt>
                <c:pt idx="3">
                  <c:v>64.48</c:v>
                </c:pt>
                <c:pt idx="4">
                  <c:v>64.16</c:v>
                </c:pt>
                <c:pt idx="5">
                  <c:v>63.99</c:v>
                </c:pt>
                <c:pt idx="6">
                  <c:v>63.78</c:v>
                </c:pt>
                <c:pt idx="7">
                  <c:v>63.61</c:v>
                </c:pt>
                <c:pt idx="8">
                  <c:v>63.1</c:v>
                </c:pt>
                <c:pt idx="9">
                  <c:v>63</c:v>
                </c:pt>
                <c:pt idx="10">
                  <c:v>62.16</c:v>
                </c:pt>
                <c:pt idx="11">
                  <c:v>61.49</c:v>
                </c:pt>
                <c:pt idx="12">
                  <c:v>59.81</c:v>
                </c:pt>
                <c:pt idx="13">
                  <c:v>59.48</c:v>
                </c:pt>
                <c:pt idx="14">
                  <c:v>59.15</c:v>
                </c:pt>
                <c:pt idx="15">
                  <c:v>60.69</c:v>
                </c:pt>
                <c:pt idx="16">
                  <c:v>60.76</c:v>
                </c:pt>
                <c:pt idx="17">
                  <c:v>59.63</c:v>
                </c:pt>
                <c:pt idx="19">
                  <c:v>57.9</c:v>
                </c:pt>
                <c:pt idx="20">
                  <c:v>57.67</c:v>
                </c:pt>
                <c:pt idx="21">
                  <c:v>60.06</c:v>
                </c:pt>
                <c:pt idx="22">
                  <c:v>63.25</c:v>
                </c:pt>
                <c:pt idx="23">
                  <c:v>61.95</c:v>
                </c:pt>
                <c:pt idx="24">
                  <c:v>62.29</c:v>
                </c:pt>
                <c:pt idx="25">
                  <c:v>62.3</c:v>
                </c:pt>
                <c:pt idx="26">
                  <c:v>61.86</c:v>
                </c:pt>
                <c:pt idx="27">
                  <c:v>61.93</c:v>
                </c:pt>
                <c:pt idx="28">
                  <c:v>61.42</c:v>
                </c:pt>
                <c:pt idx="29">
                  <c:v>61.07</c:v>
                </c:pt>
                <c:pt idx="30">
                  <c:v>63.67</c:v>
                </c:pt>
                <c:pt idx="31">
                  <c:v>64.97</c:v>
                </c:pt>
                <c:pt idx="32">
                  <c:v>65.709999999999994</c:v>
                </c:pt>
                <c:pt idx="33">
                  <c:v>66.260000000000005</c:v>
                </c:pt>
                <c:pt idx="34">
                  <c:v>65.89</c:v>
                </c:pt>
                <c:pt idx="35">
                  <c:v>65.94</c:v>
                </c:pt>
                <c:pt idx="36">
                  <c:v>65.489999999999995</c:v>
                </c:pt>
                <c:pt idx="37">
                  <c:v>66.41</c:v>
                </c:pt>
                <c:pt idx="38">
                  <c:v>65.91</c:v>
                </c:pt>
                <c:pt idx="39">
                  <c:v>65.760000000000005</c:v>
                </c:pt>
                <c:pt idx="40">
                  <c:v>65.52</c:v>
                </c:pt>
                <c:pt idx="41">
                  <c:v>65.23</c:v>
                </c:pt>
                <c:pt idx="42">
                  <c:v>65.31</c:v>
                </c:pt>
                <c:pt idx="43">
                  <c:v>64.87</c:v>
                </c:pt>
                <c:pt idx="44">
                  <c:v>63.59</c:v>
                </c:pt>
                <c:pt idx="45">
                  <c:v>63.92</c:v>
                </c:pt>
                <c:pt idx="46">
                  <c:v>62.74</c:v>
                </c:pt>
                <c:pt idx="47">
                  <c:v>63.52</c:v>
                </c:pt>
                <c:pt idx="48">
                  <c:v>62.76</c:v>
                </c:pt>
                <c:pt idx="49">
                  <c:v>64.069999999999993</c:v>
                </c:pt>
                <c:pt idx="50">
                  <c:v>64.12</c:v>
                </c:pt>
                <c:pt idx="51">
                  <c:v>64.34</c:v>
                </c:pt>
                <c:pt idx="52">
                  <c:v>64.59</c:v>
                </c:pt>
                <c:pt idx="53">
                  <c:v>64.84</c:v>
                </c:pt>
                <c:pt idx="54">
                  <c:v>63.98</c:v>
                </c:pt>
                <c:pt idx="55">
                  <c:v>64.510000000000005</c:v>
                </c:pt>
                <c:pt idx="56">
                  <c:v>63.92</c:v>
                </c:pt>
                <c:pt idx="57">
                  <c:v>64.260000000000005</c:v>
                </c:pt>
                <c:pt idx="58">
                  <c:v>64.849999999999994</c:v>
                </c:pt>
                <c:pt idx="59">
                  <c:v>65.680000000000007</c:v>
                </c:pt>
                <c:pt idx="60">
                  <c:v>65.430000000000007</c:v>
                </c:pt>
                <c:pt idx="61">
                  <c:v>65.84</c:v>
                </c:pt>
                <c:pt idx="62">
                  <c:v>66.23</c:v>
                </c:pt>
                <c:pt idx="63">
                  <c:v>66.2</c:v>
                </c:pt>
                <c:pt idx="64">
                  <c:v>65.7</c:v>
                </c:pt>
                <c:pt idx="65">
                  <c:v>65.930000000000007</c:v>
                </c:pt>
                <c:pt idx="66">
                  <c:v>65.61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91672"/>
        <c:axId val="345889712"/>
      </c:lineChart>
      <c:dateAx>
        <c:axId val="34589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9712"/>
        <c:crosses val="autoZero"/>
        <c:auto val="1"/>
        <c:lblOffset val="100"/>
        <c:baseTimeUnit val="days"/>
      </c:dateAx>
      <c:valAx>
        <c:axId val="345889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9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25.33</c:v>
                </c:pt>
                <c:pt idx="1">
                  <c:v>25.18</c:v>
                </c:pt>
                <c:pt idx="2">
                  <c:v>26.29</c:v>
                </c:pt>
                <c:pt idx="3">
                  <c:v>26.61</c:v>
                </c:pt>
                <c:pt idx="4">
                  <c:v>26.55</c:v>
                </c:pt>
                <c:pt idx="5">
                  <c:v>27.69</c:v>
                </c:pt>
                <c:pt idx="6">
                  <c:v>27.44</c:v>
                </c:pt>
                <c:pt idx="7">
                  <c:v>27.87</c:v>
                </c:pt>
                <c:pt idx="8">
                  <c:v>26.92</c:v>
                </c:pt>
                <c:pt idx="9">
                  <c:v>26.03</c:v>
                </c:pt>
                <c:pt idx="10">
                  <c:v>24.67</c:v>
                </c:pt>
                <c:pt idx="11">
                  <c:v>24.86</c:v>
                </c:pt>
                <c:pt idx="12">
                  <c:v>23.5</c:v>
                </c:pt>
                <c:pt idx="13">
                  <c:v>23.75</c:v>
                </c:pt>
                <c:pt idx="14">
                  <c:v>23.54</c:v>
                </c:pt>
                <c:pt idx="15">
                  <c:v>24.22</c:v>
                </c:pt>
                <c:pt idx="16">
                  <c:v>24.1</c:v>
                </c:pt>
                <c:pt idx="17">
                  <c:v>24.34</c:v>
                </c:pt>
                <c:pt idx="18">
                  <c:v>24.06</c:v>
                </c:pt>
                <c:pt idx="19">
                  <c:v>23.48</c:v>
                </c:pt>
                <c:pt idx="20">
                  <c:v>25.43</c:v>
                </c:pt>
                <c:pt idx="21">
                  <c:v>27.64</c:v>
                </c:pt>
                <c:pt idx="22">
                  <c:v>27.02</c:v>
                </c:pt>
                <c:pt idx="23">
                  <c:v>27.31</c:v>
                </c:pt>
                <c:pt idx="24">
                  <c:v>27.96</c:v>
                </c:pt>
                <c:pt idx="25">
                  <c:v>28.35</c:v>
                </c:pt>
                <c:pt idx="26">
                  <c:v>27.59</c:v>
                </c:pt>
                <c:pt idx="27">
                  <c:v>27.68</c:v>
                </c:pt>
                <c:pt idx="28">
                  <c:v>27.73</c:v>
                </c:pt>
                <c:pt idx="29">
                  <c:v>28.62</c:v>
                </c:pt>
                <c:pt idx="30">
                  <c:v>29.23</c:v>
                </c:pt>
                <c:pt idx="31">
                  <c:v>29.79</c:v>
                </c:pt>
                <c:pt idx="32">
                  <c:v>31.08</c:v>
                </c:pt>
                <c:pt idx="33">
                  <c:v>31.96</c:v>
                </c:pt>
                <c:pt idx="34">
                  <c:v>31.15</c:v>
                </c:pt>
                <c:pt idx="35">
                  <c:v>28.61</c:v>
                </c:pt>
                <c:pt idx="36">
                  <c:v>27.98</c:v>
                </c:pt>
                <c:pt idx="37">
                  <c:v>27.64</c:v>
                </c:pt>
                <c:pt idx="38">
                  <c:v>27.66</c:v>
                </c:pt>
                <c:pt idx="39">
                  <c:v>27.7</c:v>
                </c:pt>
                <c:pt idx="40">
                  <c:v>28.96</c:v>
                </c:pt>
                <c:pt idx="41">
                  <c:v>29.52</c:v>
                </c:pt>
                <c:pt idx="42">
                  <c:v>27.61</c:v>
                </c:pt>
                <c:pt idx="43">
                  <c:v>29.85</c:v>
                </c:pt>
                <c:pt idx="44">
                  <c:v>28.59</c:v>
                </c:pt>
                <c:pt idx="45">
                  <c:v>28.74</c:v>
                </c:pt>
                <c:pt idx="46">
                  <c:v>28.58</c:v>
                </c:pt>
                <c:pt idx="47">
                  <c:v>29.12</c:v>
                </c:pt>
                <c:pt idx="48">
                  <c:v>28.62</c:v>
                </c:pt>
                <c:pt idx="49">
                  <c:v>27.65</c:v>
                </c:pt>
                <c:pt idx="50">
                  <c:v>27.85</c:v>
                </c:pt>
                <c:pt idx="51">
                  <c:v>29.46</c:v>
                </c:pt>
                <c:pt idx="53">
                  <c:v>30.5</c:v>
                </c:pt>
                <c:pt idx="54">
                  <c:v>30.41</c:v>
                </c:pt>
                <c:pt idx="55">
                  <c:v>31</c:v>
                </c:pt>
                <c:pt idx="56">
                  <c:v>30.79</c:v>
                </c:pt>
                <c:pt idx="57">
                  <c:v>32.11</c:v>
                </c:pt>
                <c:pt idx="58">
                  <c:v>31.67</c:v>
                </c:pt>
                <c:pt idx="59">
                  <c:v>33.340000000000003</c:v>
                </c:pt>
                <c:pt idx="60">
                  <c:v>33.07</c:v>
                </c:pt>
                <c:pt idx="61">
                  <c:v>34.32</c:v>
                </c:pt>
                <c:pt idx="62">
                  <c:v>33.79</c:v>
                </c:pt>
                <c:pt idx="63">
                  <c:v>33.69</c:v>
                </c:pt>
                <c:pt idx="64">
                  <c:v>33.17</c:v>
                </c:pt>
                <c:pt idx="65">
                  <c:v>33.24</c:v>
                </c:pt>
                <c:pt idx="66">
                  <c:v>34.24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92064"/>
        <c:axId val="345890496"/>
      </c:lineChart>
      <c:dateAx>
        <c:axId val="34589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90496"/>
        <c:crosses val="autoZero"/>
        <c:auto val="1"/>
        <c:lblOffset val="100"/>
        <c:baseTimeUnit val="days"/>
      </c:dateAx>
      <c:valAx>
        <c:axId val="345890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9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37.36</c:v>
                </c:pt>
                <c:pt idx="1">
                  <c:v>37.83</c:v>
                </c:pt>
                <c:pt idx="2">
                  <c:v>37.32</c:v>
                </c:pt>
                <c:pt idx="3">
                  <c:v>42.03</c:v>
                </c:pt>
                <c:pt idx="4">
                  <c:v>42.72</c:v>
                </c:pt>
                <c:pt idx="5">
                  <c:v>43.18</c:v>
                </c:pt>
                <c:pt idx="6">
                  <c:v>43.16</c:v>
                </c:pt>
                <c:pt idx="7">
                  <c:v>43.17</c:v>
                </c:pt>
                <c:pt idx="8">
                  <c:v>42.4</c:v>
                </c:pt>
                <c:pt idx="9">
                  <c:v>42.84</c:v>
                </c:pt>
                <c:pt idx="10">
                  <c:v>41.04</c:v>
                </c:pt>
                <c:pt idx="11">
                  <c:v>40.54</c:v>
                </c:pt>
                <c:pt idx="12">
                  <c:v>39.85</c:v>
                </c:pt>
                <c:pt idx="13">
                  <c:v>39.130000000000003</c:v>
                </c:pt>
                <c:pt idx="14">
                  <c:v>39.21</c:v>
                </c:pt>
                <c:pt idx="15">
                  <c:v>39.6</c:v>
                </c:pt>
                <c:pt idx="16">
                  <c:v>39.21</c:v>
                </c:pt>
                <c:pt idx="17">
                  <c:v>38.89</c:v>
                </c:pt>
                <c:pt idx="18">
                  <c:v>37.43</c:v>
                </c:pt>
                <c:pt idx="19">
                  <c:v>36.76</c:v>
                </c:pt>
                <c:pt idx="20">
                  <c:v>38.31</c:v>
                </c:pt>
                <c:pt idx="21">
                  <c:v>39.590000000000003</c:v>
                </c:pt>
                <c:pt idx="22">
                  <c:v>40.26</c:v>
                </c:pt>
                <c:pt idx="23">
                  <c:v>40.520000000000003</c:v>
                </c:pt>
                <c:pt idx="24">
                  <c:v>40.020000000000003</c:v>
                </c:pt>
                <c:pt idx="25">
                  <c:v>39.74</c:v>
                </c:pt>
                <c:pt idx="26">
                  <c:v>39.78</c:v>
                </c:pt>
                <c:pt idx="27">
                  <c:v>39.94</c:v>
                </c:pt>
                <c:pt idx="28">
                  <c:v>39.880000000000003</c:v>
                </c:pt>
                <c:pt idx="29">
                  <c:v>42.16</c:v>
                </c:pt>
                <c:pt idx="30">
                  <c:v>43.63</c:v>
                </c:pt>
                <c:pt idx="31">
                  <c:v>44.19</c:v>
                </c:pt>
                <c:pt idx="32">
                  <c:v>43.5</c:v>
                </c:pt>
                <c:pt idx="33">
                  <c:v>43.07</c:v>
                </c:pt>
                <c:pt idx="34">
                  <c:v>41.77</c:v>
                </c:pt>
                <c:pt idx="36">
                  <c:v>41.69</c:v>
                </c:pt>
                <c:pt idx="37">
                  <c:v>42.17</c:v>
                </c:pt>
                <c:pt idx="38">
                  <c:v>42.54</c:v>
                </c:pt>
                <c:pt idx="39">
                  <c:v>42.48</c:v>
                </c:pt>
                <c:pt idx="40">
                  <c:v>42.33</c:v>
                </c:pt>
                <c:pt idx="41">
                  <c:v>41.79</c:v>
                </c:pt>
                <c:pt idx="42">
                  <c:v>42.53</c:v>
                </c:pt>
                <c:pt idx="43">
                  <c:v>42.8</c:v>
                </c:pt>
                <c:pt idx="44">
                  <c:v>42.21</c:v>
                </c:pt>
                <c:pt idx="45">
                  <c:v>42.19</c:v>
                </c:pt>
                <c:pt idx="46">
                  <c:v>42.17</c:v>
                </c:pt>
                <c:pt idx="47">
                  <c:v>42.9</c:v>
                </c:pt>
                <c:pt idx="48">
                  <c:v>42.2</c:v>
                </c:pt>
                <c:pt idx="49">
                  <c:v>42.23</c:v>
                </c:pt>
                <c:pt idx="50">
                  <c:v>41.56</c:v>
                </c:pt>
                <c:pt idx="51">
                  <c:v>41.22</c:v>
                </c:pt>
                <c:pt idx="52">
                  <c:v>42.11</c:v>
                </c:pt>
                <c:pt idx="53">
                  <c:v>42.85</c:v>
                </c:pt>
                <c:pt idx="54">
                  <c:v>42.19</c:v>
                </c:pt>
                <c:pt idx="55">
                  <c:v>41.73</c:v>
                </c:pt>
                <c:pt idx="56">
                  <c:v>41.53</c:v>
                </c:pt>
                <c:pt idx="57">
                  <c:v>41.66</c:v>
                </c:pt>
                <c:pt idx="58">
                  <c:v>43.14</c:v>
                </c:pt>
                <c:pt idx="59">
                  <c:v>44.01</c:v>
                </c:pt>
                <c:pt idx="60">
                  <c:v>44.61</c:v>
                </c:pt>
                <c:pt idx="61">
                  <c:v>44.06</c:v>
                </c:pt>
                <c:pt idx="62">
                  <c:v>45.57</c:v>
                </c:pt>
                <c:pt idx="63">
                  <c:v>46.18</c:v>
                </c:pt>
                <c:pt idx="64">
                  <c:v>46.85</c:v>
                </c:pt>
                <c:pt idx="65">
                  <c:v>47.25</c:v>
                </c:pt>
                <c:pt idx="66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93240"/>
        <c:axId val="345350344"/>
      </c:lineChart>
      <c:dateAx>
        <c:axId val="34589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0344"/>
        <c:crosses val="autoZero"/>
        <c:auto val="1"/>
        <c:lblOffset val="100"/>
        <c:baseTimeUnit val="days"/>
      </c:dateAx>
      <c:valAx>
        <c:axId val="3453503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9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25.33</c:v>
                </c:pt>
                <c:pt idx="1">
                  <c:v>25.18</c:v>
                </c:pt>
                <c:pt idx="2">
                  <c:v>26.29</c:v>
                </c:pt>
                <c:pt idx="3">
                  <c:v>26.61</c:v>
                </c:pt>
                <c:pt idx="4">
                  <c:v>26.55</c:v>
                </c:pt>
                <c:pt idx="5">
                  <c:v>27.69</c:v>
                </c:pt>
                <c:pt idx="6">
                  <c:v>27.44</c:v>
                </c:pt>
                <c:pt idx="7">
                  <c:v>27.87</c:v>
                </c:pt>
                <c:pt idx="8">
                  <c:v>26.92</c:v>
                </c:pt>
                <c:pt idx="9">
                  <c:v>26.03</c:v>
                </c:pt>
                <c:pt idx="10">
                  <c:v>24.67</c:v>
                </c:pt>
                <c:pt idx="11">
                  <c:v>24.86</c:v>
                </c:pt>
                <c:pt idx="12">
                  <c:v>23.5</c:v>
                </c:pt>
                <c:pt idx="13">
                  <c:v>23.75</c:v>
                </c:pt>
                <c:pt idx="14">
                  <c:v>23.54</c:v>
                </c:pt>
                <c:pt idx="15">
                  <c:v>24.22</c:v>
                </c:pt>
                <c:pt idx="16">
                  <c:v>24.1</c:v>
                </c:pt>
                <c:pt idx="17">
                  <c:v>24.34</c:v>
                </c:pt>
                <c:pt idx="18">
                  <c:v>24.06</c:v>
                </c:pt>
                <c:pt idx="19">
                  <c:v>23.48</c:v>
                </c:pt>
                <c:pt idx="20">
                  <c:v>25.43</c:v>
                </c:pt>
                <c:pt idx="21">
                  <c:v>27.64</c:v>
                </c:pt>
                <c:pt idx="22">
                  <c:v>27.02</c:v>
                </c:pt>
                <c:pt idx="23">
                  <c:v>27.31</c:v>
                </c:pt>
                <c:pt idx="24">
                  <c:v>27.96</c:v>
                </c:pt>
                <c:pt idx="25">
                  <c:v>28.35</c:v>
                </c:pt>
                <c:pt idx="26">
                  <c:v>27.59</c:v>
                </c:pt>
                <c:pt idx="27">
                  <c:v>27.68</c:v>
                </c:pt>
                <c:pt idx="28">
                  <c:v>27.73</c:v>
                </c:pt>
                <c:pt idx="29">
                  <c:v>28.62</c:v>
                </c:pt>
                <c:pt idx="30">
                  <c:v>29.23</c:v>
                </c:pt>
                <c:pt idx="31">
                  <c:v>29.79</c:v>
                </c:pt>
                <c:pt idx="32">
                  <c:v>31.08</c:v>
                </c:pt>
                <c:pt idx="33">
                  <c:v>31.96</c:v>
                </c:pt>
                <c:pt idx="34">
                  <c:v>31.15</c:v>
                </c:pt>
                <c:pt idx="35">
                  <c:v>28.61</c:v>
                </c:pt>
                <c:pt idx="36">
                  <c:v>27.98</c:v>
                </c:pt>
                <c:pt idx="37">
                  <c:v>27.64</c:v>
                </c:pt>
                <c:pt idx="38">
                  <c:v>27.66</c:v>
                </c:pt>
                <c:pt idx="39">
                  <c:v>27.7</c:v>
                </c:pt>
                <c:pt idx="40">
                  <c:v>28.96</c:v>
                </c:pt>
                <c:pt idx="41">
                  <c:v>29.52</c:v>
                </c:pt>
                <c:pt idx="42">
                  <c:v>27.61</c:v>
                </c:pt>
                <c:pt idx="43">
                  <c:v>29.85</c:v>
                </c:pt>
                <c:pt idx="44">
                  <c:v>28.59</c:v>
                </c:pt>
                <c:pt idx="45">
                  <c:v>28.74</c:v>
                </c:pt>
                <c:pt idx="46">
                  <c:v>28.58</c:v>
                </c:pt>
                <c:pt idx="47">
                  <c:v>29.12</c:v>
                </c:pt>
                <c:pt idx="48">
                  <c:v>28.62</c:v>
                </c:pt>
                <c:pt idx="49">
                  <c:v>27.65</c:v>
                </c:pt>
                <c:pt idx="50">
                  <c:v>27.85</c:v>
                </c:pt>
                <c:pt idx="51">
                  <c:v>29.46</c:v>
                </c:pt>
                <c:pt idx="53">
                  <c:v>30.5</c:v>
                </c:pt>
                <c:pt idx="54">
                  <c:v>30.41</c:v>
                </c:pt>
                <c:pt idx="55">
                  <c:v>31</c:v>
                </c:pt>
                <c:pt idx="56">
                  <c:v>30.79</c:v>
                </c:pt>
                <c:pt idx="57">
                  <c:v>32.11</c:v>
                </c:pt>
                <c:pt idx="58">
                  <c:v>31.67</c:v>
                </c:pt>
                <c:pt idx="59">
                  <c:v>33.340000000000003</c:v>
                </c:pt>
                <c:pt idx="60">
                  <c:v>33.07</c:v>
                </c:pt>
                <c:pt idx="61">
                  <c:v>34.32</c:v>
                </c:pt>
                <c:pt idx="62">
                  <c:v>33.79</c:v>
                </c:pt>
                <c:pt idx="63">
                  <c:v>33.69</c:v>
                </c:pt>
                <c:pt idx="64">
                  <c:v>33.17</c:v>
                </c:pt>
                <c:pt idx="65">
                  <c:v>33.24</c:v>
                </c:pt>
                <c:pt idx="66">
                  <c:v>34.24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752"/>
        <c:axId val="346951064"/>
      </c:lineChart>
      <c:dateAx>
        <c:axId val="34694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51064"/>
        <c:crosses val="autoZero"/>
        <c:auto val="1"/>
        <c:lblOffset val="100"/>
        <c:baseTimeUnit val="days"/>
      </c:dateAx>
      <c:valAx>
        <c:axId val="346951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7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13.58</c:v>
                </c:pt>
                <c:pt idx="1">
                  <c:v>14.11</c:v>
                </c:pt>
                <c:pt idx="2">
                  <c:v>14.42</c:v>
                </c:pt>
                <c:pt idx="3">
                  <c:v>14.84</c:v>
                </c:pt>
                <c:pt idx="4">
                  <c:v>14.75</c:v>
                </c:pt>
                <c:pt idx="5">
                  <c:v>15.18</c:v>
                </c:pt>
                <c:pt idx="6">
                  <c:v>15.21</c:v>
                </c:pt>
                <c:pt idx="7">
                  <c:v>15.27</c:v>
                </c:pt>
                <c:pt idx="8">
                  <c:v>15.29</c:v>
                </c:pt>
                <c:pt idx="9">
                  <c:v>15.6</c:v>
                </c:pt>
                <c:pt idx="10">
                  <c:v>14.69</c:v>
                </c:pt>
                <c:pt idx="11">
                  <c:v>14.92</c:v>
                </c:pt>
                <c:pt idx="12">
                  <c:v>14.74</c:v>
                </c:pt>
                <c:pt idx="13">
                  <c:v>14.84</c:v>
                </c:pt>
                <c:pt idx="14">
                  <c:v>14.72</c:v>
                </c:pt>
                <c:pt idx="15">
                  <c:v>15.68</c:v>
                </c:pt>
                <c:pt idx="16">
                  <c:v>15.01</c:v>
                </c:pt>
                <c:pt idx="17">
                  <c:v>15.14</c:v>
                </c:pt>
                <c:pt idx="18">
                  <c:v>14.78</c:v>
                </c:pt>
                <c:pt idx="19">
                  <c:v>13.66</c:v>
                </c:pt>
                <c:pt idx="20">
                  <c:v>14.59</c:v>
                </c:pt>
                <c:pt idx="21">
                  <c:v>15.27</c:v>
                </c:pt>
                <c:pt idx="22">
                  <c:v>14.75</c:v>
                </c:pt>
                <c:pt idx="23">
                  <c:v>15.09</c:v>
                </c:pt>
                <c:pt idx="24">
                  <c:v>14.48</c:v>
                </c:pt>
                <c:pt idx="25">
                  <c:v>13.16</c:v>
                </c:pt>
                <c:pt idx="26">
                  <c:v>12.67</c:v>
                </c:pt>
                <c:pt idx="27">
                  <c:v>13.06</c:v>
                </c:pt>
                <c:pt idx="28">
                  <c:v>13.23</c:v>
                </c:pt>
                <c:pt idx="29">
                  <c:v>13.28</c:v>
                </c:pt>
                <c:pt idx="30">
                  <c:v>13.42</c:v>
                </c:pt>
                <c:pt idx="31">
                  <c:v>14.26</c:v>
                </c:pt>
                <c:pt idx="32">
                  <c:v>14.53</c:v>
                </c:pt>
                <c:pt idx="33">
                  <c:v>14.62</c:v>
                </c:pt>
                <c:pt idx="34">
                  <c:v>13.96</c:v>
                </c:pt>
                <c:pt idx="35">
                  <c:v>13.32</c:v>
                </c:pt>
                <c:pt idx="36">
                  <c:v>13.38</c:v>
                </c:pt>
                <c:pt idx="37">
                  <c:v>13.23</c:v>
                </c:pt>
                <c:pt idx="38">
                  <c:v>13.07</c:v>
                </c:pt>
                <c:pt idx="39">
                  <c:v>12.9</c:v>
                </c:pt>
                <c:pt idx="40">
                  <c:v>13.17</c:v>
                </c:pt>
                <c:pt idx="41">
                  <c:v>13.54</c:v>
                </c:pt>
                <c:pt idx="42">
                  <c:v>13.02</c:v>
                </c:pt>
                <c:pt idx="43">
                  <c:v>13.19</c:v>
                </c:pt>
                <c:pt idx="44">
                  <c:v>13.11</c:v>
                </c:pt>
                <c:pt idx="45">
                  <c:v>12.74</c:v>
                </c:pt>
                <c:pt idx="46">
                  <c:v>12.66</c:v>
                </c:pt>
                <c:pt idx="47">
                  <c:v>12.86</c:v>
                </c:pt>
                <c:pt idx="48">
                  <c:v>12.78</c:v>
                </c:pt>
                <c:pt idx="50">
                  <c:v>12.3</c:v>
                </c:pt>
                <c:pt idx="51">
                  <c:v>12.33</c:v>
                </c:pt>
                <c:pt idx="52">
                  <c:v>12.46</c:v>
                </c:pt>
                <c:pt idx="53">
                  <c:v>11.94</c:v>
                </c:pt>
                <c:pt idx="54">
                  <c:v>11.44</c:v>
                </c:pt>
                <c:pt idx="55">
                  <c:v>12.03</c:v>
                </c:pt>
                <c:pt idx="56">
                  <c:v>12.07</c:v>
                </c:pt>
                <c:pt idx="57">
                  <c:v>12.17</c:v>
                </c:pt>
                <c:pt idx="58">
                  <c:v>12.79</c:v>
                </c:pt>
                <c:pt idx="59">
                  <c:v>13.55</c:v>
                </c:pt>
                <c:pt idx="60">
                  <c:v>14.09</c:v>
                </c:pt>
                <c:pt idx="61">
                  <c:v>14.35</c:v>
                </c:pt>
                <c:pt idx="62">
                  <c:v>14.84</c:v>
                </c:pt>
                <c:pt idx="63">
                  <c:v>14.44</c:v>
                </c:pt>
                <c:pt idx="64">
                  <c:v>13.83</c:v>
                </c:pt>
                <c:pt idx="65">
                  <c:v>14.34</c:v>
                </c:pt>
                <c:pt idx="66">
                  <c:v>13.86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9496"/>
        <c:axId val="346947536"/>
      </c:lineChart>
      <c:dateAx>
        <c:axId val="346949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7536"/>
        <c:crosses val="autoZero"/>
        <c:auto val="1"/>
        <c:lblOffset val="100"/>
        <c:baseTimeUnit val="days"/>
      </c:dateAx>
      <c:valAx>
        <c:axId val="3469475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35.79</c:v>
                </c:pt>
                <c:pt idx="1">
                  <c:v>35.979999999999997</c:v>
                </c:pt>
                <c:pt idx="2">
                  <c:v>35.96</c:v>
                </c:pt>
                <c:pt idx="3">
                  <c:v>36.4</c:v>
                </c:pt>
                <c:pt idx="4">
                  <c:v>36.21</c:v>
                </c:pt>
                <c:pt idx="5">
                  <c:v>36.340000000000003</c:v>
                </c:pt>
                <c:pt idx="6">
                  <c:v>36.71</c:v>
                </c:pt>
                <c:pt idx="7">
                  <c:v>37.299999999999997</c:v>
                </c:pt>
                <c:pt idx="8">
                  <c:v>37.479999999999997</c:v>
                </c:pt>
                <c:pt idx="9">
                  <c:v>37.39</c:v>
                </c:pt>
                <c:pt idx="10">
                  <c:v>37.54</c:v>
                </c:pt>
                <c:pt idx="11">
                  <c:v>37.86</c:v>
                </c:pt>
                <c:pt idx="12">
                  <c:v>37.32</c:v>
                </c:pt>
                <c:pt idx="13">
                  <c:v>37.58</c:v>
                </c:pt>
                <c:pt idx="14">
                  <c:v>37.33</c:v>
                </c:pt>
                <c:pt idx="15">
                  <c:v>36.549999999999997</c:v>
                </c:pt>
                <c:pt idx="16">
                  <c:v>36.79</c:v>
                </c:pt>
                <c:pt idx="17">
                  <c:v>36.450000000000003</c:v>
                </c:pt>
                <c:pt idx="18">
                  <c:v>36.049999999999997</c:v>
                </c:pt>
                <c:pt idx="19">
                  <c:v>36.619999999999997</c:v>
                </c:pt>
                <c:pt idx="20">
                  <c:v>35.14</c:v>
                </c:pt>
                <c:pt idx="21">
                  <c:v>34.67</c:v>
                </c:pt>
                <c:pt idx="22">
                  <c:v>34.22</c:v>
                </c:pt>
                <c:pt idx="23">
                  <c:v>34.47</c:v>
                </c:pt>
                <c:pt idx="24">
                  <c:v>34.71</c:v>
                </c:pt>
                <c:pt idx="25">
                  <c:v>35.18</c:v>
                </c:pt>
                <c:pt idx="26">
                  <c:v>35.47</c:v>
                </c:pt>
                <c:pt idx="27">
                  <c:v>35.71</c:v>
                </c:pt>
                <c:pt idx="28">
                  <c:v>35.76</c:v>
                </c:pt>
                <c:pt idx="29">
                  <c:v>36.14</c:v>
                </c:pt>
                <c:pt idx="30">
                  <c:v>36.81</c:v>
                </c:pt>
                <c:pt idx="31">
                  <c:v>36.58</c:v>
                </c:pt>
                <c:pt idx="32">
                  <c:v>36.520000000000003</c:v>
                </c:pt>
                <c:pt idx="33">
                  <c:v>36.29</c:v>
                </c:pt>
                <c:pt idx="34">
                  <c:v>36.020000000000003</c:v>
                </c:pt>
                <c:pt idx="35">
                  <c:v>36.25</c:v>
                </c:pt>
                <c:pt idx="36">
                  <c:v>36.44</c:v>
                </c:pt>
                <c:pt idx="37">
                  <c:v>36.42</c:v>
                </c:pt>
                <c:pt idx="38">
                  <c:v>35.76</c:v>
                </c:pt>
                <c:pt idx="39">
                  <c:v>35.71</c:v>
                </c:pt>
                <c:pt idx="40">
                  <c:v>35.590000000000003</c:v>
                </c:pt>
                <c:pt idx="41">
                  <c:v>34.94</c:v>
                </c:pt>
                <c:pt idx="42">
                  <c:v>35.520000000000003</c:v>
                </c:pt>
                <c:pt idx="43">
                  <c:v>34.799999999999997</c:v>
                </c:pt>
                <c:pt idx="44">
                  <c:v>34.619999999999997</c:v>
                </c:pt>
                <c:pt idx="45">
                  <c:v>34.83</c:v>
                </c:pt>
                <c:pt idx="46">
                  <c:v>34.369999999999997</c:v>
                </c:pt>
                <c:pt idx="47">
                  <c:v>34.46</c:v>
                </c:pt>
                <c:pt idx="48">
                  <c:v>34.76</c:v>
                </c:pt>
                <c:pt idx="49">
                  <c:v>34.86</c:v>
                </c:pt>
                <c:pt idx="50">
                  <c:v>34.89</c:v>
                </c:pt>
                <c:pt idx="51">
                  <c:v>34.71</c:v>
                </c:pt>
                <c:pt idx="53">
                  <c:v>35.24</c:v>
                </c:pt>
                <c:pt idx="54">
                  <c:v>35.840000000000003</c:v>
                </c:pt>
                <c:pt idx="55">
                  <c:v>34.549999999999997</c:v>
                </c:pt>
                <c:pt idx="56">
                  <c:v>34.92</c:v>
                </c:pt>
                <c:pt idx="57">
                  <c:v>35</c:v>
                </c:pt>
                <c:pt idx="58">
                  <c:v>35.200000000000003</c:v>
                </c:pt>
                <c:pt idx="59">
                  <c:v>35.43</c:v>
                </c:pt>
                <c:pt idx="60">
                  <c:v>35.39</c:v>
                </c:pt>
                <c:pt idx="61">
                  <c:v>35.92</c:v>
                </c:pt>
                <c:pt idx="62">
                  <c:v>36.31</c:v>
                </c:pt>
                <c:pt idx="63">
                  <c:v>36.4</c:v>
                </c:pt>
                <c:pt idx="64">
                  <c:v>36.770000000000003</c:v>
                </c:pt>
                <c:pt idx="65">
                  <c:v>35.58</c:v>
                </c:pt>
                <c:pt idx="66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5576"/>
        <c:axId val="346945968"/>
      </c:lineChart>
      <c:dateAx>
        <c:axId val="34694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5968"/>
        <c:crosses val="autoZero"/>
        <c:auto val="1"/>
        <c:lblOffset val="100"/>
        <c:baseTimeUnit val="days"/>
      </c:dateAx>
      <c:valAx>
        <c:axId val="34694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13.83</c:v>
                </c:pt>
                <c:pt idx="1">
                  <c:v>13.84</c:v>
                </c:pt>
                <c:pt idx="2">
                  <c:v>13.92</c:v>
                </c:pt>
                <c:pt idx="3">
                  <c:v>13.74</c:v>
                </c:pt>
                <c:pt idx="4">
                  <c:v>13.65</c:v>
                </c:pt>
                <c:pt idx="5">
                  <c:v>13.65</c:v>
                </c:pt>
                <c:pt idx="6">
                  <c:v>13.57</c:v>
                </c:pt>
                <c:pt idx="7">
                  <c:v>13.59</c:v>
                </c:pt>
                <c:pt idx="8">
                  <c:v>13.48</c:v>
                </c:pt>
                <c:pt idx="9">
                  <c:v>13.45</c:v>
                </c:pt>
                <c:pt idx="10">
                  <c:v>13.27</c:v>
                </c:pt>
                <c:pt idx="11">
                  <c:v>13.09</c:v>
                </c:pt>
                <c:pt idx="12">
                  <c:v>12.75</c:v>
                </c:pt>
                <c:pt idx="13">
                  <c:v>12.57</c:v>
                </c:pt>
                <c:pt idx="14">
                  <c:v>12.4</c:v>
                </c:pt>
                <c:pt idx="15">
                  <c:v>12.72</c:v>
                </c:pt>
                <c:pt idx="16">
                  <c:v>12.57</c:v>
                </c:pt>
                <c:pt idx="17">
                  <c:v>12.55</c:v>
                </c:pt>
                <c:pt idx="18">
                  <c:v>12.39</c:v>
                </c:pt>
                <c:pt idx="19">
                  <c:v>12.16</c:v>
                </c:pt>
                <c:pt idx="20">
                  <c:v>12.52</c:v>
                </c:pt>
                <c:pt idx="21">
                  <c:v>13.4</c:v>
                </c:pt>
                <c:pt idx="22">
                  <c:v>13.18</c:v>
                </c:pt>
                <c:pt idx="23">
                  <c:v>13.22</c:v>
                </c:pt>
                <c:pt idx="24">
                  <c:v>13.42</c:v>
                </c:pt>
                <c:pt idx="25">
                  <c:v>13.26</c:v>
                </c:pt>
                <c:pt idx="26">
                  <c:v>13.12</c:v>
                </c:pt>
                <c:pt idx="27">
                  <c:v>13.01</c:v>
                </c:pt>
                <c:pt idx="28">
                  <c:v>12.84</c:v>
                </c:pt>
                <c:pt idx="29">
                  <c:v>12.98</c:v>
                </c:pt>
                <c:pt idx="30">
                  <c:v>13.1</c:v>
                </c:pt>
                <c:pt idx="31">
                  <c:v>13.26</c:v>
                </c:pt>
                <c:pt idx="32">
                  <c:v>13.36</c:v>
                </c:pt>
                <c:pt idx="33">
                  <c:v>13.38</c:v>
                </c:pt>
                <c:pt idx="34">
                  <c:v>13.18</c:v>
                </c:pt>
                <c:pt idx="35">
                  <c:v>13.04</c:v>
                </c:pt>
                <c:pt idx="36">
                  <c:v>13.21</c:v>
                </c:pt>
                <c:pt idx="37">
                  <c:v>13.11</c:v>
                </c:pt>
                <c:pt idx="38">
                  <c:v>13.49</c:v>
                </c:pt>
                <c:pt idx="39">
                  <c:v>13.45</c:v>
                </c:pt>
                <c:pt idx="40">
                  <c:v>13.46</c:v>
                </c:pt>
                <c:pt idx="41">
                  <c:v>13.52</c:v>
                </c:pt>
                <c:pt idx="42">
                  <c:v>13.29</c:v>
                </c:pt>
                <c:pt idx="43">
                  <c:v>13.13</c:v>
                </c:pt>
                <c:pt idx="44">
                  <c:v>13.19</c:v>
                </c:pt>
                <c:pt idx="45">
                  <c:v>13.09</c:v>
                </c:pt>
                <c:pt idx="46">
                  <c:v>13.16</c:v>
                </c:pt>
                <c:pt idx="47">
                  <c:v>13.14</c:v>
                </c:pt>
                <c:pt idx="48">
                  <c:v>13.32</c:v>
                </c:pt>
                <c:pt idx="49">
                  <c:v>13.22</c:v>
                </c:pt>
                <c:pt idx="50">
                  <c:v>13.35</c:v>
                </c:pt>
                <c:pt idx="51">
                  <c:v>13.32</c:v>
                </c:pt>
                <c:pt idx="52">
                  <c:v>13.49</c:v>
                </c:pt>
                <c:pt idx="53">
                  <c:v>13.32</c:v>
                </c:pt>
                <c:pt idx="54">
                  <c:v>13.44</c:v>
                </c:pt>
                <c:pt idx="55">
                  <c:v>13.32</c:v>
                </c:pt>
                <c:pt idx="56">
                  <c:v>13.31</c:v>
                </c:pt>
                <c:pt idx="57">
                  <c:v>13.43</c:v>
                </c:pt>
                <c:pt idx="58">
                  <c:v>13.62</c:v>
                </c:pt>
                <c:pt idx="59">
                  <c:v>13.56</c:v>
                </c:pt>
                <c:pt idx="60">
                  <c:v>14.09</c:v>
                </c:pt>
                <c:pt idx="61">
                  <c:v>13.66</c:v>
                </c:pt>
                <c:pt idx="63">
                  <c:v>13.75</c:v>
                </c:pt>
                <c:pt idx="64">
                  <c:v>13.58</c:v>
                </c:pt>
                <c:pt idx="65">
                  <c:v>13.61</c:v>
                </c:pt>
                <c:pt idx="66">
                  <c:v>13.65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60"/>
        <c:axId val="346948712"/>
      </c:lineChart>
      <c:dateAx>
        <c:axId val="34694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8712"/>
        <c:crosses val="autoZero"/>
        <c:auto val="1"/>
        <c:lblOffset val="100"/>
        <c:baseTimeUnit val="days"/>
      </c:dateAx>
      <c:valAx>
        <c:axId val="3469487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94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14.69</c:v>
                </c:pt>
                <c:pt idx="1">
                  <c:v>14.76</c:v>
                </c:pt>
                <c:pt idx="2">
                  <c:v>14.63</c:v>
                </c:pt>
                <c:pt idx="3">
                  <c:v>14.43</c:v>
                </c:pt>
                <c:pt idx="4">
                  <c:v>14.49</c:v>
                </c:pt>
                <c:pt idx="5">
                  <c:v>14.95</c:v>
                </c:pt>
                <c:pt idx="6">
                  <c:v>14.92</c:v>
                </c:pt>
                <c:pt idx="7">
                  <c:v>15</c:v>
                </c:pt>
                <c:pt idx="8">
                  <c:v>15.02</c:v>
                </c:pt>
                <c:pt idx="9">
                  <c:v>14.98</c:v>
                </c:pt>
                <c:pt idx="10">
                  <c:v>14.73</c:v>
                </c:pt>
                <c:pt idx="11">
                  <c:v>14.51</c:v>
                </c:pt>
                <c:pt idx="12">
                  <c:v>14.23</c:v>
                </c:pt>
                <c:pt idx="13">
                  <c:v>14.33</c:v>
                </c:pt>
                <c:pt idx="14">
                  <c:v>14.31</c:v>
                </c:pt>
                <c:pt idx="15">
                  <c:v>14.71</c:v>
                </c:pt>
                <c:pt idx="16">
                  <c:v>14.75</c:v>
                </c:pt>
                <c:pt idx="17">
                  <c:v>14.58</c:v>
                </c:pt>
                <c:pt idx="18">
                  <c:v>14.22</c:v>
                </c:pt>
                <c:pt idx="19">
                  <c:v>13.41</c:v>
                </c:pt>
                <c:pt idx="20">
                  <c:v>13.7</c:v>
                </c:pt>
                <c:pt idx="21">
                  <c:v>14.18</c:v>
                </c:pt>
                <c:pt idx="22">
                  <c:v>13.79</c:v>
                </c:pt>
                <c:pt idx="23">
                  <c:v>14.11</c:v>
                </c:pt>
                <c:pt idx="24">
                  <c:v>14.14</c:v>
                </c:pt>
                <c:pt idx="25">
                  <c:v>14.24</c:v>
                </c:pt>
                <c:pt idx="26">
                  <c:v>13.75</c:v>
                </c:pt>
                <c:pt idx="27">
                  <c:v>13.56</c:v>
                </c:pt>
                <c:pt idx="28">
                  <c:v>13.88</c:v>
                </c:pt>
                <c:pt idx="29">
                  <c:v>14.25</c:v>
                </c:pt>
                <c:pt idx="30">
                  <c:v>14.51</c:v>
                </c:pt>
                <c:pt idx="31">
                  <c:v>15.6</c:v>
                </c:pt>
                <c:pt idx="32">
                  <c:v>15.85</c:v>
                </c:pt>
                <c:pt idx="33">
                  <c:v>15.86</c:v>
                </c:pt>
                <c:pt idx="34">
                  <c:v>16</c:v>
                </c:pt>
                <c:pt idx="35">
                  <c:v>15.3</c:v>
                </c:pt>
                <c:pt idx="36">
                  <c:v>15.19</c:v>
                </c:pt>
                <c:pt idx="37">
                  <c:v>15.08</c:v>
                </c:pt>
                <c:pt idx="38">
                  <c:v>14.8</c:v>
                </c:pt>
                <c:pt idx="39">
                  <c:v>14.74</c:v>
                </c:pt>
                <c:pt idx="40">
                  <c:v>14.52</c:v>
                </c:pt>
                <c:pt idx="41">
                  <c:v>14.51</c:v>
                </c:pt>
                <c:pt idx="42">
                  <c:v>14.95</c:v>
                </c:pt>
                <c:pt idx="43">
                  <c:v>14.83</c:v>
                </c:pt>
                <c:pt idx="44">
                  <c:v>14.95</c:v>
                </c:pt>
                <c:pt idx="45">
                  <c:v>14.53</c:v>
                </c:pt>
                <c:pt idx="46">
                  <c:v>14.42</c:v>
                </c:pt>
                <c:pt idx="47">
                  <c:v>14.77</c:v>
                </c:pt>
                <c:pt idx="48">
                  <c:v>14.77</c:v>
                </c:pt>
                <c:pt idx="49">
                  <c:v>14.71</c:v>
                </c:pt>
                <c:pt idx="50">
                  <c:v>15.03</c:v>
                </c:pt>
                <c:pt idx="51">
                  <c:v>15.03</c:v>
                </c:pt>
                <c:pt idx="52">
                  <c:v>15.29</c:v>
                </c:pt>
                <c:pt idx="53">
                  <c:v>14.91</c:v>
                </c:pt>
                <c:pt idx="54">
                  <c:v>15.28</c:v>
                </c:pt>
                <c:pt idx="55">
                  <c:v>15</c:v>
                </c:pt>
                <c:pt idx="56">
                  <c:v>15.02</c:v>
                </c:pt>
                <c:pt idx="57">
                  <c:v>15.01</c:v>
                </c:pt>
                <c:pt idx="58">
                  <c:v>15.33</c:v>
                </c:pt>
                <c:pt idx="59">
                  <c:v>15.78</c:v>
                </c:pt>
                <c:pt idx="60">
                  <c:v>15.55</c:v>
                </c:pt>
                <c:pt idx="61">
                  <c:v>15.56</c:v>
                </c:pt>
                <c:pt idx="62">
                  <c:v>15.23</c:v>
                </c:pt>
                <c:pt idx="63">
                  <c:v>14.99</c:v>
                </c:pt>
                <c:pt idx="64">
                  <c:v>15.41</c:v>
                </c:pt>
                <c:pt idx="65">
                  <c:v>15.57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35432"/>
        <c:axId val="346634648"/>
      </c:lineChart>
      <c:dateAx>
        <c:axId val="346635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34648"/>
        <c:crosses val="autoZero"/>
        <c:auto val="1"/>
        <c:lblOffset val="100"/>
        <c:baseTimeUnit val="days"/>
      </c:dateAx>
      <c:valAx>
        <c:axId val="3466346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3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57.14</c:v>
                </c:pt>
                <c:pt idx="1">
                  <c:v>56.73</c:v>
                </c:pt>
                <c:pt idx="2">
                  <c:v>56.99</c:v>
                </c:pt>
                <c:pt idx="3">
                  <c:v>57.76</c:v>
                </c:pt>
                <c:pt idx="4">
                  <c:v>57.76</c:v>
                </c:pt>
                <c:pt idx="5">
                  <c:v>57.74</c:v>
                </c:pt>
                <c:pt idx="6">
                  <c:v>57.87</c:v>
                </c:pt>
                <c:pt idx="7">
                  <c:v>58.49</c:v>
                </c:pt>
                <c:pt idx="8">
                  <c:v>57.99</c:v>
                </c:pt>
                <c:pt idx="9">
                  <c:v>58.06</c:v>
                </c:pt>
                <c:pt idx="10">
                  <c:v>56.83</c:v>
                </c:pt>
                <c:pt idx="11">
                  <c:v>56.72</c:v>
                </c:pt>
                <c:pt idx="12">
                  <c:v>55.92</c:v>
                </c:pt>
                <c:pt idx="13">
                  <c:v>55.8</c:v>
                </c:pt>
                <c:pt idx="14">
                  <c:v>55.2</c:v>
                </c:pt>
                <c:pt idx="15">
                  <c:v>55.61</c:v>
                </c:pt>
                <c:pt idx="16">
                  <c:v>55.2</c:v>
                </c:pt>
                <c:pt idx="17">
                  <c:v>55.13</c:v>
                </c:pt>
                <c:pt idx="18">
                  <c:v>53.09</c:v>
                </c:pt>
                <c:pt idx="19">
                  <c:v>51.89</c:v>
                </c:pt>
                <c:pt idx="20">
                  <c:v>52.59</c:v>
                </c:pt>
                <c:pt idx="21">
                  <c:v>54.12</c:v>
                </c:pt>
                <c:pt idx="22">
                  <c:v>54.57</c:v>
                </c:pt>
                <c:pt idx="23">
                  <c:v>54.77</c:v>
                </c:pt>
                <c:pt idx="24">
                  <c:v>54.36</c:v>
                </c:pt>
                <c:pt idx="25">
                  <c:v>53.71</c:v>
                </c:pt>
                <c:pt idx="26">
                  <c:v>53.47</c:v>
                </c:pt>
                <c:pt idx="27">
                  <c:v>54.31</c:v>
                </c:pt>
                <c:pt idx="28">
                  <c:v>54.12</c:v>
                </c:pt>
                <c:pt idx="29">
                  <c:v>54.91</c:v>
                </c:pt>
                <c:pt idx="30">
                  <c:v>55.11</c:v>
                </c:pt>
                <c:pt idx="31">
                  <c:v>54.94</c:v>
                </c:pt>
                <c:pt idx="32">
                  <c:v>54.12</c:v>
                </c:pt>
                <c:pt idx="33">
                  <c:v>53.55</c:v>
                </c:pt>
                <c:pt idx="34">
                  <c:v>54.3</c:v>
                </c:pt>
                <c:pt idx="35">
                  <c:v>53.45</c:v>
                </c:pt>
                <c:pt idx="36">
                  <c:v>54.53</c:v>
                </c:pt>
                <c:pt idx="38">
                  <c:v>54.93</c:v>
                </c:pt>
                <c:pt idx="39">
                  <c:v>55.22</c:v>
                </c:pt>
                <c:pt idx="40">
                  <c:v>56.19</c:v>
                </c:pt>
                <c:pt idx="41">
                  <c:v>55.84</c:v>
                </c:pt>
                <c:pt idx="42">
                  <c:v>55.99</c:v>
                </c:pt>
                <c:pt idx="43">
                  <c:v>56.59</c:v>
                </c:pt>
                <c:pt idx="44">
                  <c:v>55.99</c:v>
                </c:pt>
                <c:pt idx="45">
                  <c:v>56.48</c:v>
                </c:pt>
                <c:pt idx="46">
                  <c:v>57.04</c:v>
                </c:pt>
                <c:pt idx="47">
                  <c:v>56.12</c:v>
                </c:pt>
                <c:pt idx="48">
                  <c:v>57.1</c:v>
                </c:pt>
                <c:pt idx="49">
                  <c:v>57.14</c:v>
                </c:pt>
                <c:pt idx="50">
                  <c:v>57.31</c:v>
                </c:pt>
                <c:pt idx="51">
                  <c:v>57.99</c:v>
                </c:pt>
                <c:pt idx="52">
                  <c:v>57.01</c:v>
                </c:pt>
                <c:pt idx="53">
                  <c:v>59.2</c:v>
                </c:pt>
                <c:pt idx="54">
                  <c:v>58.72</c:v>
                </c:pt>
                <c:pt idx="55">
                  <c:v>58.43</c:v>
                </c:pt>
                <c:pt idx="56">
                  <c:v>58.19</c:v>
                </c:pt>
                <c:pt idx="57">
                  <c:v>59.11</c:v>
                </c:pt>
                <c:pt idx="58">
                  <c:v>59.52</c:v>
                </c:pt>
                <c:pt idx="59">
                  <c:v>59.59</c:v>
                </c:pt>
                <c:pt idx="60">
                  <c:v>58.94</c:v>
                </c:pt>
                <c:pt idx="61">
                  <c:v>58.54</c:v>
                </c:pt>
                <c:pt idx="62">
                  <c:v>59.27</c:v>
                </c:pt>
                <c:pt idx="63">
                  <c:v>59.54</c:v>
                </c:pt>
                <c:pt idx="64">
                  <c:v>59.21</c:v>
                </c:pt>
                <c:pt idx="65">
                  <c:v>59.43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43664"/>
        <c:axId val="346640136"/>
      </c:lineChart>
      <c:dateAx>
        <c:axId val="34664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0136"/>
        <c:crosses val="autoZero"/>
        <c:auto val="1"/>
        <c:lblOffset val="100"/>
        <c:baseTimeUnit val="days"/>
      </c:dateAx>
      <c:valAx>
        <c:axId val="3466401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28.63</c:v>
                </c:pt>
                <c:pt idx="1">
                  <c:v>28.28</c:v>
                </c:pt>
                <c:pt idx="2">
                  <c:v>28.89</c:v>
                </c:pt>
                <c:pt idx="3">
                  <c:v>29.01</c:v>
                </c:pt>
                <c:pt idx="4">
                  <c:v>28.68</c:v>
                </c:pt>
                <c:pt idx="5">
                  <c:v>29.28</c:v>
                </c:pt>
                <c:pt idx="6">
                  <c:v>28.69</c:v>
                </c:pt>
                <c:pt idx="7">
                  <c:v>28.18</c:v>
                </c:pt>
                <c:pt idx="8">
                  <c:v>27.41</c:v>
                </c:pt>
                <c:pt idx="9">
                  <c:v>26.48</c:v>
                </c:pt>
                <c:pt idx="10">
                  <c:v>25.69</c:v>
                </c:pt>
                <c:pt idx="11">
                  <c:v>25.48</c:v>
                </c:pt>
                <c:pt idx="12">
                  <c:v>24.99</c:v>
                </c:pt>
                <c:pt idx="13">
                  <c:v>25.23</c:v>
                </c:pt>
                <c:pt idx="14">
                  <c:v>25.47</c:v>
                </c:pt>
                <c:pt idx="15">
                  <c:v>26.57</c:v>
                </c:pt>
                <c:pt idx="16">
                  <c:v>26.18</c:v>
                </c:pt>
                <c:pt idx="17">
                  <c:v>25.62</c:v>
                </c:pt>
                <c:pt idx="18">
                  <c:v>25.26</c:v>
                </c:pt>
                <c:pt idx="19">
                  <c:v>24.69</c:v>
                </c:pt>
                <c:pt idx="20">
                  <c:v>26.91</c:v>
                </c:pt>
                <c:pt idx="21">
                  <c:v>28</c:v>
                </c:pt>
                <c:pt idx="22">
                  <c:v>26.74</c:v>
                </c:pt>
                <c:pt idx="23">
                  <c:v>26.97</c:v>
                </c:pt>
                <c:pt idx="24">
                  <c:v>26.88</c:v>
                </c:pt>
                <c:pt idx="25">
                  <c:v>26.74</c:v>
                </c:pt>
                <c:pt idx="26">
                  <c:v>25.9</c:v>
                </c:pt>
                <c:pt idx="27">
                  <c:v>26.3</c:v>
                </c:pt>
                <c:pt idx="28">
                  <c:v>26.29</c:v>
                </c:pt>
                <c:pt idx="29">
                  <c:v>26.91</c:v>
                </c:pt>
                <c:pt idx="30">
                  <c:v>26.97</c:v>
                </c:pt>
                <c:pt idx="31">
                  <c:v>27.53</c:v>
                </c:pt>
                <c:pt idx="32">
                  <c:v>28.02</c:v>
                </c:pt>
                <c:pt idx="33">
                  <c:v>29.03</c:v>
                </c:pt>
                <c:pt idx="34">
                  <c:v>28.36</c:v>
                </c:pt>
                <c:pt idx="35">
                  <c:v>26.7</c:v>
                </c:pt>
                <c:pt idx="36">
                  <c:v>25.65</c:v>
                </c:pt>
                <c:pt idx="37">
                  <c:v>25.23</c:v>
                </c:pt>
                <c:pt idx="38">
                  <c:v>25.23</c:v>
                </c:pt>
                <c:pt idx="40">
                  <c:v>25.69</c:v>
                </c:pt>
                <c:pt idx="41">
                  <c:v>26.13</c:v>
                </c:pt>
                <c:pt idx="42">
                  <c:v>26.49</c:v>
                </c:pt>
                <c:pt idx="43">
                  <c:v>25.96</c:v>
                </c:pt>
                <c:pt idx="44">
                  <c:v>26.31</c:v>
                </c:pt>
                <c:pt idx="45">
                  <c:v>25.94</c:v>
                </c:pt>
                <c:pt idx="46">
                  <c:v>25.67</c:v>
                </c:pt>
                <c:pt idx="47">
                  <c:v>25.23</c:v>
                </c:pt>
                <c:pt idx="48">
                  <c:v>26.2</c:v>
                </c:pt>
                <c:pt idx="49">
                  <c:v>25.8</c:v>
                </c:pt>
                <c:pt idx="50">
                  <c:v>24.84</c:v>
                </c:pt>
                <c:pt idx="51">
                  <c:v>25.44</c:v>
                </c:pt>
                <c:pt idx="52">
                  <c:v>26.07</c:v>
                </c:pt>
                <c:pt idx="53">
                  <c:v>26.06</c:v>
                </c:pt>
                <c:pt idx="54">
                  <c:v>24.93</c:v>
                </c:pt>
                <c:pt idx="55">
                  <c:v>25.99</c:v>
                </c:pt>
                <c:pt idx="56">
                  <c:v>26.08</c:v>
                </c:pt>
                <c:pt idx="57">
                  <c:v>27.11</c:v>
                </c:pt>
                <c:pt idx="58">
                  <c:v>27.51</c:v>
                </c:pt>
                <c:pt idx="59">
                  <c:v>28.52</c:v>
                </c:pt>
                <c:pt idx="60">
                  <c:v>27.99</c:v>
                </c:pt>
                <c:pt idx="61">
                  <c:v>28.57</c:v>
                </c:pt>
                <c:pt idx="62">
                  <c:v>28.54</c:v>
                </c:pt>
                <c:pt idx="63">
                  <c:v>28.55</c:v>
                </c:pt>
                <c:pt idx="64">
                  <c:v>28.28</c:v>
                </c:pt>
                <c:pt idx="65">
                  <c:v>28.55</c:v>
                </c:pt>
                <c:pt idx="66">
                  <c:v>28.71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39352"/>
        <c:axId val="346638176"/>
      </c:lineChart>
      <c:dateAx>
        <c:axId val="346639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38176"/>
        <c:crosses val="autoZero"/>
        <c:auto val="1"/>
        <c:lblOffset val="100"/>
        <c:baseTimeUnit val="days"/>
      </c:dateAx>
      <c:valAx>
        <c:axId val="346638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3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47.34</c:v>
                </c:pt>
                <c:pt idx="1">
                  <c:v>47.29</c:v>
                </c:pt>
                <c:pt idx="2">
                  <c:v>47.26</c:v>
                </c:pt>
                <c:pt idx="3">
                  <c:v>47.4</c:v>
                </c:pt>
                <c:pt idx="4">
                  <c:v>46.95</c:v>
                </c:pt>
                <c:pt idx="5">
                  <c:v>47.31</c:v>
                </c:pt>
                <c:pt idx="6">
                  <c:v>47.22</c:v>
                </c:pt>
                <c:pt idx="7">
                  <c:v>47.51</c:v>
                </c:pt>
                <c:pt idx="8">
                  <c:v>47.02</c:v>
                </c:pt>
                <c:pt idx="9">
                  <c:v>47.02</c:v>
                </c:pt>
                <c:pt idx="10">
                  <c:v>46.34</c:v>
                </c:pt>
                <c:pt idx="11">
                  <c:v>45.66</c:v>
                </c:pt>
                <c:pt idx="12">
                  <c:v>44.92</c:v>
                </c:pt>
                <c:pt idx="13">
                  <c:v>45.11</c:v>
                </c:pt>
                <c:pt idx="14">
                  <c:v>45.25</c:v>
                </c:pt>
                <c:pt idx="15">
                  <c:v>46.72</c:v>
                </c:pt>
                <c:pt idx="16">
                  <c:v>46.66</c:v>
                </c:pt>
                <c:pt idx="17">
                  <c:v>45.65</c:v>
                </c:pt>
                <c:pt idx="18">
                  <c:v>44.74</c:v>
                </c:pt>
                <c:pt idx="19">
                  <c:v>43.32</c:v>
                </c:pt>
                <c:pt idx="20">
                  <c:v>44.48</c:v>
                </c:pt>
                <c:pt idx="21">
                  <c:v>50.14</c:v>
                </c:pt>
                <c:pt idx="22">
                  <c:v>48.62</c:v>
                </c:pt>
                <c:pt idx="23">
                  <c:v>48.6</c:v>
                </c:pt>
                <c:pt idx="24">
                  <c:v>48.14</c:v>
                </c:pt>
                <c:pt idx="25">
                  <c:v>46.87</c:v>
                </c:pt>
                <c:pt idx="26">
                  <c:v>46.08</c:v>
                </c:pt>
                <c:pt idx="27">
                  <c:v>45.86</c:v>
                </c:pt>
                <c:pt idx="28">
                  <c:v>45.57</c:v>
                </c:pt>
                <c:pt idx="30">
                  <c:v>47.36</c:v>
                </c:pt>
                <c:pt idx="31">
                  <c:v>48.14</c:v>
                </c:pt>
                <c:pt idx="32">
                  <c:v>49.83</c:v>
                </c:pt>
                <c:pt idx="33">
                  <c:v>50.56</c:v>
                </c:pt>
                <c:pt idx="34">
                  <c:v>50.49</c:v>
                </c:pt>
                <c:pt idx="35">
                  <c:v>50.14</c:v>
                </c:pt>
                <c:pt idx="36">
                  <c:v>50.01</c:v>
                </c:pt>
                <c:pt idx="37">
                  <c:v>49.68</c:v>
                </c:pt>
                <c:pt idx="38">
                  <c:v>49.54</c:v>
                </c:pt>
                <c:pt idx="39">
                  <c:v>49.61</c:v>
                </c:pt>
                <c:pt idx="40">
                  <c:v>49.97</c:v>
                </c:pt>
                <c:pt idx="41">
                  <c:v>50.1</c:v>
                </c:pt>
                <c:pt idx="42">
                  <c:v>49.93</c:v>
                </c:pt>
                <c:pt idx="43">
                  <c:v>49.38</c:v>
                </c:pt>
                <c:pt idx="44">
                  <c:v>48.48</c:v>
                </c:pt>
                <c:pt idx="45">
                  <c:v>48.6</c:v>
                </c:pt>
                <c:pt idx="46">
                  <c:v>48.16</c:v>
                </c:pt>
                <c:pt idx="47">
                  <c:v>48.46</c:v>
                </c:pt>
                <c:pt idx="48">
                  <c:v>48.3</c:v>
                </c:pt>
                <c:pt idx="49">
                  <c:v>48.69</c:v>
                </c:pt>
                <c:pt idx="50">
                  <c:v>48.1</c:v>
                </c:pt>
                <c:pt idx="51">
                  <c:v>48.6</c:v>
                </c:pt>
                <c:pt idx="52">
                  <c:v>48.75</c:v>
                </c:pt>
                <c:pt idx="53">
                  <c:v>49.01</c:v>
                </c:pt>
                <c:pt idx="54">
                  <c:v>48.53</c:v>
                </c:pt>
                <c:pt idx="55">
                  <c:v>48.64</c:v>
                </c:pt>
                <c:pt idx="56">
                  <c:v>48.45</c:v>
                </c:pt>
                <c:pt idx="57">
                  <c:v>48.69</c:v>
                </c:pt>
                <c:pt idx="58">
                  <c:v>49.26</c:v>
                </c:pt>
                <c:pt idx="59">
                  <c:v>50.27</c:v>
                </c:pt>
                <c:pt idx="60">
                  <c:v>49.86</c:v>
                </c:pt>
                <c:pt idx="61">
                  <c:v>49.99</c:v>
                </c:pt>
                <c:pt idx="62">
                  <c:v>50.24</c:v>
                </c:pt>
                <c:pt idx="63">
                  <c:v>49.97</c:v>
                </c:pt>
                <c:pt idx="64">
                  <c:v>49.67</c:v>
                </c:pt>
                <c:pt idx="65">
                  <c:v>49.84</c:v>
                </c:pt>
                <c:pt idx="66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37392"/>
        <c:axId val="346640528"/>
      </c:lineChart>
      <c:catAx>
        <c:axId val="346637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0528"/>
        <c:crosses val="autoZero"/>
        <c:auto val="1"/>
        <c:lblAlgn val="ctr"/>
        <c:lblOffset val="100"/>
        <c:noMultiLvlLbl val="0"/>
      </c:catAx>
      <c:valAx>
        <c:axId val="346640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13.92</c:v>
                </c:pt>
                <c:pt idx="1">
                  <c:v>13.13</c:v>
                </c:pt>
                <c:pt idx="2">
                  <c:v>13.18</c:v>
                </c:pt>
                <c:pt idx="3">
                  <c:v>13.59</c:v>
                </c:pt>
                <c:pt idx="4">
                  <c:v>13.22</c:v>
                </c:pt>
                <c:pt idx="5">
                  <c:v>13.34</c:v>
                </c:pt>
                <c:pt idx="6">
                  <c:v>13.13</c:v>
                </c:pt>
                <c:pt idx="7">
                  <c:v>13.29</c:v>
                </c:pt>
                <c:pt idx="8">
                  <c:v>13.29</c:v>
                </c:pt>
                <c:pt idx="9">
                  <c:v>13.23</c:v>
                </c:pt>
                <c:pt idx="10">
                  <c:v>12.64</c:v>
                </c:pt>
                <c:pt idx="11">
                  <c:v>12.62</c:v>
                </c:pt>
                <c:pt idx="12">
                  <c:v>12.2</c:v>
                </c:pt>
                <c:pt idx="13">
                  <c:v>11.73</c:v>
                </c:pt>
                <c:pt idx="14">
                  <c:v>11.91</c:v>
                </c:pt>
                <c:pt idx="15">
                  <c:v>12.5</c:v>
                </c:pt>
                <c:pt idx="16">
                  <c:v>13.76</c:v>
                </c:pt>
                <c:pt idx="17">
                  <c:v>13.19</c:v>
                </c:pt>
                <c:pt idx="18">
                  <c:v>12.99</c:v>
                </c:pt>
                <c:pt idx="19">
                  <c:v>12.23</c:v>
                </c:pt>
                <c:pt idx="20">
                  <c:v>13.21</c:v>
                </c:pt>
                <c:pt idx="21">
                  <c:v>14.05</c:v>
                </c:pt>
                <c:pt idx="22">
                  <c:v>12.72</c:v>
                </c:pt>
                <c:pt idx="23">
                  <c:v>12.75</c:v>
                </c:pt>
                <c:pt idx="24">
                  <c:v>12.32</c:v>
                </c:pt>
                <c:pt idx="25">
                  <c:v>12.2</c:v>
                </c:pt>
                <c:pt idx="26">
                  <c:v>11.95</c:v>
                </c:pt>
                <c:pt idx="27">
                  <c:v>12.02</c:v>
                </c:pt>
                <c:pt idx="28">
                  <c:v>11.92</c:v>
                </c:pt>
                <c:pt idx="29">
                  <c:v>12.05</c:v>
                </c:pt>
                <c:pt idx="30">
                  <c:v>12.14</c:v>
                </c:pt>
                <c:pt idx="31">
                  <c:v>12.51</c:v>
                </c:pt>
                <c:pt idx="32">
                  <c:v>12.58</c:v>
                </c:pt>
                <c:pt idx="33">
                  <c:v>13</c:v>
                </c:pt>
                <c:pt idx="34">
                  <c:v>12.77</c:v>
                </c:pt>
                <c:pt idx="35">
                  <c:v>12.86</c:v>
                </c:pt>
                <c:pt idx="36">
                  <c:v>13.11</c:v>
                </c:pt>
                <c:pt idx="37">
                  <c:v>13.09</c:v>
                </c:pt>
                <c:pt idx="38">
                  <c:v>12.72</c:v>
                </c:pt>
                <c:pt idx="39">
                  <c:v>12.31</c:v>
                </c:pt>
                <c:pt idx="40">
                  <c:v>11.95</c:v>
                </c:pt>
                <c:pt idx="41">
                  <c:v>11.6</c:v>
                </c:pt>
                <c:pt idx="42">
                  <c:v>11.49</c:v>
                </c:pt>
                <c:pt idx="43">
                  <c:v>11.14</c:v>
                </c:pt>
                <c:pt idx="44">
                  <c:v>10.8</c:v>
                </c:pt>
                <c:pt idx="45">
                  <c:v>10.07</c:v>
                </c:pt>
                <c:pt idx="46">
                  <c:v>10.050000000000001</c:v>
                </c:pt>
                <c:pt idx="47">
                  <c:v>9.67</c:v>
                </c:pt>
                <c:pt idx="48">
                  <c:v>9.68</c:v>
                </c:pt>
                <c:pt idx="49">
                  <c:v>9.56</c:v>
                </c:pt>
                <c:pt idx="50">
                  <c:v>9.6300000000000008</c:v>
                </c:pt>
                <c:pt idx="51">
                  <c:v>10.1</c:v>
                </c:pt>
                <c:pt idx="52">
                  <c:v>10.09</c:v>
                </c:pt>
                <c:pt idx="53">
                  <c:v>9.8699999999999992</c:v>
                </c:pt>
                <c:pt idx="54">
                  <c:v>9.99</c:v>
                </c:pt>
                <c:pt idx="55">
                  <c:v>10.06</c:v>
                </c:pt>
                <c:pt idx="56">
                  <c:v>10</c:v>
                </c:pt>
                <c:pt idx="57">
                  <c:v>10.36</c:v>
                </c:pt>
                <c:pt idx="58">
                  <c:v>10.62</c:v>
                </c:pt>
                <c:pt idx="59">
                  <c:v>10.75</c:v>
                </c:pt>
                <c:pt idx="60">
                  <c:v>11.62</c:v>
                </c:pt>
                <c:pt idx="61">
                  <c:v>11.56</c:v>
                </c:pt>
                <c:pt idx="62">
                  <c:v>11.51</c:v>
                </c:pt>
                <c:pt idx="63">
                  <c:v>10.55</c:v>
                </c:pt>
                <c:pt idx="64">
                  <c:v>10.66</c:v>
                </c:pt>
                <c:pt idx="65">
                  <c:v>10.65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33472"/>
        <c:axId val="346641704"/>
      </c:lineChart>
      <c:dateAx>
        <c:axId val="34663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1704"/>
        <c:crosses val="autoZero"/>
        <c:auto val="1"/>
        <c:lblOffset val="100"/>
        <c:baseTimeUnit val="days"/>
      </c:dateAx>
      <c:valAx>
        <c:axId val="3466417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3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45.12</c:v>
                </c:pt>
                <c:pt idx="1">
                  <c:v>45.12</c:v>
                </c:pt>
                <c:pt idx="2">
                  <c:v>44.88</c:v>
                </c:pt>
                <c:pt idx="3">
                  <c:v>45.01</c:v>
                </c:pt>
                <c:pt idx="4">
                  <c:v>44.97</c:v>
                </c:pt>
                <c:pt idx="5">
                  <c:v>45.53</c:v>
                </c:pt>
                <c:pt idx="6">
                  <c:v>45.47</c:v>
                </c:pt>
                <c:pt idx="7">
                  <c:v>44.05</c:v>
                </c:pt>
                <c:pt idx="8">
                  <c:v>44.24</c:v>
                </c:pt>
                <c:pt idx="9">
                  <c:v>44.17</c:v>
                </c:pt>
                <c:pt idx="10">
                  <c:v>43.03</c:v>
                </c:pt>
                <c:pt idx="11">
                  <c:v>42.75</c:v>
                </c:pt>
                <c:pt idx="12">
                  <c:v>41.9</c:v>
                </c:pt>
                <c:pt idx="13">
                  <c:v>41.96</c:v>
                </c:pt>
                <c:pt idx="14">
                  <c:v>41.76</c:v>
                </c:pt>
                <c:pt idx="15">
                  <c:v>42.71</c:v>
                </c:pt>
                <c:pt idx="16">
                  <c:v>42.38</c:v>
                </c:pt>
                <c:pt idx="17">
                  <c:v>41.17</c:v>
                </c:pt>
                <c:pt idx="18">
                  <c:v>40.26</c:v>
                </c:pt>
                <c:pt idx="19">
                  <c:v>39.64</c:v>
                </c:pt>
                <c:pt idx="20">
                  <c:v>41.37</c:v>
                </c:pt>
                <c:pt idx="21">
                  <c:v>43.29</c:v>
                </c:pt>
                <c:pt idx="22">
                  <c:v>42.37</c:v>
                </c:pt>
                <c:pt idx="23">
                  <c:v>42.45</c:v>
                </c:pt>
                <c:pt idx="24">
                  <c:v>42.68</c:v>
                </c:pt>
                <c:pt idx="25">
                  <c:v>41.96</c:v>
                </c:pt>
                <c:pt idx="26">
                  <c:v>41.73</c:v>
                </c:pt>
                <c:pt idx="27">
                  <c:v>41.59</c:v>
                </c:pt>
                <c:pt idx="28">
                  <c:v>41.73</c:v>
                </c:pt>
                <c:pt idx="29">
                  <c:v>41.98</c:v>
                </c:pt>
                <c:pt idx="30">
                  <c:v>43.18</c:v>
                </c:pt>
                <c:pt idx="31">
                  <c:v>43.59</c:v>
                </c:pt>
                <c:pt idx="32">
                  <c:v>44.11</c:v>
                </c:pt>
                <c:pt idx="33">
                  <c:v>43.91</c:v>
                </c:pt>
                <c:pt idx="34">
                  <c:v>43.12</c:v>
                </c:pt>
                <c:pt idx="35">
                  <c:v>42.93</c:v>
                </c:pt>
                <c:pt idx="36">
                  <c:v>42.9</c:v>
                </c:pt>
                <c:pt idx="37">
                  <c:v>42.11</c:v>
                </c:pt>
                <c:pt idx="38">
                  <c:v>42.16</c:v>
                </c:pt>
                <c:pt idx="39">
                  <c:v>42.09</c:v>
                </c:pt>
                <c:pt idx="40">
                  <c:v>41.84</c:v>
                </c:pt>
                <c:pt idx="41">
                  <c:v>42.13</c:v>
                </c:pt>
                <c:pt idx="43">
                  <c:v>41.42</c:v>
                </c:pt>
                <c:pt idx="44">
                  <c:v>40.93</c:v>
                </c:pt>
                <c:pt idx="45">
                  <c:v>40.43</c:v>
                </c:pt>
                <c:pt idx="46">
                  <c:v>40.26</c:v>
                </c:pt>
                <c:pt idx="47">
                  <c:v>40.29</c:v>
                </c:pt>
                <c:pt idx="48">
                  <c:v>41.19</c:v>
                </c:pt>
                <c:pt idx="49">
                  <c:v>42.21</c:v>
                </c:pt>
                <c:pt idx="50">
                  <c:v>41.97</c:v>
                </c:pt>
                <c:pt idx="51">
                  <c:v>42.6</c:v>
                </c:pt>
                <c:pt idx="52">
                  <c:v>42.81</c:v>
                </c:pt>
                <c:pt idx="53">
                  <c:v>43.09</c:v>
                </c:pt>
                <c:pt idx="54">
                  <c:v>42.52</c:v>
                </c:pt>
                <c:pt idx="55">
                  <c:v>42.1</c:v>
                </c:pt>
                <c:pt idx="56">
                  <c:v>41.5</c:v>
                </c:pt>
                <c:pt idx="57">
                  <c:v>41.77</c:v>
                </c:pt>
                <c:pt idx="58">
                  <c:v>42.18</c:v>
                </c:pt>
                <c:pt idx="59">
                  <c:v>43.46</c:v>
                </c:pt>
                <c:pt idx="60">
                  <c:v>43.27</c:v>
                </c:pt>
                <c:pt idx="61">
                  <c:v>43.57</c:v>
                </c:pt>
                <c:pt idx="62">
                  <c:v>44.18</c:v>
                </c:pt>
                <c:pt idx="63">
                  <c:v>43.37</c:v>
                </c:pt>
                <c:pt idx="64">
                  <c:v>42.85</c:v>
                </c:pt>
                <c:pt idx="65">
                  <c:v>43.36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45624"/>
        <c:axId val="346646408"/>
      </c:lineChart>
      <c:dateAx>
        <c:axId val="34664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6408"/>
        <c:crosses val="autoZero"/>
        <c:auto val="1"/>
        <c:lblOffset val="100"/>
        <c:baseTimeUnit val="days"/>
      </c:dateAx>
      <c:valAx>
        <c:axId val="34664640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17-May-16</c:v>
                </c:pt>
                <c:pt idx="48">
                  <c:v>16-May-16</c:v>
                </c:pt>
                <c:pt idx="49">
                  <c:v>13-May-16</c:v>
                </c:pt>
                <c:pt idx="50">
                  <c:v>12-May-16</c:v>
                </c:pt>
                <c:pt idx="51">
                  <c:v>11-May-16</c:v>
                </c:pt>
                <c:pt idx="52">
                  <c:v>10-May-16</c:v>
                </c:pt>
                <c:pt idx="53">
                  <c:v>9-May-16</c:v>
                </c:pt>
                <c:pt idx="54">
                  <c:v>6-May-16</c:v>
                </c:pt>
                <c:pt idx="55">
                  <c:v>5-May-16</c:v>
                </c:pt>
                <c:pt idx="56">
                  <c:v>4-May-16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34.69</c:v>
                </c:pt>
                <c:pt idx="1">
                  <c:v>34.659999999999997</c:v>
                </c:pt>
                <c:pt idx="2">
                  <c:v>34.270000000000003</c:v>
                </c:pt>
                <c:pt idx="3">
                  <c:v>35.69</c:v>
                </c:pt>
                <c:pt idx="4">
                  <c:v>35.15</c:v>
                </c:pt>
                <c:pt idx="5">
                  <c:v>35.049999999999997</c:v>
                </c:pt>
                <c:pt idx="6">
                  <c:v>35.07</c:v>
                </c:pt>
                <c:pt idx="7">
                  <c:v>35.200000000000003</c:v>
                </c:pt>
                <c:pt idx="8">
                  <c:v>35.01</c:v>
                </c:pt>
                <c:pt idx="9">
                  <c:v>34.94</c:v>
                </c:pt>
                <c:pt idx="10">
                  <c:v>34.380000000000003</c:v>
                </c:pt>
                <c:pt idx="11">
                  <c:v>34</c:v>
                </c:pt>
                <c:pt idx="12">
                  <c:v>33.200000000000003</c:v>
                </c:pt>
                <c:pt idx="13">
                  <c:v>32.97</c:v>
                </c:pt>
                <c:pt idx="14">
                  <c:v>32.68</c:v>
                </c:pt>
                <c:pt idx="15">
                  <c:v>32.75</c:v>
                </c:pt>
                <c:pt idx="16">
                  <c:v>32.799999999999997</c:v>
                </c:pt>
                <c:pt idx="17">
                  <c:v>31.93</c:v>
                </c:pt>
                <c:pt idx="18">
                  <c:v>31.19</c:v>
                </c:pt>
                <c:pt idx="19">
                  <c:v>30.72</c:v>
                </c:pt>
                <c:pt idx="20">
                  <c:v>31.55</c:v>
                </c:pt>
                <c:pt idx="21">
                  <c:v>32.99</c:v>
                </c:pt>
                <c:pt idx="22">
                  <c:v>32.29</c:v>
                </c:pt>
                <c:pt idx="23">
                  <c:v>32.32</c:v>
                </c:pt>
                <c:pt idx="24">
                  <c:v>32.17</c:v>
                </c:pt>
                <c:pt idx="25">
                  <c:v>31.76</c:v>
                </c:pt>
                <c:pt idx="26">
                  <c:v>31.69</c:v>
                </c:pt>
                <c:pt idx="27">
                  <c:v>31.61</c:v>
                </c:pt>
                <c:pt idx="28">
                  <c:v>32.14</c:v>
                </c:pt>
                <c:pt idx="29">
                  <c:v>32.17</c:v>
                </c:pt>
                <c:pt idx="30">
                  <c:v>32.04</c:v>
                </c:pt>
                <c:pt idx="31">
                  <c:v>31.94</c:v>
                </c:pt>
                <c:pt idx="32">
                  <c:v>31.89</c:v>
                </c:pt>
                <c:pt idx="33">
                  <c:v>31.88</c:v>
                </c:pt>
                <c:pt idx="34">
                  <c:v>31.68</c:v>
                </c:pt>
                <c:pt idx="35">
                  <c:v>31.62</c:v>
                </c:pt>
                <c:pt idx="36">
                  <c:v>31.76</c:v>
                </c:pt>
                <c:pt idx="37">
                  <c:v>31.66</c:v>
                </c:pt>
                <c:pt idx="38">
                  <c:v>31.59</c:v>
                </c:pt>
                <c:pt idx="39">
                  <c:v>31.57</c:v>
                </c:pt>
                <c:pt idx="40">
                  <c:v>31.49</c:v>
                </c:pt>
                <c:pt idx="41">
                  <c:v>31.39</c:v>
                </c:pt>
                <c:pt idx="42">
                  <c:v>31.06</c:v>
                </c:pt>
                <c:pt idx="43">
                  <c:v>30.23</c:v>
                </c:pt>
                <c:pt idx="44">
                  <c:v>30.15</c:v>
                </c:pt>
                <c:pt idx="45">
                  <c:v>29.63</c:v>
                </c:pt>
                <c:pt idx="46">
                  <c:v>29.99</c:v>
                </c:pt>
                <c:pt idx="47">
                  <c:v>29.98</c:v>
                </c:pt>
                <c:pt idx="48">
                  <c:v>30.39</c:v>
                </c:pt>
                <c:pt idx="49">
                  <c:v>29.91</c:v>
                </c:pt>
                <c:pt idx="50">
                  <c:v>29.76</c:v>
                </c:pt>
                <c:pt idx="51">
                  <c:v>30.06</c:v>
                </c:pt>
                <c:pt idx="52">
                  <c:v>30.14</c:v>
                </c:pt>
                <c:pt idx="53">
                  <c:v>29.8</c:v>
                </c:pt>
                <c:pt idx="54">
                  <c:v>30.04</c:v>
                </c:pt>
                <c:pt idx="55">
                  <c:v>29.9</c:v>
                </c:pt>
                <c:pt idx="56">
                  <c:v>29.85</c:v>
                </c:pt>
                <c:pt idx="58">
                  <c:v>30.36</c:v>
                </c:pt>
                <c:pt idx="59">
                  <c:v>30.61</c:v>
                </c:pt>
                <c:pt idx="60">
                  <c:v>30.28</c:v>
                </c:pt>
                <c:pt idx="61">
                  <c:v>31.11</c:v>
                </c:pt>
                <c:pt idx="62">
                  <c:v>31.75</c:v>
                </c:pt>
                <c:pt idx="63">
                  <c:v>31.4</c:v>
                </c:pt>
                <c:pt idx="64">
                  <c:v>31.39</c:v>
                </c:pt>
                <c:pt idx="65">
                  <c:v>31.64</c:v>
                </c:pt>
                <c:pt idx="66">
                  <c:v>31.97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47192"/>
        <c:axId val="346647976"/>
      </c:lineChart>
      <c:catAx>
        <c:axId val="346647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7976"/>
        <c:crosses val="autoZero"/>
        <c:auto val="1"/>
        <c:lblAlgn val="ctr"/>
        <c:lblOffset val="100"/>
        <c:noMultiLvlLbl val="0"/>
      </c:catAx>
      <c:valAx>
        <c:axId val="346647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64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52.81</c:v>
                </c:pt>
                <c:pt idx="1">
                  <c:v>54.12</c:v>
                </c:pt>
                <c:pt idx="2">
                  <c:v>54.91</c:v>
                </c:pt>
                <c:pt idx="3">
                  <c:v>56.36</c:v>
                </c:pt>
                <c:pt idx="4">
                  <c:v>56.11</c:v>
                </c:pt>
                <c:pt idx="5">
                  <c:v>57.6</c:v>
                </c:pt>
                <c:pt idx="6">
                  <c:v>56.93</c:v>
                </c:pt>
                <c:pt idx="7">
                  <c:v>58.01</c:v>
                </c:pt>
                <c:pt idx="8">
                  <c:v>58.02</c:v>
                </c:pt>
                <c:pt idx="9">
                  <c:v>60.13</c:v>
                </c:pt>
                <c:pt idx="10">
                  <c:v>56.07</c:v>
                </c:pt>
                <c:pt idx="11">
                  <c:v>56.81</c:v>
                </c:pt>
                <c:pt idx="12">
                  <c:v>56.48</c:v>
                </c:pt>
                <c:pt idx="13">
                  <c:v>56.88</c:v>
                </c:pt>
                <c:pt idx="14">
                  <c:v>56.96</c:v>
                </c:pt>
                <c:pt idx="15">
                  <c:v>60.15</c:v>
                </c:pt>
                <c:pt idx="16">
                  <c:v>60.1</c:v>
                </c:pt>
                <c:pt idx="17">
                  <c:v>57.77</c:v>
                </c:pt>
                <c:pt idx="18">
                  <c:v>55.14</c:v>
                </c:pt>
                <c:pt idx="19">
                  <c:v>52.63</c:v>
                </c:pt>
                <c:pt idx="20">
                  <c:v>55.83</c:v>
                </c:pt>
                <c:pt idx="21">
                  <c:v>59.77</c:v>
                </c:pt>
                <c:pt idx="22">
                  <c:v>58.02</c:v>
                </c:pt>
                <c:pt idx="23">
                  <c:v>58.7</c:v>
                </c:pt>
                <c:pt idx="24">
                  <c:v>58.32</c:v>
                </c:pt>
                <c:pt idx="25">
                  <c:v>56.96</c:v>
                </c:pt>
                <c:pt idx="26">
                  <c:v>56.1</c:v>
                </c:pt>
                <c:pt idx="27">
                  <c:v>57.15</c:v>
                </c:pt>
                <c:pt idx="28">
                  <c:v>57.82</c:v>
                </c:pt>
                <c:pt idx="30">
                  <c:v>57.49</c:v>
                </c:pt>
                <c:pt idx="31">
                  <c:v>57.7</c:v>
                </c:pt>
                <c:pt idx="32">
                  <c:v>60.38</c:v>
                </c:pt>
                <c:pt idx="33">
                  <c:v>61.86</c:v>
                </c:pt>
                <c:pt idx="34">
                  <c:v>61.57</c:v>
                </c:pt>
                <c:pt idx="35">
                  <c:v>60.31</c:v>
                </c:pt>
                <c:pt idx="36">
                  <c:v>58.36</c:v>
                </c:pt>
                <c:pt idx="37">
                  <c:v>59.23</c:v>
                </c:pt>
                <c:pt idx="38">
                  <c:v>58.92</c:v>
                </c:pt>
                <c:pt idx="39">
                  <c:v>59.93</c:v>
                </c:pt>
                <c:pt idx="40">
                  <c:v>60.23</c:v>
                </c:pt>
                <c:pt idx="41">
                  <c:v>60.44</c:v>
                </c:pt>
                <c:pt idx="42">
                  <c:v>60.64</c:v>
                </c:pt>
                <c:pt idx="43">
                  <c:v>58.2</c:v>
                </c:pt>
                <c:pt idx="44">
                  <c:v>58.59</c:v>
                </c:pt>
                <c:pt idx="45">
                  <c:v>57.66</c:v>
                </c:pt>
                <c:pt idx="46">
                  <c:v>57.26</c:v>
                </c:pt>
                <c:pt idx="47">
                  <c:v>57.96</c:v>
                </c:pt>
                <c:pt idx="48">
                  <c:v>57.66</c:v>
                </c:pt>
                <c:pt idx="49">
                  <c:v>58.42</c:v>
                </c:pt>
                <c:pt idx="50">
                  <c:v>57.76</c:v>
                </c:pt>
                <c:pt idx="51">
                  <c:v>58.14</c:v>
                </c:pt>
                <c:pt idx="52">
                  <c:v>58.32</c:v>
                </c:pt>
                <c:pt idx="53">
                  <c:v>57.71</c:v>
                </c:pt>
                <c:pt idx="54">
                  <c:v>54.47</c:v>
                </c:pt>
                <c:pt idx="55">
                  <c:v>56.15</c:v>
                </c:pt>
                <c:pt idx="56">
                  <c:v>55.88</c:v>
                </c:pt>
                <c:pt idx="57">
                  <c:v>55.32</c:v>
                </c:pt>
                <c:pt idx="58">
                  <c:v>56.75</c:v>
                </c:pt>
                <c:pt idx="59">
                  <c:v>58.98</c:v>
                </c:pt>
                <c:pt idx="60">
                  <c:v>59.62</c:v>
                </c:pt>
                <c:pt idx="61">
                  <c:v>59.18</c:v>
                </c:pt>
                <c:pt idx="62">
                  <c:v>61.27</c:v>
                </c:pt>
                <c:pt idx="63">
                  <c:v>63.25</c:v>
                </c:pt>
                <c:pt idx="64">
                  <c:v>61.87</c:v>
                </c:pt>
                <c:pt idx="65">
                  <c:v>63.38</c:v>
                </c:pt>
                <c:pt idx="66">
                  <c:v>60.18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81136"/>
        <c:axId val="299687016"/>
      </c:lineChart>
      <c:dateAx>
        <c:axId val="29968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7016"/>
        <c:crosses val="autoZero"/>
        <c:auto val="1"/>
        <c:lblOffset val="100"/>
        <c:baseTimeUnit val="days"/>
      </c:dateAx>
      <c:valAx>
        <c:axId val="299687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42548.00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92.28</c:v>
                </c:pt>
                <c:pt idx="1">
                  <c:v>92.85</c:v>
                </c:pt>
                <c:pt idx="2">
                  <c:v>90.93</c:v>
                </c:pt>
                <c:pt idx="3">
                  <c:v>94.12</c:v>
                </c:pt>
                <c:pt idx="4">
                  <c:v>93.95</c:v>
                </c:pt>
                <c:pt idx="5">
                  <c:v>94.12</c:v>
                </c:pt>
                <c:pt idx="6">
                  <c:v>93.98</c:v>
                </c:pt>
                <c:pt idx="7">
                  <c:v>94.7</c:v>
                </c:pt>
                <c:pt idx="8">
                  <c:v>94.14</c:v>
                </c:pt>
                <c:pt idx="9">
                  <c:v>92.06</c:v>
                </c:pt>
                <c:pt idx="10">
                  <c:v>91.39</c:v>
                </c:pt>
                <c:pt idx="11">
                  <c:v>90.69</c:v>
                </c:pt>
                <c:pt idx="12">
                  <c:v>88.03</c:v>
                </c:pt>
                <c:pt idx="13">
                  <c:v>87.44</c:v>
                </c:pt>
                <c:pt idx="14">
                  <c:v>87.16</c:v>
                </c:pt>
                <c:pt idx="15">
                  <c:v>87.34</c:v>
                </c:pt>
                <c:pt idx="16">
                  <c:v>87.25</c:v>
                </c:pt>
                <c:pt idx="17">
                  <c:v>86.28</c:v>
                </c:pt>
                <c:pt idx="18">
                  <c:v>84.8</c:v>
                </c:pt>
                <c:pt idx="19">
                  <c:v>82.49</c:v>
                </c:pt>
                <c:pt idx="20">
                  <c:v>85.25</c:v>
                </c:pt>
                <c:pt idx="21">
                  <c:v>88.54</c:v>
                </c:pt>
                <c:pt idx="22">
                  <c:v>87.49</c:v>
                </c:pt>
                <c:pt idx="23">
                  <c:v>87.65</c:v>
                </c:pt>
                <c:pt idx="24">
                  <c:v>88.09</c:v>
                </c:pt>
                <c:pt idx="25">
                  <c:v>87.58</c:v>
                </c:pt>
                <c:pt idx="26">
                  <c:v>87.09</c:v>
                </c:pt>
                <c:pt idx="27">
                  <c:v>87.54</c:v>
                </c:pt>
                <c:pt idx="28">
                  <c:v>87.98</c:v>
                </c:pt>
                <c:pt idx="29">
                  <c:v>88.71</c:v>
                </c:pt>
                <c:pt idx="30">
                  <c:v>88.78</c:v>
                </c:pt>
                <c:pt idx="31">
                  <c:v>89.39</c:v>
                </c:pt>
                <c:pt idx="32">
                  <c:v>89.04</c:v>
                </c:pt>
                <c:pt idx="33">
                  <c:v>87.57</c:v>
                </c:pt>
                <c:pt idx="34">
                  <c:v>86.85</c:v>
                </c:pt>
                <c:pt idx="35">
                  <c:v>86.38</c:v>
                </c:pt>
                <c:pt idx="36">
                  <c:v>84.61</c:v>
                </c:pt>
                <c:pt idx="37">
                  <c:v>84.11</c:v>
                </c:pt>
                <c:pt idx="38">
                  <c:v>84.19</c:v>
                </c:pt>
                <c:pt idx="39">
                  <c:v>82.97</c:v>
                </c:pt>
                <c:pt idx="40">
                  <c:v>82.34</c:v>
                </c:pt>
                <c:pt idx="42">
                  <c:v>82.91</c:v>
                </c:pt>
                <c:pt idx="43">
                  <c:v>81.290000000000006</c:v>
                </c:pt>
                <c:pt idx="44">
                  <c:v>81.489999999999995</c:v>
                </c:pt>
                <c:pt idx="45">
                  <c:v>82.41</c:v>
                </c:pt>
                <c:pt idx="46">
                  <c:v>81.44</c:v>
                </c:pt>
                <c:pt idx="47">
                  <c:v>82.48</c:v>
                </c:pt>
                <c:pt idx="48">
                  <c:v>82.19</c:v>
                </c:pt>
                <c:pt idx="49">
                  <c:v>82.02</c:v>
                </c:pt>
                <c:pt idx="50">
                  <c:v>82</c:v>
                </c:pt>
                <c:pt idx="51">
                  <c:v>83.84</c:v>
                </c:pt>
                <c:pt idx="52">
                  <c:v>84.49</c:v>
                </c:pt>
                <c:pt idx="53">
                  <c:v>86.1</c:v>
                </c:pt>
                <c:pt idx="54">
                  <c:v>84.63</c:v>
                </c:pt>
                <c:pt idx="55">
                  <c:v>85.73</c:v>
                </c:pt>
                <c:pt idx="56">
                  <c:v>85.19</c:v>
                </c:pt>
                <c:pt idx="57">
                  <c:v>85.64</c:v>
                </c:pt>
                <c:pt idx="58">
                  <c:v>86.77</c:v>
                </c:pt>
                <c:pt idx="59">
                  <c:v>88.12</c:v>
                </c:pt>
                <c:pt idx="60">
                  <c:v>87.23</c:v>
                </c:pt>
                <c:pt idx="61">
                  <c:v>88.51</c:v>
                </c:pt>
                <c:pt idx="62">
                  <c:v>89.17</c:v>
                </c:pt>
                <c:pt idx="63">
                  <c:v>88.76</c:v>
                </c:pt>
                <c:pt idx="64">
                  <c:v>87.61</c:v>
                </c:pt>
                <c:pt idx="65">
                  <c:v>89.63</c:v>
                </c:pt>
                <c:pt idx="66">
                  <c:v>87.32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91720"/>
        <c:axId val="299682312"/>
      </c:lineChart>
      <c:catAx>
        <c:axId val="29969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2312"/>
        <c:crosses val="autoZero"/>
        <c:auto val="1"/>
        <c:lblAlgn val="ctr"/>
        <c:lblOffset val="100"/>
        <c:noMultiLvlLbl val="0"/>
      </c:catAx>
      <c:valAx>
        <c:axId val="2996823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9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216.65</c:v>
                </c:pt>
                <c:pt idx="1">
                  <c:v>217.24</c:v>
                </c:pt>
                <c:pt idx="2">
                  <c:v>216.27</c:v>
                </c:pt>
                <c:pt idx="3">
                  <c:v>217.09</c:v>
                </c:pt>
                <c:pt idx="4">
                  <c:v>216.19</c:v>
                </c:pt>
                <c:pt idx="5">
                  <c:v>216.41</c:v>
                </c:pt>
                <c:pt idx="6">
                  <c:v>215.83</c:v>
                </c:pt>
                <c:pt idx="7">
                  <c:v>216.12</c:v>
                </c:pt>
                <c:pt idx="8">
                  <c:v>214.92</c:v>
                </c:pt>
                <c:pt idx="9">
                  <c:v>214.95</c:v>
                </c:pt>
                <c:pt idx="10">
                  <c:v>213.4</c:v>
                </c:pt>
                <c:pt idx="11">
                  <c:v>212.65</c:v>
                </c:pt>
                <c:pt idx="12">
                  <c:v>209.53</c:v>
                </c:pt>
                <c:pt idx="13">
                  <c:v>209.66</c:v>
                </c:pt>
                <c:pt idx="14">
                  <c:v>208.41</c:v>
                </c:pt>
                <c:pt idx="15">
                  <c:v>209.92</c:v>
                </c:pt>
                <c:pt idx="16">
                  <c:v>209.48</c:v>
                </c:pt>
                <c:pt idx="17">
                  <c:v>206.66</c:v>
                </c:pt>
                <c:pt idx="18">
                  <c:v>203.2</c:v>
                </c:pt>
                <c:pt idx="19">
                  <c:v>199.6</c:v>
                </c:pt>
                <c:pt idx="20">
                  <c:v>203.24</c:v>
                </c:pt>
                <c:pt idx="21">
                  <c:v>210.81</c:v>
                </c:pt>
                <c:pt idx="22">
                  <c:v>208.1</c:v>
                </c:pt>
                <c:pt idx="23">
                  <c:v>208.44</c:v>
                </c:pt>
                <c:pt idx="24">
                  <c:v>207.85</c:v>
                </c:pt>
                <c:pt idx="25">
                  <c:v>206.52</c:v>
                </c:pt>
                <c:pt idx="27">
                  <c:v>208.37</c:v>
                </c:pt>
                <c:pt idx="28">
                  <c:v>207.75</c:v>
                </c:pt>
                <c:pt idx="29">
                  <c:v>208.04</c:v>
                </c:pt>
                <c:pt idx="30">
                  <c:v>208.45</c:v>
                </c:pt>
                <c:pt idx="31">
                  <c:v>210.07</c:v>
                </c:pt>
                <c:pt idx="32">
                  <c:v>212.08</c:v>
                </c:pt>
                <c:pt idx="33">
                  <c:v>212.37</c:v>
                </c:pt>
                <c:pt idx="34">
                  <c:v>211.68</c:v>
                </c:pt>
                <c:pt idx="35">
                  <c:v>211.35</c:v>
                </c:pt>
                <c:pt idx="36">
                  <c:v>210.28</c:v>
                </c:pt>
                <c:pt idx="37">
                  <c:v>210.91</c:v>
                </c:pt>
                <c:pt idx="38">
                  <c:v>210.27</c:v>
                </c:pt>
                <c:pt idx="39">
                  <c:v>209.84</c:v>
                </c:pt>
                <c:pt idx="40">
                  <c:v>210.24</c:v>
                </c:pt>
                <c:pt idx="41">
                  <c:v>209.34</c:v>
                </c:pt>
                <c:pt idx="42">
                  <c:v>209.28</c:v>
                </c:pt>
                <c:pt idx="43">
                  <c:v>207.87</c:v>
                </c:pt>
                <c:pt idx="44">
                  <c:v>205.21</c:v>
                </c:pt>
                <c:pt idx="45">
                  <c:v>205.49</c:v>
                </c:pt>
                <c:pt idx="46">
                  <c:v>204.2</c:v>
                </c:pt>
                <c:pt idx="47">
                  <c:v>204.91</c:v>
                </c:pt>
                <c:pt idx="48">
                  <c:v>204.85</c:v>
                </c:pt>
                <c:pt idx="49">
                  <c:v>206.78</c:v>
                </c:pt>
                <c:pt idx="50">
                  <c:v>204.76</c:v>
                </c:pt>
                <c:pt idx="51">
                  <c:v>206.56</c:v>
                </c:pt>
                <c:pt idx="52">
                  <c:v>206.5</c:v>
                </c:pt>
                <c:pt idx="53">
                  <c:v>208.45</c:v>
                </c:pt>
                <c:pt idx="54">
                  <c:v>205.89</c:v>
                </c:pt>
                <c:pt idx="55">
                  <c:v>205.72</c:v>
                </c:pt>
                <c:pt idx="56">
                  <c:v>204.97</c:v>
                </c:pt>
                <c:pt idx="57">
                  <c:v>205.01</c:v>
                </c:pt>
                <c:pt idx="58">
                  <c:v>206.16</c:v>
                </c:pt>
                <c:pt idx="59">
                  <c:v>207.97</c:v>
                </c:pt>
                <c:pt idx="60">
                  <c:v>206.33</c:v>
                </c:pt>
                <c:pt idx="61">
                  <c:v>207.45</c:v>
                </c:pt>
                <c:pt idx="62">
                  <c:v>209.35</c:v>
                </c:pt>
                <c:pt idx="63">
                  <c:v>208.92</c:v>
                </c:pt>
                <c:pt idx="64">
                  <c:v>208.61</c:v>
                </c:pt>
                <c:pt idx="65">
                  <c:v>208.97</c:v>
                </c:pt>
                <c:pt idx="66" formatCode="General">
                  <c:v>208.97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87408"/>
        <c:axId val="299685448"/>
      </c:lineChart>
      <c:dateAx>
        <c:axId val="29968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5448"/>
        <c:crosses val="autoZero"/>
        <c:auto val="1"/>
        <c:lblOffset val="100"/>
        <c:baseTimeUnit val="days"/>
      </c:dateAx>
      <c:valAx>
        <c:axId val="2996854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64.94</c:v>
                </c:pt>
                <c:pt idx="1">
                  <c:v>64.81</c:v>
                </c:pt>
                <c:pt idx="2">
                  <c:v>70.92</c:v>
                </c:pt>
                <c:pt idx="3">
                  <c:v>69.489999999999995</c:v>
                </c:pt>
                <c:pt idx="4">
                  <c:v>68.33</c:v>
                </c:pt>
                <c:pt idx="5">
                  <c:v>68.7</c:v>
                </c:pt>
                <c:pt idx="6">
                  <c:v>67.39</c:v>
                </c:pt>
                <c:pt idx="7">
                  <c:v>67.39</c:v>
                </c:pt>
                <c:pt idx="8">
                  <c:v>65.349999999999994</c:v>
                </c:pt>
                <c:pt idx="9">
                  <c:v>65.8</c:v>
                </c:pt>
                <c:pt idx="10">
                  <c:v>64.64</c:v>
                </c:pt>
                <c:pt idx="11">
                  <c:v>62.91</c:v>
                </c:pt>
                <c:pt idx="12">
                  <c:v>60.89</c:v>
                </c:pt>
                <c:pt idx="13">
                  <c:v>59.16</c:v>
                </c:pt>
                <c:pt idx="14">
                  <c:v>58.82</c:v>
                </c:pt>
                <c:pt idx="15">
                  <c:v>62.6</c:v>
                </c:pt>
                <c:pt idx="16">
                  <c:v>63.28</c:v>
                </c:pt>
                <c:pt idx="17">
                  <c:v>61.73</c:v>
                </c:pt>
                <c:pt idx="18">
                  <c:v>60.26</c:v>
                </c:pt>
                <c:pt idx="19">
                  <c:v>58.01</c:v>
                </c:pt>
                <c:pt idx="20">
                  <c:v>61.61</c:v>
                </c:pt>
                <c:pt idx="21">
                  <c:v>67.209999999999994</c:v>
                </c:pt>
                <c:pt idx="22">
                  <c:v>65.349999999999994</c:v>
                </c:pt>
                <c:pt idx="23">
                  <c:v>65.459999999999994</c:v>
                </c:pt>
                <c:pt idx="24">
                  <c:v>65.95</c:v>
                </c:pt>
                <c:pt idx="25">
                  <c:v>63.97</c:v>
                </c:pt>
                <c:pt idx="26">
                  <c:v>64.78</c:v>
                </c:pt>
                <c:pt idx="27">
                  <c:v>64.989999999999995</c:v>
                </c:pt>
                <c:pt idx="28">
                  <c:v>65.010000000000005</c:v>
                </c:pt>
                <c:pt idx="29">
                  <c:v>64.959999999999994</c:v>
                </c:pt>
                <c:pt idx="30">
                  <c:v>65.55</c:v>
                </c:pt>
                <c:pt idx="31">
                  <c:v>67.97</c:v>
                </c:pt>
                <c:pt idx="32">
                  <c:v>68.38</c:v>
                </c:pt>
                <c:pt idx="33">
                  <c:v>68.67</c:v>
                </c:pt>
                <c:pt idx="34">
                  <c:v>66.11</c:v>
                </c:pt>
                <c:pt idx="35">
                  <c:v>66.94</c:v>
                </c:pt>
                <c:pt idx="36">
                  <c:v>66.58</c:v>
                </c:pt>
                <c:pt idx="37">
                  <c:v>67.27</c:v>
                </c:pt>
                <c:pt idx="38">
                  <c:v>66.760000000000005</c:v>
                </c:pt>
                <c:pt idx="39">
                  <c:v>66.5</c:v>
                </c:pt>
                <c:pt idx="40">
                  <c:v>66.17</c:v>
                </c:pt>
                <c:pt idx="41">
                  <c:v>66.27</c:v>
                </c:pt>
                <c:pt idx="42">
                  <c:v>66.459999999999994</c:v>
                </c:pt>
                <c:pt idx="43">
                  <c:v>65.81</c:v>
                </c:pt>
                <c:pt idx="44">
                  <c:v>64.56</c:v>
                </c:pt>
                <c:pt idx="45">
                  <c:v>62.8</c:v>
                </c:pt>
                <c:pt idx="46">
                  <c:v>63.57</c:v>
                </c:pt>
                <c:pt idx="47">
                  <c:v>62.31</c:v>
                </c:pt>
                <c:pt idx="48">
                  <c:v>62.42</c:v>
                </c:pt>
                <c:pt idx="49">
                  <c:v>60.75</c:v>
                </c:pt>
                <c:pt idx="50">
                  <c:v>61.66</c:v>
                </c:pt>
                <c:pt idx="51">
                  <c:v>64.59</c:v>
                </c:pt>
                <c:pt idx="52">
                  <c:v>64.86</c:v>
                </c:pt>
                <c:pt idx="54">
                  <c:v>65.05</c:v>
                </c:pt>
                <c:pt idx="55">
                  <c:v>64.63</c:v>
                </c:pt>
                <c:pt idx="56">
                  <c:v>64.349999999999994</c:v>
                </c:pt>
                <c:pt idx="57">
                  <c:v>65.23</c:v>
                </c:pt>
                <c:pt idx="58">
                  <c:v>67.02</c:v>
                </c:pt>
                <c:pt idx="59">
                  <c:v>67.12</c:v>
                </c:pt>
                <c:pt idx="60">
                  <c:v>66.819999999999993</c:v>
                </c:pt>
                <c:pt idx="61">
                  <c:v>71.78</c:v>
                </c:pt>
                <c:pt idx="62">
                  <c:v>72.319999999999993</c:v>
                </c:pt>
                <c:pt idx="63">
                  <c:v>71.7</c:v>
                </c:pt>
                <c:pt idx="64">
                  <c:v>70.72</c:v>
                </c:pt>
                <c:pt idx="65">
                  <c:v>71.5</c:v>
                </c:pt>
                <c:pt idx="66">
                  <c:v>71.69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88192"/>
        <c:axId val="299680352"/>
      </c:lineChart>
      <c:dateAx>
        <c:axId val="29968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0352"/>
        <c:crosses val="autoZero"/>
        <c:auto val="1"/>
        <c:lblOffset val="100"/>
        <c:baseTimeUnit val="days"/>
      </c:dateAx>
      <c:valAx>
        <c:axId val="299680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63.47</c:v>
                </c:pt>
                <c:pt idx="1">
                  <c:v>63.33</c:v>
                </c:pt>
                <c:pt idx="2">
                  <c:v>62.96</c:v>
                </c:pt>
                <c:pt idx="3">
                  <c:v>63.63</c:v>
                </c:pt>
                <c:pt idx="4">
                  <c:v>62.58</c:v>
                </c:pt>
                <c:pt idx="5">
                  <c:v>62.72</c:v>
                </c:pt>
                <c:pt idx="6">
                  <c:v>62.29</c:v>
                </c:pt>
                <c:pt idx="7">
                  <c:v>62.43</c:v>
                </c:pt>
                <c:pt idx="8">
                  <c:v>61.73</c:v>
                </c:pt>
                <c:pt idx="9">
                  <c:v>61.19</c:v>
                </c:pt>
                <c:pt idx="10">
                  <c:v>59.53</c:v>
                </c:pt>
                <c:pt idx="11">
                  <c:v>59.91</c:v>
                </c:pt>
                <c:pt idx="12">
                  <c:v>59</c:v>
                </c:pt>
                <c:pt idx="13">
                  <c:v>59.38</c:v>
                </c:pt>
                <c:pt idx="14">
                  <c:v>59.2</c:v>
                </c:pt>
                <c:pt idx="15">
                  <c:v>59.24</c:v>
                </c:pt>
                <c:pt idx="16">
                  <c:v>59.06</c:v>
                </c:pt>
                <c:pt idx="17">
                  <c:v>58.52</c:v>
                </c:pt>
                <c:pt idx="18">
                  <c:v>57.51</c:v>
                </c:pt>
                <c:pt idx="19">
                  <c:v>56.4</c:v>
                </c:pt>
                <c:pt idx="20">
                  <c:v>57.01</c:v>
                </c:pt>
                <c:pt idx="21">
                  <c:v>59.58</c:v>
                </c:pt>
                <c:pt idx="22">
                  <c:v>59.02</c:v>
                </c:pt>
                <c:pt idx="23">
                  <c:v>58.4</c:v>
                </c:pt>
                <c:pt idx="24">
                  <c:v>58.91</c:v>
                </c:pt>
                <c:pt idx="25">
                  <c:v>58.39</c:v>
                </c:pt>
                <c:pt idx="26">
                  <c:v>57.99</c:v>
                </c:pt>
                <c:pt idx="27">
                  <c:v>58.09</c:v>
                </c:pt>
                <c:pt idx="28">
                  <c:v>58.37</c:v>
                </c:pt>
                <c:pt idx="29">
                  <c:v>58.52</c:v>
                </c:pt>
                <c:pt idx="30">
                  <c:v>59.19</c:v>
                </c:pt>
                <c:pt idx="31">
                  <c:v>60.21</c:v>
                </c:pt>
                <c:pt idx="32">
                  <c:v>60.72</c:v>
                </c:pt>
                <c:pt idx="33">
                  <c:v>60.6</c:v>
                </c:pt>
                <c:pt idx="35">
                  <c:v>60.42</c:v>
                </c:pt>
                <c:pt idx="36">
                  <c:v>59.97</c:v>
                </c:pt>
                <c:pt idx="37">
                  <c:v>58.84</c:v>
                </c:pt>
                <c:pt idx="38">
                  <c:v>59.08</c:v>
                </c:pt>
                <c:pt idx="39">
                  <c:v>59.29</c:v>
                </c:pt>
                <c:pt idx="40">
                  <c:v>60.01</c:v>
                </c:pt>
                <c:pt idx="41">
                  <c:v>60.24</c:v>
                </c:pt>
                <c:pt idx="42">
                  <c:v>59.17</c:v>
                </c:pt>
                <c:pt idx="43">
                  <c:v>58.25</c:v>
                </c:pt>
                <c:pt idx="44">
                  <c:v>58.07</c:v>
                </c:pt>
                <c:pt idx="45">
                  <c:v>58.28</c:v>
                </c:pt>
                <c:pt idx="46">
                  <c:v>57.58</c:v>
                </c:pt>
                <c:pt idx="47">
                  <c:v>59.08</c:v>
                </c:pt>
                <c:pt idx="48">
                  <c:v>58.89</c:v>
                </c:pt>
                <c:pt idx="49">
                  <c:v>58.97</c:v>
                </c:pt>
                <c:pt idx="50">
                  <c:v>58.78</c:v>
                </c:pt>
                <c:pt idx="51">
                  <c:v>59.69</c:v>
                </c:pt>
                <c:pt idx="52">
                  <c:v>59.5</c:v>
                </c:pt>
                <c:pt idx="53">
                  <c:v>59.93</c:v>
                </c:pt>
                <c:pt idx="54">
                  <c:v>58.55</c:v>
                </c:pt>
                <c:pt idx="55">
                  <c:v>59.39</c:v>
                </c:pt>
                <c:pt idx="56">
                  <c:v>59.07</c:v>
                </c:pt>
                <c:pt idx="57">
                  <c:v>59</c:v>
                </c:pt>
                <c:pt idx="58">
                  <c:v>60.93</c:v>
                </c:pt>
                <c:pt idx="59">
                  <c:v>61.53</c:v>
                </c:pt>
                <c:pt idx="60">
                  <c:v>61.56</c:v>
                </c:pt>
                <c:pt idx="61">
                  <c:v>62.68</c:v>
                </c:pt>
                <c:pt idx="62">
                  <c:v>62.61</c:v>
                </c:pt>
                <c:pt idx="63">
                  <c:v>62.24</c:v>
                </c:pt>
                <c:pt idx="64">
                  <c:v>65.2</c:v>
                </c:pt>
                <c:pt idx="65">
                  <c:v>65.89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84664"/>
        <c:axId val="299685056"/>
      </c:lineChart>
      <c:dateAx>
        <c:axId val="299684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5056"/>
        <c:crosses val="autoZero"/>
        <c:auto val="1"/>
        <c:lblOffset val="100"/>
        <c:baseTimeUnit val="days"/>
      </c:dateAx>
      <c:valAx>
        <c:axId val="2996850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8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48.12</c:v>
                </c:pt>
                <c:pt idx="1">
                  <c:v>48.32</c:v>
                </c:pt>
                <c:pt idx="2">
                  <c:v>48.3</c:v>
                </c:pt>
                <c:pt idx="3">
                  <c:v>48.61</c:v>
                </c:pt>
                <c:pt idx="4">
                  <c:v>48.37</c:v>
                </c:pt>
                <c:pt idx="5">
                  <c:v>48.28</c:v>
                </c:pt>
                <c:pt idx="6">
                  <c:v>47.71</c:v>
                </c:pt>
                <c:pt idx="7">
                  <c:v>48.94</c:v>
                </c:pt>
                <c:pt idx="8">
                  <c:v>48.27</c:v>
                </c:pt>
                <c:pt idx="9">
                  <c:v>48.35</c:v>
                </c:pt>
                <c:pt idx="10">
                  <c:v>48.08</c:v>
                </c:pt>
                <c:pt idx="11">
                  <c:v>47.79</c:v>
                </c:pt>
                <c:pt idx="12">
                  <c:v>46.8</c:v>
                </c:pt>
                <c:pt idx="13">
                  <c:v>46.65</c:v>
                </c:pt>
                <c:pt idx="14">
                  <c:v>46.21</c:v>
                </c:pt>
                <c:pt idx="15">
                  <c:v>47.03</c:v>
                </c:pt>
                <c:pt idx="16">
                  <c:v>47.33</c:v>
                </c:pt>
                <c:pt idx="17">
                  <c:v>46.97</c:v>
                </c:pt>
                <c:pt idx="18">
                  <c:v>46.1</c:v>
                </c:pt>
                <c:pt idx="19">
                  <c:v>45.01</c:v>
                </c:pt>
                <c:pt idx="20">
                  <c:v>45.71</c:v>
                </c:pt>
                <c:pt idx="21">
                  <c:v>47.91</c:v>
                </c:pt>
                <c:pt idx="22">
                  <c:v>46.97</c:v>
                </c:pt>
                <c:pt idx="23">
                  <c:v>47.23</c:v>
                </c:pt>
                <c:pt idx="24">
                  <c:v>46.93</c:v>
                </c:pt>
                <c:pt idx="25">
                  <c:v>46.6</c:v>
                </c:pt>
                <c:pt idx="26">
                  <c:v>46.85</c:v>
                </c:pt>
                <c:pt idx="27">
                  <c:v>46.78</c:v>
                </c:pt>
                <c:pt idx="28">
                  <c:v>46.88</c:v>
                </c:pt>
                <c:pt idx="29">
                  <c:v>47.97</c:v>
                </c:pt>
                <c:pt idx="30">
                  <c:v>48.34</c:v>
                </c:pt>
                <c:pt idx="31">
                  <c:v>49.14</c:v>
                </c:pt>
                <c:pt idx="32">
                  <c:v>50</c:v>
                </c:pt>
                <c:pt idx="33">
                  <c:v>50.27</c:v>
                </c:pt>
                <c:pt idx="34">
                  <c:v>50.49</c:v>
                </c:pt>
                <c:pt idx="35">
                  <c:v>50.19</c:v>
                </c:pt>
                <c:pt idx="36">
                  <c:v>51.11</c:v>
                </c:pt>
                <c:pt idx="37">
                  <c:v>51</c:v>
                </c:pt>
                <c:pt idx="38">
                  <c:v>50.72</c:v>
                </c:pt>
                <c:pt idx="39">
                  <c:v>50.85</c:v>
                </c:pt>
                <c:pt idx="40">
                  <c:v>50.55</c:v>
                </c:pt>
                <c:pt idx="41">
                  <c:v>50.5</c:v>
                </c:pt>
                <c:pt idx="42">
                  <c:v>49.2</c:v>
                </c:pt>
                <c:pt idx="43">
                  <c:v>48.7</c:v>
                </c:pt>
                <c:pt idx="44">
                  <c:v>48.75</c:v>
                </c:pt>
                <c:pt idx="45">
                  <c:v>48.38</c:v>
                </c:pt>
                <c:pt idx="46">
                  <c:v>48.65</c:v>
                </c:pt>
                <c:pt idx="47">
                  <c:v>47.62</c:v>
                </c:pt>
                <c:pt idx="48">
                  <c:v>48.27</c:v>
                </c:pt>
                <c:pt idx="49">
                  <c:v>48.24</c:v>
                </c:pt>
                <c:pt idx="50">
                  <c:v>49.2</c:v>
                </c:pt>
                <c:pt idx="51">
                  <c:v>49.08</c:v>
                </c:pt>
                <c:pt idx="52">
                  <c:v>49.4</c:v>
                </c:pt>
                <c:pt idx="53">
                  <c:v>48.88</c:v>
                </c:pt>
                <c:pt idx="54">
                  <c:v>49.02</c:v>
                </c:pt>
                <c:pt idx="55">
                  <c:v>48.96</c:v>
                </c:pt>
                <c:pt idx="56">
                  <c:v>48.94</c:v>
                </c:pt>
                <c:pt idx="58">
                  <c:v>50</c:v>
                </c:pt>
                <c:pt idx="59">
                  <c:v>50.59</c:v>
                </c:pt>
                <c:pt idx="60">
                  <c:v>49.98</c:v>
                </c:pt>
                <c:pt idx="61">
                  <c:v>50.41</c:v>
                </c:pt>
                <c:pt idx="62">
                  <c:v>50.93</c:v>
                </c:pt>
                <c:pt idx="63">
                  <c:v>50.92</c:v>
                </c:pt>
                <c:pt idx="64">
                  <c:v>50.51</c:v>
                </c:pt>
                <c:pt idx="65">
                  <c:v>50.62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94856"/>
        <c:axId val="299692896"/>
      </c:lineChart>
      <c:dateAx>
        <c:axId val="29969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92896"/>
        <c:crosses val="autoZero"/>
        <c:auto val="1"/>
        <c:lblOffset val="100"/>
        <c:baseTimeUnit val="days"/>
      </c:dateAx>
      <c:valAx>
        <c:axId val="2996928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9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10.49</c:v>
                </c:pt>
                <c:pt idx="1">
                  <c:v>10.57</c:v>
                </c:pt>
                <c:pt idx="2">
                  <c:v>10.6</c:v>
                </c:pt>
                <c:pt idx="3">
                  <c:v>10.61</c:v>
                </c:pt>
                <c:pt idx="4">
                  <c:v>10.63</c:v>
                </c:pt>
                <c:pt idx="5">
                  <c:v>10.92</c:v>
                </c:pt>
                <c:pt idx="6">
                  <c:v>10.92</c:v>
                </c:pt>
                <c:pt idx="7">
                  <c:v>10.71</c:v>
                </c:pt>
                <c:pt idx="8">
                  <c:v>10.71</c:v>
                </c:pt>
                <c:pt idx="9">
                  <c:v>10.69</c:v>
                </c:pt>
                <c:pt idx="10">
                  <c:v>10.14</c:v>
                </c:pt>
                <c:pt idx="11">
                  <c:v>9.82</c:v>
                </c:pt>
                <c:pt idx="12">
                  <c:v>9.34</c:v>
                </c:pt>
                <c:pt idx="13">
                  <c:v>9.19</c:v>
                </c:pt>
                <c:pt idx="14">
                  <c:v>9.26</c:v>
                </c:pt>
                <c:pt idx="15">
                  <c:v>9.5500000000000007</c:v>
                </c:pt>
                <c:pt idx="16">
                  <c:v>9.27</c:v>
                </c:pt>
                <c:pt idx="17">
                  <c:v>9.1</c:v>
                </c:pt>
                <c:pt idx="18">
                  <c:v>9.33</c:v>
                </c:pt>
                <c:pt idx="19">
                  <c:v>9.1</c:v>
                </c:pt>
                <c:pt idx="20">
                  <c:v>9.3800000000000008</c:v>
                </c:pt>
                <c:pt idx="21">
                  <c:v>10.15</c:v>
                </c:pt>
                <c:pt idx="22">
                  <c:v>9.89</c:v>
                </c:pt>
                <c:pt idx="23">
                  <c:v>9.86</c:v>
                </c:pt>
                <c:pt idx="24">
                  <c:v>9.76</c:v>
                </c:pt>
                <c:pt idx="25">
                  <c:v>9.58</c:v>
                </c:pt>
                <c:pt idx="26">
                  <c:v>9.39</c:v>
                </c:pt>
                <c:pt idx="27">
                  <c:v>9.4499999999999993</c:v>
                </c:pt>
                <c:pt idx="28">
                  <c:v>9.1</c:v>
                </c:pt>
                <c:pt idx="29">
                  <c:v>9.32</c:v>
                </c:pt>
                <c:pt idx="30">
                  <c:v>9.49</c:v>
                </c:pt>
                <c:pt idx="31">
                  <c:v>9.84</c:v>
                </c:pt>
                <c:pt idx="32">
                  <c:v>9.89</c:v>
                </c:pt>
                <c:pt idx="33">
                  <c:v>9.7899999999999991</c:v>
                </c:pt>
                <c:pt idx="34">
                  <c:v>9.84</c:v>
                </c:pt>
                <c:pt idx="35">
                  <c:v>9.52</c:v>
                </c:pt>
                <c:pt idx="36">
                  <c:v>9.33</c:v>
                </c:pt>
                <c:pt idx="37">
                  <c:v>9.3000000000000007</c:v>
                </c:pt>
                <c:pt idx="38">
                  <c:v>9.27</c:v>
                </c:pt>
                <c:pt idx="39">
                  <c:v>9.35</c:v>
                </c:pt>
                <c:pt idx="40">
                  <c:v>9.51</c:v>
                </c:pt>
                <c:pt idx="41">
                  <c:v>9.6</c:v>
                </c:pt>
                <c:pt idx="42">
                  <c:v>9.42</c:v>
                </c:pt>
                <c:pt idx="43">
                  <c:v>9.2799999999999994</c:v>
                </c:pt>
                <c:pt idx="44">
                  <c:v>9.11</c:v>
                </c:pt>
                <c:pt idx="45">
                  <c:v>9.1199999999999992</c:v>
                </c:pt>
                <c:pt idx="46">
                  <c:v>9.02</c:v>
                </c:pt>
                <c:pt idx="47">
                  <c:v>9.3000000000000007</c:v>
                </c:pt>
                <c:pt idx="48">
                  <c:v>9.2799999999999994</c:v>
                </c:pt>
                <c:pt idx="49">
                  <c:v>9.1999999999999993</c:v>
                </c:pt>
                <c:pt idx="50">
                  <c:v>9.44</c:v>
                </c:pt>
                <c:pt idx="51">
                  <c:v>9.5399999999999991</c:v>
                </c:pt>
                <c:pt idx="52">
                  <c:v>9.67</c:v>
                </c:pt>
                <c:pt idx="53">
                  <c:v>9.4600000000000009</c:v>
                </c:pt>
                <c:pt idx="54">
                  <c:v>10.039999999999999</c:v>
                </c:pt>
                <c:pt idx="55">
                  <c:v>10.02</c:v>
                </c:pt>
                <c:pt idx="56">
                  <c:v>10.24</c:v>
                </c:pt>
                <c:pt idx="58">
                  <c:v>10.35</c:v>
                </c:pt>
                <c:pt idx="59">
                  <c:v>10.96</c:v>
                </c:pt>
                <c:pt idx="60">
                  <c:v>11.17</c:v>
                </c:pt>
                <c:pt idx="61">
                  <c:v>11.15</c:v>
                </c:pt>
                <c:pt idx="62">
                  <c:v>11.31</c:v>
                </c:pt>
                <c:pt idx="63">
                  <c:v>10.66</c:v>
                </c:pt>
                <c:pt idx="64">
                  <c:v>10.16</c:v>
                </c:pt>
                <c:pt idx="65">
                  <c:v>10.4</c:v>
                </c:pt>
                <c:pt idx="66">
                  <c:v>10.42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56640"/>
        <c:axId val="392155856"/>
      </c:lineChart>
      <c:dateAx>
        <c:axId val="39215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55856"/>
        <c:crosses val="autoZero"/>
        <c:auto val="1"/>
        <c:lblOffset val="100"/>
        <c:baseTimeUnit val="days"/>
      </c:dateAx>
      <c:valAx>
        <c:axId val="3921558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21.58</c:v>
                </c:pt>
                <c:pt idx="1">
                  <c:v>21.48</c:v>
                </c:pt>
                <c:pt idx="2">
                  <c:v>21.26</c:v>
                </c:pt>
                <c:pt idx="3">
                  <c:v>21.54</c:v>
                </c:pt>
                <c:pt idx="4">
                  <c:v>20.81</c:v>
                </c:pt>
                <c:pt idx="5">
                  <c:v>20.94</c:v>
                </c:pt>
                <c:pt idx="6">
                  <c:v>21.06</c:v>
                </c:pt>
                <c:pt idx="7">
                  <c:v>21.02</c:v>
                </c:pt>
                <c:pt idx="8">
                  <c:v>20.99</c:v>
                </c:pt>
                <c:pt idx="9">
                  <c:v>21.59</c:v>
                </c:pt>
                <c:pt idx="10">
                  <c:v>21.33</c:v>
                </c:pt>
                <c:pt idx="11">
                  <c:v>21.43</c:v>
                </c:pt>
                <c:pt idx="12">
                  <c:v>20.71</c:v>
                </c:pt>
                <c:pt idx="13">
                  <c:v>20.059999999999999</c:v>
                </c:pt>
                <c:pt idx="14">
                  <c:v>19.899999999999999</c:v>
                </c:pt>
                <c:pt idx="15">
                  <c:v>21.04</c:v>
                </c:pt>
                <c:pt idx="16">
                  <c:v>20.61</c:v>
                </c:pt>
                <c:pt idx="17">
                  <c:v>20.67</c:v>
                </c:pt>
                <c:pt idx="18">
                  <c:v>19.63</c:v>
                </c:pt>
                <c:pt idx="19">
                  <c:v>18.850000000000001</c:v>
                </c:pt>
                <c:pt idx="20">
                  <c:v>20.010000000000002</c:v>
                </c:pt>
                <c:pt idx="21">
                  <c:v>21.45</c:v>
                </c:pt>
                <c:pt idx="22">
                  <c:v>21.07</c:v>
                </c:pt>
                <c:pt idx="23">
                  <c:v>21.36</c:v>
                </c:pt>
                <c:pt idx="24">
                  <c:v>21.17</c:v>
                </c:pt>
                <c:pt idx="25">
                  <c:v>20.69</c:v>
                </c:pt>
                <c:pt idx="26">
                  <c:v>20.16</c:v>
                </c:pt>
                <c:pt idx="27">
                  <c:v>20.27</c:v>
                </c:pt>
                <c:pt idx="28">
                  <c:v>19.55</c:v>
                </c:pt>
                <c:pt idx="29">
                  <c:v>19.86</c:v>
                </c:pt>
                <c:pt idx="30">
                  <c:v>20.3</c:v>
                </c:pt>
                <c:pt idx="31">
                  <c:v>21.43</c:v>
                </c:pt>
                <c:pt idx="32">
                  <c:v>21.54</c:v>
                </c:pt>
                <c:pt idx="33">
                  <c:v>21.78</c:v>
                </c:pt>
                <c:pt idx="34">
                  <c:v>21.2</c:v>
                </c:pt>
                <c:pt idx="35">
                  <c:v>21.08</c:v>
                </c:pt>
                <c:pt idx="36">
                  <c:v>21.63</c:v>
                </c:pt>
                <c:pt idx="37">
                  <c:v>22.66</c:v>
                </c:pt>
                <c:pt idx="38">
                  <c:v>21.86</c:v>
                </c:pt>
                <c:pt idx="39">
                  <c:v>22.19</c:v>
                </c:pt>
                <c:pt idx="40">
                  <c:v>22.02</c:v>
                </c:pt>
                <c:pt idx="41">
                  <c:v>22.38</c:v>
                </c:pt>
                <c:pt idx="42">
                  <c:v>22.27</c:v>
                </c:pt>
                <c:pt idx="43">
                  <c:v>22.22</c:v>
                </c:pt>
                <c:pt idx="44">
                  <c:v>22.12</c:v>
                </c:pt>
                <c:pt idx="45">
                  <c:v>21.86</c:v>
                </c:pt>
                <c:pt idx="46">
                  <c:v>21.37</c:v>
                </c:pt>
                <c:pt idx="47">
                  <c:v>22.13</c:v>
                </c:pt>
                <c:pt idx="48">
                  <c:v>22.04</c:v>
                </c:pt>
                <c:pt idx="49">
                  <c:v>22.17</c:v>
                </c:pt>
                <c:pt idx="50">
                  <c:v>22.42</c:v>
                </c:pt>
                <c:pt idx="51">
                  <c:v>22.17</c:v>
                </c:pt>
                <c:pt idx="52">
                  <c:v>24.07</c:v>
                </c:pt>
                <c:pt idx="53">
                  <c:v>23.7</c:v>
                </c:pt>
                <c:pt idx="54">
                  <c:v>23.71</c:v>
                </c:pt>
                <c:pt idx="55">
                  <c:v>24.11</c:v>
                </c:pt>
                <c:pt idx="56">
                  <c:v>24.57</c:v>
                </c:pt>
                <c:pt idx="57">
                  <c:v>25.12</c:v>
                </c:pt>
                <c:pt idx="58">
                  <c:v>25.59</c:v>
                </c:pt>
                <c:pt idx="59">
                  <c:v>25.73</c:v>
                </c:pt>
                <c:pt idx="60">
                  <c:v>25.81</c:v>
                </c:pt>
                <c:pt idx="61">
                  <c:v>26.14</c:v>
                </c:pt>
                <c:pt idx="62">
                  <c:v>25.49</c:v>
                </c:pt>
                <c:pt idx="63">
                  <c:v>24.89</c:v>
                </c:pt>
                <c:pt idx="64">
                  <c:v>25.11</c:v>
                </c:pt>
                <c:pt idx="65">
                  <c:v>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57032"/>
        <c:axId val="392156248"/>
      </c:lineChart>
      <c:dateAx>
        <c:axId val="39215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56248"/>
        <c:crosses val="autoZero"/>
        <c:auto val="1"/>
        <c:lblOffset val="100"/>
        <c:baseTimeUnit val="days"/>
      </c:dateAx>
      <c:valAx>
        <c:axId val="3921562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5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48.97</c:v>
                </c:pt>
                <c:pt idx="1">
                  <c:v>48.98</c:v>
                </c:pt>
                <c:pt idx="2">
                  <c:v>48.62</c:v>
                </c:pt>
                <c:pt idx="3">
                  <c:v>48.83</c:v>
                </c:pt>
                <c:pt idx="4">
                  <c:v>48.04</c:v>
                </c:pt>
                <c:pt idx="5">
                  <c:v>48.31</c:v>
                </c:pt>
                <c:pt idx="6">
                  <c:v>48.69</c:v>
                </c:pt>
                <c:pt idx="7">
                  <c:v>48.72</c:v>
                </c:pt>
                <c:pt idx="8">
                  <c:v>48.97</c:v>
                </c:pt>
                <c:pt idx="9">
                  <c:v>49.29</c:v>
                </c:pt>
                <c:pt idx="10">
                  <c:v>48.59</c:v>
                </c:pt>
                <c:pt idx="11">
                  <c:v>48.86</c:v>
                </c:pt>
                <c:pt idx="12">
                  <c:v>48.11</c:v>
                </c:pt>
                <c:pt idx="13">
                  <c:v>48.17</c:v>
                </c:pt>
                <c:pt idx="14">
                  <c:v>48.02</c:v>
                </c:pt>
                <c:pt idx="15">
                  <c:v>48.78</c:v>
                </c:pt>
                <c:pt idx="16">
                  <c:v>48.57</c:v>
                </c:pt>
                <c:pt idx="17">
                  <c:v>47.84</c:v>
                </c:pt>
                <c:pt idx="18">
                  <c:v>46.96</c:v>
                </c:pt>
                <c:pt idx="19">
                  <c:v>45.08</c:v>
                </c:pt>
                <c:pt idx="20">
                  <c:v>46.51</c:v>
                </c:pt>
                <c:pt idx="21">
                  <c:v>49.46</c:v>
                </c:pt>
                <c:pt idx="22">
                  <c:v>48.58</c:v>
                </c:pt>
                <c:pt idx="23">
                  <c:v>48.51</c:v>
                </c:pt>
                <c:pt idx="24">
                  <c:v>48.61</c:v>
                </c:pt>
                <c:pt idx="25">
                  <c:v>48.37</c:v>
                </c:pt>
                <c:pt idx="26">
                  <c:v>48.72</c:v>
                </c:pt>
                <c:pt idx="27">
                  <c:v>48.46</c:v>
                </c:pt>
                <c:pt idx="28">
                  <c:v>48.06</c:v>
                </c:pt>
                <c:pt idx="29">
                  <c:v>47.73</c:v>
                </c:pt>
                <c:pt idx="30">
                  <c:v>47.95</c:v>
                </c:pt>
                <c:pt idx="31">
                  <c:v>48.96</c:v>
                </c:pt>
                <c:pt idx="32">
                  <c:v>48.98</c:v>
                </c:pt>
                <c:pt idx="33">
                  <c:v>48.86</c:v>
                </c:pt>
                <c:pt idx="34">
                  <c:v>48.06</c:v>
                </c:pt>
                <c:pt idx="35">
                  <c:v>47.96</c:v>
                </c:pt>
                <c:pt idx="36">
                  <c:v>48</c:v>
                </c:pt>
                <c:pt idx="37">
                  <c:v>47.93</c:v>
                </c:pt>
                <c:pt idx="38">
                  <c:v>47.69</c:v>
                </c:pt>
                <c:pt idx="39">
                  <c:v>47.76</c:v>
                </c:pt>
                <c:pt idx="40">
                  <c:v>47.72</c:v>
                </c:pt>
                <c:pt idx="42">
                  <c:v>47.88</c:v>
                </c:pt>
                <c:pt idx="43">
                  <c:v>47.89</c:v>
                </c:pt>
                <c:pt idx="44">
                  <c:v>47.5</c:v>
                </c:pt>
                <c:pt idx="45">
                  <c:v>47.14</c:v>
                </c:pt>
                <c:pt idx="46">
                  <c:v>47.17</c:v>
                </c:pt>
                <c:pt idx="47">
                  <c:v>47.12</c:v>
                </c:pt>
                <c:pt idx="48">
                  <c:v>47.5</c:v>
                </c:pt>
                <c:pt idx="49">
                  <c:v>47.94</c:v>
                </c:pt>
                <c:pt idx="50">
                  <c:v>47.49</c:v>
                </c:pt>
                <c:pt idx="51">
                  <c:v>48.54</c:v>
                </c:pt>
                <c:pt idx="52">
                  <c:v>48.41</c:v>
                </c:pt>
                <c:pt idx="53">
                  <c:v>49.17</c:v>
                </c:pt>
                <c:pt idx="54">
                  <c:v>47.82</c:v>
                </c:pt>
                <c:pt idx="55">
                  <c:v>47.04</c:v>
                </c:pt>
                <c:pt idx="56">
                  <c:v>46.91</c:v>
                </c:pt>
                <c:pt idx="57">
                  <c:v>46.68</c:v>
                </c:pt>
                <c:pt idx="58">
                  <c:v>46.61</c:v>
                </c:pt>
                <c:pt idx="59">
                  <c:v>47.18</c:v>
                </c:pt>
                <c:pt idx="60">
                  <c:v>45.54</c:v>
                </c:pt>
                <c:pt idx="61">
                  <c:v>43.42</c:v>
                </c:pt>
                <c:pt idx="62">
                  <c:v>44.57</c:v>
                </c:pt>
                <c:pt idx="63">
                  <c:v>44.39</c:v>
                </c:pt>
                <c:pt idx="64">
                  <c:v>44.04</c:v>
                </c:pt>
                <c:pt idx="65">
                  <c:v>44.36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4880"/>
        <c:axId val="392142920"/>
      </c:lineChart>
      <c:dateAx>
        <c:axId val="39214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2920"/>
        <c:crosses val="autoZero"/>
        <c:auto val="1"/>
        <c:lblOffset val="100"/>
        <c:baseTimeUnit val="days"/>
      </c:dateAx>
      <c:valAx>
        <c:axId val="3921429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51.68</c:v>
                </c:pt>
                <c:pt idx="1">
                  <c:v>51.44</c:v>
                </c:pt>
                <c:pt idx="2">
                  <c:v>51.35</c:v>
                </c:pt>
                <c:pt idx="3">
                  <c:v>51.59</c:v>
                </c:pt>
                <c:pt idx="4">
                  <c:v>51.19</c:v>
                </c:pt>
                <c:pt idx="5">
                  <c:v>52</c:v>
                </c:pt>
                <c:pt idx="6">
                  <c:v>51.64</c:v>
                </c:pt>
                <c:pt idx="7">
                  <c:v>51.57</c:v>
                </c:pt>
                <c:pt idx="8">
                  <c:v>51.72</c:v>
                </c:pt>
                <c:pt idx="9">
                  <c:v>51.91</c:v>
                </c:pt>
                <c:pt idx="10">
                  <c:v>51.1</c:v>
                </c:pt>
                <c:pt idx="11">
                  <c:v>50.23</c:v>
                </c:pt>
                <c:pt idx="12">
                  <c:v>49.05</c:v>
                </c:pt>
                <c:pt idx="13">
                  <c:v>48.54</c:v>
                </c:pt>
                <c:pt idx="14">
                  <c:v>49.16</c:v>
                </c:pt>
                <c:pt idx="15">
                  <c:v>50.08</c:v>
                </c:pt>
                <c:pt idx="16">
                  <c:v>49.48</c:v>
                </c:pt>
                <c:pt idx="17">
                  <c:v>48.42</c:v>
                </c:pt>
                <c:pt idx="18">
                  <c:v>47.44</c:v>
                </c:pt>
                <c:pt idx="19">
                  <c:v>46.19</c:v>
                </c:pt>
                <c:pt idx="20">
                  <c:v>47.61</c:v>
                </c:pt>
                <c:pt idx="21">
                  <c:v>50.82</c:v>
                </c:pt>
                <c:pt idx="22">
                  <c:v>50.8</c:v>
                </c:pt>
                <c:pt idx="23">
                  <c:v>50.66</c:v>
                </c:pt>
                <c:pt idx="24">
                  <c:v>50.04</c:v>
                </c:pt>
                <c:pt idx="25">
                  <c:v>49.97</c:v>
                </c:pt>
                <c:pt idx="26">
                  <c:v>49.09</c:v>
                </c:pt>
                <c:pt idx="27">
                  <c:v>49.88</c:v>
                </c:pt>
                <c:pt idx="28">
                  <c:v>49.42</c:v>
                </c:pt>
                <c:pt idx="29">
                  <c:v>49.67</c:v>
                </c:pt>
                <c:pt idx="30">
                  <c:v>49.84</c:v>
                </c:pt>
                <c:pt idx="31">
                  <c:v>50.74</c:v>
                </c:pt>
                <c:pt idx="32">
                  <c:v>50.67</c:v>
                </c:pt>
                <c:pt idx="33">
                  <c:v>50.85</c:v>
                </c:pt>
                <c:pt idx="34">
                  <c:v>49.59</c:v>
                </c:pt>
                <c:pt idx="35">
                  <c:v>48.45</c:v>
                </c:pt>
                <c:pt idx="36">
                  <c:v>47.51</c:v>
                </c:pt>
                <c:pt idx="37">
                  <c:v>45.55</c:v>
                </c:pt>
                <c:pt idx="38">
                  <c:v>42.72</c:v>
                </c:pt>
                <c:pt idx="39">
                  <c:v>41.79</c:v>
                </c:pt>
                <c:pt idx="40">
                  <c:v>41.82</c:v>
                </c:pt>
                <c:pt idx="41">
                  <c:v>41.8</c:v>
                </c:pt>
                <c:pt idx="42">
                  <c:v>41.56</c:v>
                </c:pt>
                <c:pt idx="43">
                  <c:v>41.51</c:v>
                </c:pt>
                <c:pt idx="44">
                  <c:v>41.55</c:v>
                </c:pt>
                <c:pt idx="45">
                  <c:v>40.700000000000003</c:v>
                </c:pt>
                <c:pt idx="46">
                  <c:v>40.75</c:v>
                </c:pt>
                <c:pt idx="47">
                  <c:v>41.63</c:v>
                </c:pt>
                <c:pt idx="48">
                  <c:v>41.46</c:v>
                </c:pt>
                <c:pt idx="49">
                  <c:v>41.91</c:v>
                </c:pt>
                <c:pt idx="50">
                  <c:v>43.79</c:v>
                </c:pt>
                <c:pt idx="51">
                  <c:v>44.01</c:v>
                </c:pt>
                <c:pt idx="52">
                  <c:v>49.9</c:v>
                </c:pt>
                <c:pt idx="53">
                  <c:v>50.68</c:v>
                </c:pt>
                <c:pt idx="54">
                  <c:v>50.87</c:v>
                </c:pt>
                <c:pt idx="55">
                  <c:v>50.18</c:v>
                </c:pt>
                <c:pt idx="56">
                  <c:v>51.31</c:v>
                </c:pt>
                <c:pt idx="57">
                  <c:v>52.43</c:v>
                </c:pt>
                <c:pt idx="58">
                  <c:v>52.95</c:v>
                </c:pt>
                <c:pt idx="59">
                  <c:v>51.66</c:v>
                </c:pt>
                <c:pt idx="60">
                  <c:v>52.82</c:v>
                </c:pt>
                <c:pt idx="61">
                  <c:v>55.12</c:v>
                </c:pt>
                <c:pt idx="62">
                  <c:v>53.41</c:v>
                </c:pt>
                <c:pt idx="63">
                  <c:v>51.84</c:v>
                </c:pt>
                <c:pt idx="64">
                  <c:v>51.6</c:v>
                </c:pt>
                <c:pt idx="65">
                  <c:v>51.64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7232"/>
        <c:axId val="392148800"/>
      </c:lineChart>
      <c:dateAx>
        <c:axId val="39214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8800"/>
        <c:crosses val="autoZero"/>
        <c:auto val="1"/>
        <c:lblOffset val="100"/>
        <c:baseTimeUnit val="days"/>
      </c:dateAx>
      <c:valAx>
        <c:axId val="392148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69.22</c:v>
                </c:pt>
                <c:pt idx="1">
                  <c:v>69.2</c:v>
                </c:pt>
                <c:pt idx="2">
                  <c:v>68.89</c:v>
                </c:pt>
                <c:pt idx="3">
                  <c:v>69.099999999999994</c:v>
                </c:pt>
                <c:pt idx="4">
                  <c:v>69.12</c:v>
                </c:pt>
                <c:pt idx="5">
                  <c:v>69.349999999999994</c:v>
                </c:pt>
                <c:pt idx="6">
                  <c:v>69.489999999999995</c:v>
                </c:pt>
                <c:pt idx="7">
                  <c:v>69.31</c:v>
                </c:pt>
                <c:pt idx="8">
                  <c:v>69.28</c:v>
                </c:pt>
                <c:pt idx="9">
                  <c:v>69.599999999999994</c:v>
                </c:pt>
                <c:pt idx="10">
                  <c:v>69.94</c:v>
                </c:pt>
                <c:pt idx="11">
                  <c:v>69.66</c:v>
                </c:pt>
                <c:pt idx="12">
                  <c:v>68.94</c:v>
                </c:pt>
                <c:pt idx="13">
                  <c:v>69.459999999999994</c:v>
                </c:pt>
                <c:pt idx="14">
                  <c:v>69.31</c:v>
                </c:pt>
                <c:pt idx="15">
                  <c:v>69.56</c:v>
                </c:pt>
                <c:pt idx="16">
                  <c:v>69.95</c:v>
                </c:pt>
                <c:pt idx="17">
                  <c:v>68.47</c:v>
                </c:pt>
                <c:pt idx="18">
                  <c:v>67.73</c:v>
                </c:pt>
                <c:pt idx="19">
                  <c:v>66.06</c:v>
                </c:pt>
                <c:pt idx="20">
                  <c:v>66.260000000000005</c:v>
                </c:pt>
                <c:pt idx="21">
                  <c:v>67.86</c:v>
                </c:pt>
                <c:pt idx="22">
                  <c:v>67.02</c:v>
                </c:pt>
                <c:pt idx="23">
                  <c:v>66.8</c:v>
                </c:pt>
                <c:pt idx="24">
                  <c:v>66.569999999999993</c:v>
                </c:pt>
                <c:pt idx="25">
                  <c:v>66.42</c:v>
                </c:pt>
                <c:pt idx="26">
                  <c:v>66.47</c:v>
                </c:pt>
                <c:pt idx="27">
                  <c:v>65.87</c:v>
                </c:pt>
                <c:pt idx="28">
                  <c:v>66.69</c:v>
                </c:pt>
                <c:pt idx="29">
                  <c:v>66.88</c:v>
                </c:pt>
                <c:pt idx="30">
                  <c:v>67.459999999999994</c:v>
                </c:pt>
                <c:pt idx="31">
                  <c:v>67.790000000000006</c:v>
                </c:pt>
                <c:pt idx="32">
                  <c:v>67.680000000000007</c:v>
                </c:pt>
                <c:pt idx="33">
                  <c:v>67.430000000000007</c:v>
                </c:pt>
                <c:pt idx="34">
                  <c:v>67.62</c:v>
                </c:pt>
                <c:pt idx="35">
                  <c:v>67.430000000000007</c:v>
                </c:pt>
                <c:pt idx="36">
                  <c:v>67.44</c:v>
                </c:pt>
                <c:pt idx="37">
                  <c:v>67.44</c:v>
                </c:pt>
                <c:pt idx="39">
                  <c:v>67.510000000000005</c:v>
                </c:pt>
                <c:pt idx="40">
                  <c:v>67.680000000000007</c:v>
                </c:pt>
                <c:pt idx="41">
                  <c:v>67.510000000000005</c:v>
                </c:pt>
                <c:pt idx="42">
                  <c:v>67.28</c:v>
                </c:pt>
                <c:pt idx="43">
                  <c:v>67.44</c:v>
                </c:pt>
                <c:pt idx="44">
                  <c:v>66.88</c:v>
                </c:pt>
                <c:pt idx="45">
                  <c:v>67.150000000000006</c:v>
                </c:pt>
                <c:pt idx="46">
                  <c:v>66.84</c:v>
                </c:pt>
                <c:pt idx="47">
                  <c:v>67.36</c:v>
                </c:pt>
                <c:pt idx="48">
                  <c:v>67.099999999999994</c:v>
                </c:pt>
                <c:pt idx="49">
                  <c:v>67.55</c:v>
                </c:pt>
                <c:pt idx="50">
                  <c:v>67.38</c:v>
                </c:pt>
                <c:pt idx="51">
                  <c:v>67.540000000000006</c:v>
                </c:pt>
                <c:pt idx="52">
                  <c:v>67.349999999999994</c:v>
                </c:pt>
                <c:pt idx="53">
                  <c:v>67.98</c:v>
                </c:pt>
                <c:pt idx="54">
                  <c:v>67.209999999999994</c:v>
                </c:pt>
                <c:pt idx="55">
                  <c:v>67.099999999999994</c:v>
                </c:pt>
                <c:pt idx="56">
                  <c:v>67.87</c:v>
                </c:pt>
                <c:pt idx="57">
                  <c:v>65.28</c:v>
                </c:pt>
                <c:pt idx="58">
                  <c:v>65.41</c:v>
                </c:pt>
                <c:pt idx="59">
                  <c:v>65.36</c:v>
                </c:pt>
                <c:pt idx="60">
                  <c:v>65.05</c:v>
                </c:pt>
                <c:pt idx="61">
                  <c:v>64.95</c:v>
                </c:pt>
                <c:pt idx="62">
                  <c:v>65.510000000000005</c:v>
                </c:pt>
                <c:pt idx="63">
                  <c:v>65.87</c:v>
                </c:pt>
                <c:pt idx="64">
                  <c:v>65.61</c:v>
                </c:pt>
                <c:pt idx="65">
                  <c:v>65.739999999999995</c:v>
                </c:pt>
                <c:pt idx="66">
                  <c:v>65.45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7624"/>
        <c:axId val="392146840"/>
      </c:lineChart>
      <c:catAx>
        <c:axId val="39214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6840"/>
        <c:crosses val="autoZero"/>
        <c:auto val="1"/>
        <c:lblAlgn val="ctr"/>
        <c:lblOffset val="100"/>
        <c:noMultiLvlLbl val="0"/>
      </c:catAx>
      <c:valAx>
        <c:axId val="3921468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7/25/2016</c:v>
                </c:pt>
                <c:pt idx="1">
                  <c:v>7/22/2016</c:v>
                </c:pt>
                <c:pt idx="2">
                  <c:v>7/21/2016</c:v>
                </c:pt>
                <c:pt idx="3">
                  <c:v>7/20/2016</c:v>
                </c:pt>
                <c:pt idx="4">
                  <c:v>7/19/2016</c:v>
                </c:pt>
                <c:pt idx="5">
                  <c:v>7/18/2016</c:v>
                </c:pt>
                <c:pt idx="6">
                  <c:v>7/15/2016</c:v>
                </c:pt>
                <c:pt idx="7">
                  <c:v>7/14/2016</c:v>
                </c:pt>
                <c:pt idx="8">
                  <c:v>7/13/2016</c:v>
                </c:pt>
                <c:pt idx="9">
                  <c:v>7/12/2016</c:v>
                </c:pt>
                <c:pt idx="10">
                  <c:v>7/11/2016</c:v>
                </c:pt>
                <c:pt idx="11">
                  <c:v>7/8/2016</c:v>
                </c:pt>
                <c:pt idx="12">
                  <c:v>7/7/2016</c:v>
                </c:pt>
                <c:pt idx="13">
                  <c:v>7/6/2016</c:v>
                </c:pt>
                <c:pt idx="14">
                  <c:v>7/5/2016</c:v>
                </c:pt>
                <c:pt idx="15">
                  <c:v>7/1/2016</c:v>
                </c:pt>
                <c:pt idx="16">
                  <c:v>6/30/2016</c:v>
                </c:pt>
                <c:pt idx="17">
                  <c:v>6/29/2016</c:v>
                </c:pt>
                <c:pt idx="18">
                  <c:v>6/28/2016</c:v>
                </c:pt>
                <c:pt idx="19">
                  <c:v>6/27/2016</c:v>
                </c:pt>
                <c:pt idx="20">
                  <c:v>6/24/2016</c:v>
                </c:pt>
                <c:pt idx="21">
                  <c:v>6/23/2016</c:v>
                </c:pt>
                <c:pt idx="22">
                  <c:v>6/22/2016</c:v>
                </c:pt>
                <c:pt idx="23">
                  <c:v>6/21/2016</c:v>
                </c:pt>
                <c:pt idx="24">
                  <c:v>6/20/2016</c:v>
                </c:pt>
                <c:pt idx="25">
                  <c:v>6/17/2016</c:v>
                </c:pt>
                <c:pt idx="26">
                  <c:v>6/16/2016</c:v>
                </c:pt>
                <c:pt idx="27">
                  <c:v>6/15/2016</c:v>
                </c:pt>
                <c:pt idx="28">
                  <c:v>6/14/2016</c:v>
                </c:pt>
                <c:pt idx="29">
                  <c:v>6/13/2016</c:v>
                </c:pt>
                <c:pt idx="30">
                  <c:v>6/10/2016</c:v>
                </c:pt>
                <c:pt idx="31">
                  <c:v>6/9/2016</c:v>
                </c:pt>
                <c:pt idx="32">
                  <c:v>6/8/2016</c:v>
                </c:pt>
                <c:pt idx="33">
                  <c:v>6/7/2016</c:v>
                </c:pt>
                <c:pt idx="34">
                  <c:v>6/6/2016</c:v>
                </c:pt>
                <c:pt idx="35">
                  <c:v>6/3/2016</c:v>
                </c:pt>
                <c:pt idx="36">
                  <c:v>6/2/2016</c:v>
                </c:pt>
                <c:pt idx="37">
                  <c:v>6/1/2016</c:v>
                </c:pt>
                <c:pt idx="38">
                  <c:v>5/31/2016</c:v>
                </c:pt>
                <c:pt idx="39">
                  <c:v>5/27/2016</c:v>
                </c:pt>
                <c:pt idx="40">
                  <c:v>5/26/2016</c:v>
                </c:pt>
                <c:pt idx="41">
                  <c:v>5/25/2016</c:v>
                </c:pt>
                <c:pt idx="42">
                  <c:v>5/24/2016</c:v>
                </c:pt>
                <c:pt idx="43">
                  <c:v>5/23/2016</c:v>
                </c:pt>
                <c:pt idx="44">
                  <c:v>5/20/2016</c:v>
                </c:pt>
                <c:pt idx="45">
                  <c:v>5/19/2016</c:v>
                </c:pt>
                <c:pt idx="46">
                  <c:v>5/18/2016</c:v>
                </c:pt>
                <c:pt idx="47">
                  <c:v>5/17/2016</c:v>
                </c:pt>
                <c:pt idx="48">
                  <c:v>5/16/2016</c:v>
                </c:pt>
                <c:pt idx="49">
                  <c:v>5/13/2016</c:v>
                </c:pt>
                <c:pt idx="50">
                  <c:v>5/12/2016</c:v>
                </c:pt>
                <c:pt idx="51">
                  <c:v>5/11/2016</c:v>
                </c:pt>
                <c:pt idx="52">
                  <c:v>5/10/2016</c:v>
                </c:pt>
                <c:pt idx="53">
                  <c:v>5/9/2016</c:v>
                </c:pt>
                <c:pt idx="54">
                  <c:v>5/6/2016</c:v>
                </c:pt>
                <c:pt idx="55">
                  <c:v>5/5/2016</c:v>
                </c:pt>
                <c:pt idx="56">
                  <c:v>5/4/2016</c:v>
                </c:pt>
                <c:pt idx="57">
                  <c:v>5/4/2016</c:v>
                </c:pt>
                <c:pt idx="58">
                  <c:v>5/3/2016</c:v>
                </c:pt>
                <c:pt idx="59">
                  <c:v>5/2/2016</c:v>
                </c:pt>
                <c:pt idx="60">
                  <c:v>4/29/2016</c:v>
                </c:pt>
                <c:pt idx="61">
                  <c:v>4/28/2016</c:v>
                </c:pt>
                <c:pt idx="62">
                  <c:v>4/27/2016</c:v>
                </c:pt>
                <c:pt idx="63">
                  <c:v>4/26/2016</c:v>
                </c:pt>
                <c:pt idx="64">
                  <c:v>4/25/2016</c:v>
                </c:pt>
                <c:pt idx="65">
                  <c:v>4/22/2016</c:v>
                </c:pt>
                <c:pt idx="66">
                  <c:v>4/21/2016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91.96</c:v>
                </c:pt>
                <c:pt idx="1">
                  <c:v>92.01</c:v>
                </c:pt>
                <c:pt idx="2">
                  <c:v>91.56</c:v>
                </c:pt>
                <c:pt idx="3">
                  <c:v>91.75</c:v>
                </c:pt>
                <c:pt idx="4">
                  <c:v>91.4</c:v>
                </c:pt>
                <c:pt idx="5">
                  <c:v>91.61</c:v>
                </c:pt>
                <c:pt idx="6">
                  <c:v>91.49</c:v>
                </c:pt>
                <c:pt idx="7">
                  <c:v>91.79</c:v>
                </c:pt>
                <c:pt idx="8">
                  <c:v>90.77</c:v>
                </c:pt>
                <c:pt idx="9">
                  <c:v>88.42</c:v>
                </c:pt>
                <c:pt idx="10">
                  <c:v>86.95</c:v>
                </c:pt>
                <c:pt idx="11">
                  <c:v>86.42</c:v>
                </c:pt>
                <c:pt idx="12">
                  <c:v>84.04</c:v>
                </c:pt>
                <c:pt idx="13">
                  <c:v>84.95</c:v>
                </c:pt>
                <c:pt idx="14">
                  <c:v>83.9</c:v>
                </c:pt>
                <c:pt idx="15">
                  <c:v>85.2</c:v>
                </c:pt>
                <c:pt idx="16">
                  <c:v>85.13</c:v>
                </c:pt>
                <c:pt idx="17">
                  <c:v>83.75</c:v>
                </c:pt>
                <c:pt idx="18">
                  <c:v>82.23</c:v>
                </c:pt>
                <c:pt idx="19">
                  <c:v>79.680000000000007</c:v>
                </c:pt>
                <c:pt idx="20">
                  <c:v>82.64</c:v>
                </c:pt>
                <c:pt idx="21">
                  <c:v>87</c:v>
                </c:pt>
                <c:pt idx="22">
                  <c:v>86.05</c:v>
                </c:pt>
                <c:pt idx="23">
                  <c:v>85.01</c:v>
                </c:pt>
                <c:pt idx="24">
                  <c:v>85.65</c:v>
                </c:pt>
                <c:pt idx="25">
                  <c:v>85.19</c:v>
                </c:pt>
                <c:pt idx="26">
                  <c:v>84.19</c:v>
                </c:pt>
                <c:pt idx="27">
                  <c:v>83.5</c:v>
                </c:pt>
                <c:pt idx="28">
                  <c:v>82.8</c:v>
                </c:pt>
                <c:pt idx="29">
                  <c:v>83.23</c:v>
                </c:pt>
                <c:pt idx="30">
                  <c:v>84.09</c:v>
                </c:pt>
                <c:pt idx="31">
                  <c:v>85.6</c:v>
                </c:pt>
                <c:pt idx="32">
                  <c:v>85.95</c:v>
                </c:pt>
                <c:pt idx="33">
                  <c:v>83.74</c:v>
                </c:pt>
                <c:pt idx="34">
                  <c:v>83.27</c:v>
                </c:pt>
                <c:pt idx="35">
                  <c:v>83.11</c:v>
                </c:pt>
                <c:pt idx="36">
                  <c:v>83.17</c:v>
                </c:pt>
                <c:pt idx="37">
                  <c:v>83.01</c:v>
                </c:pt>
                <c:pt idx="38">
                  <c:v>84.06</c:v>
                </c:pt>
                <c:pt idx="39">
                  <c:v>84</c:v>
                </c:pt>
                <c:pt idx="40">
                  <c:v>83.83</c:v>
                </c:pt>
                <c:pt idx="41">
                  <c:v>83.31</c:v>
                </c:pt>
                <c:pt idx="42">
                  <c:v>82.23</c:v>
                </c:pt>
                <c:pt idx="43">
                  <c:v>84.69</c:v>
                </c:pt>
                <c:pt idx="44">
                  <c:v>85.44</c:v>
                </c:pt>
                <c:pt idx="45">
                  <c:v>84.33</c:v>
                </c:pt>
                <c:pt idx="46">
                  <c:v>85.51</c:v>
                </c:pt>
                <c:pt idx="47">
                  <c:v>85.86</c:v>
                </c:pt>
                <c:pt idx="48">
                  <c:v>86.24</c:v>
                </c:pt>
                <c:pt idx="49">
                  <c:v>85.97</c:v>
                </c:pt>
                <c:pt idx="50">
                  <c:v>88.18</c:v>
                </c:pt>
                <c:pt idx="51">
                  <c:v>88.82</c:v>
                </c:pt>
                <c:pt idx="52">
                  <c:v>90.31</c:v>
                </c:pt>
                <c:pt idx="53">
                  <c:v>88.28</c:v>
                </c:pt>
                <c:pt idx="54">
                  <c:v>89.66</c:v>
                </c:pt>
                <c:pt idx="55">
                  <c:v>88.95</c:v>
                </c:pt>
                <c:pt idx="56">
                  <c:v>88.87</c:v>
                </c:pt>
                <c:pt idx="58">
                  <c:v>89.14</c:v>
                </c:pt>
                <c:pt idx="59">
                  <c:v>90.72</c:v>
                </c:pt>
                <c:pt idx="60">
                  <c:v>90.11</c:v>
                </c:pt>
                <c:pt idx="61">
                  <c:v>91.98</c:v>
                </c:pt>
                <c:pt idx="62">
                  <c:v>93.23</c:v>
                </c:pt>
                <c:pt idx="63">
                  <c:v>93.05</c:v>
                </c:pt>
                <c:pt idx="64">
                  <c:v>91.37</c:v>
                </c:pt>
                <c:pt idx="65">
                  <c:v>91.33</c:v>
                </c:pt>
                <c:pt idx="66">
                  <c:v>82.63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312"/>
        <c:axId val="392143704"/>
      </c:lineChart>
      <c:catAx>
        <c:axId val="392143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3704"/>
        <c:crosses val="autoZero"/>
        <c:auto val="1"/>
        <c:lblAlgn val="ctr"/>
        <c:lblOffset val="100"/>
        <c:noMultiLvlLbl val="0"/>
      </c:catAx>
      <c:valAx>
        <c:axId val="392143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159.78</c:v>
                </c:pt>
                <c:pt idx="1">
                  <c:v>159.66999999999999</c:v>
                </c:pt>
                <c:pt idx="2">
                  <c:v>160.41</c:v>
                </c:pt>
                <c:pt idx="3">
                  <c:v>162.66999999999999</c:v>
                </c:pt>
                <c:pt idx="4">
                  <c:v>160.53</c:v>
                </c:pt>
                <c:pt idx="5">
                  <c:v>162.33000000000001</c:v>
                </c:pt>
                <c:pt idx="6">
                  <c:v>161.16</c:v>
                </c:pt>
                <c:pt idx="7">
                  <c:v>160.79</c:v>
                </c:pt>
                <c:pt idx="8">
                  <c:v>157.41</c:v>
                </c:pt>
                <c:pt idx="9">
                  <c:v>158.59</c:v>
                </c:pt>
                <c:pt idx="10">
                  <c:v>157.36000000000001</c:v>
                </c:pt>
                <c:pt idx="11">
                  <c:v>155.13999999999999</c:v>
                </c:pt>
                <c:pt idx="12">
                  <c:v>150.99</c:v>
                </c:pt>
                <c:pt idx="13">
                  <c:v>150.63</c:v>
                </c:pt>
                <c:pt idx="14">
                  <c:v>150.76</c:v>
                </c:pt>
                <c:pt idx="15">
                  <c:v>154.22</c:v>
                </c:pt>
                <c:pt idx="16">
                  <c:v>155.4</c:v>
                </c:pt>
                <c:pt idx="17">
                  <c:v>155</c:v>
                </c:pt>
                <c:pt idx="18">
                  <c:v>149.77000000000001</c:v>
                </c:pt>
                <c:pt idx="19">
                  <c:v>143.63</c:v>
                </c:pt>
                <c:pt idx="20">
                  <c:v>148.72</c:v>
                </c:pt>
                <c:pt idx="21">
                  <c:v>158.62</c:v>
                </c:pt>
                <c:pt idx="22">
                  <c:v>155.13999999999999</c:v>
                </c:pt>
                <c:pt idx="23">
                  <c:v>155.81</c:v>
                </c:pt>
                <c:pt idx="24">
                  <c:v>156.93</c:v>
                </c:pt>
                <c:pt idx="25">
                  <c:v>156</c:v>
                </c:pt>
                <c:pt idx="26">
                  <c:v>158.63</c:v>
                </c:pt>
                <c:pt idx="27">
                  <c:v>158.4</c:v>
                </c:pt>
                <c:pt idx="29">
                  <c:v>158.99</c:v>
                </c:pt>
                <c:pt idx="30">
                  <c:v>160.01</c:v>
                </c:pt>
                <c:pt idx="31">
                  <c:v>160.82</c:v>
                </c:pt>
                <c:pt idx="32">
                  <c:v>164.14</c:v>
                </c:pt>
                <c:pt idx="33">
                  <c:v>163.69999999999999</c:v>
                </c:pt>
                <c:pt idx="34">
                  <c:v>164.84</c:v>
                </c:pt>
                <c:pt idx="35">
                  <c:v>162.84</c:v>
                </c:pt>
                <c:pt idx="36">
                  <c:v>162.56</c:v>
                </c:pt>
                <c:pt idx="37">
                  <c:v>154.91</c:v>
                </c:pt>
                <c:pt idx="38">
                  <c:v>154.77000000000001</c:v>
                </c:pt>
                <c:pt idx="39">
                  <c:v>154.36000000000001</c:v>
                </c:pt>
                <c:pt idx="40">
                  <c:v>153.30000000000001</c:v>
                </c:pt>
                <c:pt idx="41">
                  <c:v>153.02000000000001</c:v>
                </c:pt>
                <c:pt idx="42">
                  <c:v>153.57</c:v>
                </c:pt>
                <c:pt idx="43">
                  <c:v>151.41999999999999</c:v>
                </c:pt>
                <c:pt idx="44">
                  <c:v>148.1</c:v>
                </c:pt>
                <c:pt idx="45">
                  <c:v>146.72999999999999</c:v>
                </c:pt>
                <c:pt idx="46">
                  <c:v>142.74</c:v>
                </c:pt>
                <c:pt idx="47">
                  <c:v>143.88</c:v>
                </c:pt>
                <c:pt idx="48">
                  <c:v>141.16999999999999</c:v>
                </c:pt>
                <c:pt idx="49">
                  <c:v>142.65</c:v>
                </c:pt>
                <c:pt idx="50">
                  <c:v>140.05000000000001</c:v>
                </c:pt>
                <c:pt idx="51">
                  <c:v>141.04</c:v>
                </c:pt>
                <c:pt idx="52">
                  <c:v>143.85</c:v>
                </c:pt>
                <c:pt idx="53">
                  <c:v>144.61000000000001</c:v>
                </c:pt>
                <c:pt idx="54">
                  <c:v>142.4</c:v>
                </c:pt>
                <c:pt idx="55">
                  <c:v>141.88999999999999</c:v>
                </c:pt>
                <c:pt idx="56">
                  <c:v>142.58000000000001</c:v>
                </c:pt>
                <c:pt idx="57">
                  <c:v>142.07</c:v>
                </c:pt>
                <c:pt idx="58">
                  <c:v>143.19999999999999</c:v>
                </c:pt>
                <c:pt idx="59">
                  <c:v>146.08000000000001</c:v>
                </c:pt>
                <c:pt idx="60">
                  <c:v>145.75</c:v>
                </c:pt>
                <c:pt idx="61">
                  <c:v>147.99</c:v>
                </c:pt>
                <c:pt idx="62">
                  <c:v>151.53</c:v>
                </c:pt>
                <c:pt idx="63">
                  <c:v>150.76</c:v>
                </c:pt>
                <c:pt idx="64">
                  <c:v>149.1</c:v>
                </c:pt>
                <c:pt idx="65">
                  <c:v>150.33000000000001</c:v>
                </c:pt>
                <c:pt idx="66">
                  <c:v>151.35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51152"/>
        <c:axId val="392146056"/>
      </c:lineChart>
      <c:catAx>
        <c:axId val="392151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46056"/>
        <c:crosses val="autoZero"/>
        <c:auto val="1"/>
        <c:lblAlgn val="ctr"/>
        <c:lblOffset val="100"/>
        <c:noMultiLvlLbl val="0"/>
      </c:catAx>
      <c:valAx>
        <c:axId val="392146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15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42496</c:v>
                </c:pt>
                <c:pt idx="55">
                  <c:v>42495</c:v>
                </c:pt>
                <c:pt idx="56">
                  <c:v>42494</c:v>
                </c:pt>
                <c:pt idx="57">
                  <c:v>42493</c:v>
                </c:pt>
                <c:pt idx="58">
                  <c:v>42492</c:v>
                </c:pt>
                <c:pt idx="59">
                  <c:v>42489</c:v>
                </c:pt>
                <c:pt idx="60">
                  <c:v>42488</c:v>
                </c:pt>
                <c:pt idx="61">
                  <c:v>42487</c:v>
                </c:pt>
                <c:pt idx="62">
                  <c:v>42486</c:v>
                </c:pt>
                <c:pt idx="63">
                  <c:v>42485</c:v>
                </c:pt>
                <c:pt idx="64">
                  <c:v>42482</c:v>
                </c:pt>
                <c:pt idx="65">
                  <c:v>42481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46.89</c:v>
                </c:pt>
                <c:pt idx="1">
                  <c:v>47.57</c:v>
                </c:pt>
                <c:pt idx="2">
                  <c:v>46.66</c:v>
                </c:pt>
                <c:pt idx="3">
                  <c:v>48.3</c:v>
                </c:pt>
                <c:pt idx="4">
                  <c:v>47.85</c:v>
                </c:pt>
                <c:pt idx="5">
                  <c:v>47.71</c:v>
                </c:pt>
                <c:pt idx="6">
                  <c:v>47.43</c:v>
                </c:pt>
                <c:pt idx="7">
                  <c:v>47.85</c:v>
                </c:pt>
                <c:pt idx="8">
                  <c:v>45.86</c:v>
                </c:pt>
                <c:pt idx="9">
                  <c:v>46.16</c:v>
                </c:pt>
                <c:pt idx="10">
                  <c:v>42.41</c:v>
                </c:pt>
                <c:pt idx="11">
                  <c:v>41.48</c:v>
                </c:pt>
                <c:pt idx="12">
                  <c:v>40.090000000000003</c:v>
                </c:pt>
                <c:pt idx="13">
                  <c:v>39.31</c:v>
                </c:pt>
                <c:pt idx="14">
                  <c:v>40.29</c:v>
                </c:pt>
                <c:pt idx="15">
                  <c:v>41.37</c:v>
                </c:pt>
                <c:pt idx="16">
                  <c:v>41.04</c:v>
                </c:pt>
                <c:pt idx="17">
                  <c:v>40.57</c:v>
                </c:pt>
                <c:pt idx="18">
                  <c:v>38.950000000000003</c:v>
                </c:pt>
                <c:pt idx="19">
                  <c:v>37.75</c:v>
                </c:pt>
                <c:pt idx="20">
                  <c:v>41.06</c:v>
                </c:pt>
                <c:pt idx="21">
                  <c:v>45.17</c:v>
                </c:pt>
                <c:pt idx="22">
                  <c:v>45.09</c:v>
                </c:pt>
                <c:pt idx="23">
                  <c:v>44.86</c:v>
                </c:pt>
                <c:pt idx="24">
                  <c:v>43.4</c:v>
                </c:pt>
                <c:pt idx="25">
                  <c:v>42.62</c:v>
                </c:pt>
                <c:pt idx="26">
                  <c:v>41.83</c:v>
                </c:pt>
                <c:pt idx="27">
                  <c:v>42.89</c:v>
                </c:pt>
                <c:pt idx="28">
                  <c:v>42.09</c:v>
                </c:pt>
                <c:pt idx="29">
                  <c:v>44.06</c:v>
                </c:pt>
                <c:pt idx="30">
                  <c:v>46.08</c:v>
                </c:pt>
                <c:pt idx="31">
                  <c:v>46.7</c:v>
                </c:pt>
                <c:pt idx="32">
                  <c:v>45.69</c:v>
                </c:pt>
                <c:pt idx="33">
                  <c:v>45.81</c:v>
                </c:pt>
                <c:pt idx="34">
                  <c:v>44.53</c:v>
                </c:pt>
                <c:pt idx="35">
                  <c:v>44.3</c:v>
                </c:pt>
                <c:pt idx="36">
                  <c:v>45.17</c:v>
                </c:pt>
                <c:pt idx="37">
                  <c:v>45.25</c:v>
                </c:pt>
                <c:pt idx="38">
                  <c:v>45.09</c:v>
                </c:pt>
                <c:pt idx="39">
                  <c:v>45.18</c:v>
                </c:pt>
                <c:pt idx="40">
                  <c:v>44.5</c:v>
                </c:pt>
                <c:pt idx="41">
                  <c:v>45.13</c:v>
                </c:pt>
                <c:pt idx="42">
                  <c:v>44.99</c:v>
                </c:pt>
                <c:pt idx="43">
                  <c:v>44.2</c:v>
                </c:pt>
                <c:pt idx="44">
                  <c:v>44.49</c:v>
                </c:pt>
                <c:pt idx="45">
                  <c:v>44.01</c:v>
                </c:pt>
                <c:pt idx="46">
                  <c:v>45.27</c:v>
                </c:pt>
                <c:pt idx="47">
                  <c:v>45.05</c:v>
                </c:pt>
                <c:pt idx="48">
                  <c:v>44.59</c:v>
                </c:pt>
                <c:pt idx="49">
                  <c:v>43.84</c:v>
                </c:pt>
                <c:pt idx="50">
                  <c:v>43.78</c:v>
                </c:pt>
                <c:pt idx="51">
                  <c:v>45.8</c:v>
                </c:pt>
                <c:pt idx="52">
                  <c:v>47</c:v>
                </c:pt>
                <c:pt idx="53">
                  <c:v>45.71</c:v>
                </c:pt>
                <c:pt idx="54">
                  <c:v>45.7</c:v>
                </c:pt>
                <c:pt idx="55">
                  <c:v>44.99</c:v>
                </c:pt>
                <c:pt idx="56">
                  <c:v>45.55</c:v>
                </c:pt>
                <c:pt idx="57">
                  <c:v>47.13</c:v>
                </c:pt>
                <c:pt idx="58">
                  <c:v>46.66</c:v>
                </c:pt>
                <c:pt idx="59">
                  <c:v>45.81</c:v>
                </c:pt>
                <c:pt idx="60">
                  <c:v>48.06</c:v>
                </c:pt>
                <c:pt idx="61">
                  <c:v>48.94</c:v>
                </c:pt>
                <c:pt idx="62">
                  <c:v>49.14</c:v>
                </c:pt>
                <c:pt idx="63">
                  <c:v>49.37</c:v>
                </c:pt>
                <c:pt idx="64">
                  <c:v>50.74</c:v>
                </c:pt>
                <c:pt idx="65">
                  <c:v>52.76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28216"/>
        <c:axId val="434430568"/>
      </c:lineChart>
      <c:dateAx>
        <c:axId val="43442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0568"/>
        <c:crosses val="autoZero"/>
        <c:auto val="1"/>
        <c:lblOffset val="100"/>
        <c:baseTimeUnit val="days"/>
      </c:dateAx>
      <c:valAx>
        <c:axId val="4344305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2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82.86</c:v>
                </c:pt>
                <c:pt idx="1">
                  <c:v>82.99</c:v>
                </c:pt>
                <c:pt idx="2">
                  <c:v>82.61</c:v>
                </c:pt>
                <c:pt idx="3">
                  <c:v>83.29</c:v>
                </c:pt>
                <c:pt idx="4">
                  <c:v>82.82</c:v>
                </c:pt>
                <c:pt idx="5">
                  <c:v>83.21</c:v>
                </c:pt>
                <c:pt idx="6">
                  <c:v>82.36</c:v>
                </c:pt>
                <c:pt idx="7">
                  <c:v>82.97</c:v>
                </c:pt>
                <c:pt idx="8">
                  <c:v>82.28</c:v>
                </c:pt>
                <c:pt idx="9">
                  <c:v>81.77</c:v>
                </c:pt>
                <c:pt idx="10">
                  <c:v>81.06</c:v>
                </c:pt>
                <c:pt idx="11">
                  <c:v>80.38</c:v>
                </c:pt>
                <c:pt idx="12">
                  <c:v>79.44</c:v>
                </c:pt>
                <c:pt idx="13">
                  <c:v>79.989999999999995</c:v>
                </c:pt>
                <c:pt idx="14">
                  <c:v>78.23</c:v>
                </c:pt>
                <c:pt idx="15">
                  <c:v>78.290000000000006</c:v>
                </c:pt>
                <c:pt idx="16">
                  <c:v>78.010000000000005</c:v>
                </c:pt>
                <c:pt idx="17">
                  <c:v>77.290000000000006</c:v>
                </c:pt>
                <c:pt idx="19">
                  <c:v>75.430000000000007</c:v>
                </c:pt>
                <c:pt idx="20">
                  <c:v>73.69</c:v>
                </c:pt>
                <c:pt idx="21">
                  <c:v>75.23</c:v>
                </c:pt>
                <c:pt idx="22">
                  <c:v>78.12</c:v>
                </c:pt>
                <c:pt idx="23">
                  <c:v>77.040000000000006</c:v>
                </c:pt>
                <c:pt idx="24">
                  <c:v>76.89</c:v>
                </c:pt>
                <c:pt idx="25">
                  <c:v>76.48</c:v>
                </c:pt>
                <c:pt idx="26">
                  <c:v>75.510000000000005</c:v>
                </c:pt>
                <c:pt idx="27">
                  <c:v>76.540000000000006</c:v>
                </c:pt>
                <c:pt idx="28">
                  <c:v>76.680000000000007</c:v>
                </c:pt>
                <c:pt idx="29">
                  <c:v>77.930000000000007</c:v>
                </c:pt>
                <c:pt idx="30">
                  <c:v>78.2</c:v>
                </c:pt>
                <c:pt idx="31">
                  <c:v>78.53</c:v>
                </c:pt>
                <c:pt idx="32">
                  <c:v>79.290000000000006</c:v>
                </c:pt>
                <c:pt idx="33">
                  <c:v>79.66</c:v>
                </c:pt>
                <c:pt idx="34">
                  <c:v>80</c:v>
                </c:pt>
                <c:pt idx="35">
                  <c:v>80.42</c:v>
                </c:pt>
                <c:pt idx="36">
                  <c:v>79.790000000000006</c:v>
                </c:pt>
                <c:pt idx="37">
                  <c:v>79.89</c:v>
                </c:pt>
                <c:pt idx="38">
                  <c:v>78.72</c:v>
                </c:pt>
                <c:pt idx="39">
                  <c:v>78.95</c:v>
                </c:pt>
                <c:pt idx="40">
                  <c:v>78.150000000000006</c:v>
                </c:pt>
                <c:pt idx="41">
                  <c:v>77.290000000000006</c:v>
                </c:pt>
                <c:pt idx="42">
                  <c:v>76.73</c:v>
                </c:pt>
                <c:pt idx="43">
                  <c:v>77.459999999999994</c:v>
                </c:pt>
                <c:pt idx="44">
                  <c:v>76.739999999999995</c:v>
                </c:pt>
                <c:pt idx="45">
                  <c:v>77.41</c:v>
                </c:pt>
                <c:pt idx="46">
                  <c:v>77.33</c:v>
                </c:pt>
                <c:pt idx="47">
                  <c:v>77.83</c:v>
                </c:pt>
                <c:pt idx="48">
                  <c:v>77.099999999999994</c:v>
                </c:pt>
                <c:pt idx="49">
                  <c:v>77.39</c:v>
                </c:pt>
                <c:pt idx="50">
                  <c:v>76.25</c:v>
                </c:pt>
                <c:pt idx="51">
                  <c:v>77</c:v>
                </c:pt>
                <c:pt idx="52">
                  <c:v>76.959999999999994</c:v>
                </c:pt>
                <c:pt idx="53">
                  <c:v>78.47</c:v>
                </c:pt>
                <c:pt idx="54">
                  <c:v>78.47</c:v>
                </c:pt>
                <c:pt idx="55">
                  <c:v>76.849999999999994</c:v>
                </c:pt>
                <c:pt idx="56">
                  <c:v>78.55</c:v>
                </c:pt>
                <c:pt idx="57">
                  <c:v>77.510000000000005</c:v>
                </c:pt>
                <c:pt idx="58">
                  <c:v>79.239999999999995</c:v>
                </c:pt>
                <c:pt idx="59">
                  <c:v>79.5</c:v>
                </c:pt>
                <c:pt idx="60">
                  <c:v>78.459999999999994</c:v>
                </c:pt>
                <c:pt idx="61">
                  <c:v>78.510000000000005</c:v>
                </c:pt>
                <c:pt idx="62">
                  <c:v>86.54</c:v>
                </c:pt>
                <c:pt idx="63">
                  <c:v>86.58</c:v>
                </c:pt>
                <c:pt idx="64">
                  <c:v>86.35</c:v>
                </c:pt>
                <c:pt idx="65">
                  <c:v>86.91</c:v>
                </c:pt>
                <c:pt idx="66">
                  <c:v>86.82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29392"/>
        <c:axId val="434434488"/>
      </c:lineChart>
      <c:catAx>
        <c:axId val="43442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4488"/>
        <c:crosses val="autoZero"/>
        <c:auto val="1"/>
        <c:lblAlgn val="ctr"/>
        <c:lblOffset val="100"/>
        <c:noMultiLvlLbl val="0"/>
      </c:catAx>
      <c:valAx>
        <c:axId val="4344344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2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42507</c:v>
                </c:pt>
                <c:pt idx="48">
                  <c:v>42506</c:v>
                </c:pt>
                <c:pt idx="49">
                  <c:v>42503</c:v>
                </c:pt>
                <c:pt idx="50">
                  <c:v>42502</c:v>
                </c:pt>
                <c:pt idx="51">
                  <c:v>42501</c:v>
                </c:pt>
                <c:pt idx="52">
                  <c:v>42500</c:v>
                </c:pt>
                <c:pt idx="53">
                  <c:v>42499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38.96</c:v>
                </c:pt>
                <c:pt idx="1">
                  <c:v>38.96</c:v>
                </c:pt>
                <c:pt idx="2">
                  <c:v>38.520000000000003</c:v>
                </c:pt>
                <c:pt idx="3">
                  <c:v>40.21</c:v>
                </c:pt>
                <c:pt idx="4">
                  <c:v>40.53</c:v>
                </c:pt>
                <c:pt idx="5">
                  <c:v>40.1</c:v>
                </c:pt>
                <c:pt idx="6">
                  <c:v>39.979999999999997</c:v>
                </c:pt>
                <c:pt idx="7">
                  <c:v>40.98</c:v>
                </c:pt>
                <c:pt idx="8">
                  <c:v>39.56</c:v>
                </c:pt>
                <c:pt idx="9">
                  <c:v>40.21</c:v>
                </c:pt>
                <c:pt idx="10">
                  <c:v>38.119999999999997</c:v>
                </c:pt>
                <c:pt idx="11">
                  <c:v>37.369999999999997</c:v>
                </c:pt>
                <c:pt idx="12">
                  <c:v>36.369999999999997</c:v>
                </c:pt>
                <c:pt idx="13">
                  <c:v>35.58</c:v>
                </c:pt>
                <c:pt idx="14">
                  <c:v>35.619999999999997</c:v>
                </c:pt>
                <c:pt idx="15">
                  <c:v>36.770000000000003</c:v>
                </c:pt>
                <c:pt idx="16">
                  <c:v>36.43</c:v>
                </c:pt>
                <c:pt idx="17">
                  <c:v>36.24</c:v>
                </c:pt>
                <c:pt idx="18">
                  <c:v>34.67</c:v>
                </c:pt>
                <c:pt idx="19">
                  <c:v>33.36</c:v>
                </c:pt>
                <c:pt idx="20">
                  <c:v>35.18</c:v>
                </c:pt>
                <c:pt idx="21">
                  <c:v>38.31</c:v>
                </c:pt>
                <c:pt idx="22">
                  <c:v>38.549999999999997</c:v>
                </c:pt>
                <c:pt idx="23">
                  <c:v>38.67</c:v>
                </c:pt>
                <c:pt idx="24">
                  <c:v>38.090000000000003</c:v>
                </c:pt>
                <c:pt idx="25">
                  <c:v>38.01</c:v>
                </c:pt>
                <c:pt idx="26">
                  <c:v>38.020000000000003</c:v>
                </c:pt>
                <c:pt idx="27">
                  <c:v>38.89</c:v>
                </c:pt>
                <c:pt idx="28">
                  <c:v>39.11</c:v>
                </c:pt>
                <c:pt idx="29">
                  <c:v>40.57</c:v>
                </c:pt>
                <c:pt idx="30">
                  <c:v>42.04</c:v>
                </c:pt>
                <c:pt idx="31">
                  <c:v>42.4</c:v>
                </c:pt>
                <c:pt idx="32">
                  <c:v>41.85</c:v>
                </c:pt>
                <c:pt idx="33">
                  <c:v>42.1</c:v>
                </c:pt>
                <c:pt idx="34">
                  <c:v>41.28</c:v>
                </c:pt>
                <c:pt idx="35">
                  <c:v>41.57</c:v>
                </c:pt>
                <c:pt idx="36">
                  <c:v>42.45</c:v>
                </c:pt>
                <c:pt idx="37">
                  <c:v>43.51</c:v>
                </c:pt>
                <c:pt idx="38">
                  <c:v>43.46</c:v>
                </c:pt>
                <c:pt idx="39">
                  <c:v>43.12</c:v>
                </c:pt>
                <c:pt idx="40">
                  <c:v>42.76</c:v>
                </c:pt>
                <c:pt idx="41">
                  <c:v>43.5</c:v>
                </c:pt>
                <c:pt idx="42">
                  <c:v>43.63</c:v>
                </c:pt>
                <c:pt idx="43">
                  <c:v>42.95</c:v>
                </c:pt>
                <c:pt idx="44">
                  <c:v>43.1</c:v>
                </c:pt>
                <c:pt idx="45">
                  <c:v>43.1</c:v>
                </c:pt>
                <c:pt idx="46">
                  <c:v>43.86</c:v>
                </c:pt>
                <c:pt idx="47">
                  <c:v>43.67</c:v>
                </c:pt>
                <c:pt idx="48">
                  <c:v>43</c:v>
                </c:pt>
                <c:pt idx="49">
                  <c:v>41.6</c:v>
                </c:pt>
                <c:pt idx="50">
                  <c:v>41.07</c:v>
                </c:pt>
                <c:pt idx="51">
                  <c:v>42.3</c:v>
                </c:pt>
                <c:pt idx="52">
                  <c:v>42.95</c:v>
                </c:pt>
                <c:pt idx="53">
                  <c:v>42.4</c:v>
                </c:pt>
                <c:pt idx="55">
                  <c:v>42.04</c:v>
                </c:pt>
                <c:pt idx="56">
                  <c:v>41.75</c:v>
                </c:pt>
                <c:pt idx="57">
                  <c:v>41.43</c:v>
                </c:pt>
                <c:pt idx="58">
                  <c:v>42.92</c:v>
                </c:pt>
                <c:pt idx="59">
                  <c:v>42.17</c:v>
                </c:pt>
                <c:pt idx="60">
                  <c:v>41.67</c:v>
                </c:pt>
                <c:pt idx="61">
                  <c:v>42.86</c:v>
                </c:pt>
                <c:pt idx="62">
                  <c:v>43.69</c:v>
                </c:pt>
                <c:pt idx="63">
                  <c:v>43.59</c:v>
                </c:pt>
                <c:pt idx="64">
                  <c:v>43.93</c:v>
                </c:pt>
                <c:pt idx="65">
                  <c:v>44.62</c:v>
                </c:pt>
                <c:pt idx="66">
                  <c:v>44.97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32528"/>
        <c:axId val="434435272"/>
      </c:lineChart>
      <c:dateAx>
        <c:axId val="43443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5272"/>
        <c:crosses val="autoZero"/>
        <c:auto val="1"/>
        <c:lblOffset val="100"/>
        <c:baseTimeUnit val="days"/>
      </c:dateAx>
      <c:valAx>
        <c:axId val="4344352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42558</c:v>
                </c:pt>
                <c:pt idx="14">
                  <c:v>42557</c:v>
                </c:pt>
                <c:pt idx="15">
                  <c:v>42556</c:v>
                </c:pt>
                <c:pt idx="16">
                  <c:v>42552</c:v>
                </c:pt>
                <c:pt idx="17">
                  <c:v>42551</c:v>
                </c:pt>
                <c:pt idx="18">
                  <c:v>42550</c:v>
                </c:pt>
                <c:pt idx="19">
                  <c:v>42549</c:v>
                </c:pt>
                <c:pt idx="20">
                  <c:v>42548</c:v>
                </c:pt>
                <c:pt idx="21">
                  <c:v>42545</c:v>
                </c:pt>
                <c:pt idx="22">
                  <c:v>42544</c:v>
                </c:pt>
                <c:pt idx="23">
                  <c:v>42543</c:v>
                </c:pt>
                <c:pt idx="24">
                  <c:v>42542</c:v>
                </c:pt>
                <c:pt idx="25">
                  <c:v>42541</c:v>
                </c:pt>
                <c:pt idx="26">
                  <c:v>42538</c:v>
                </c:pt>
                <c:pt idx="27">
                  <c:v>42537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97.39</c:v>
                </c:pt>
                <c:pt idx="1">
                  <c:v>97.71</c:v>
                </c:pt>
                <c:pt idx="2">
                  <c:v>98.01</c:v>
                </c:pt>
                <c:pt idx="3">
                  <c:v>98.22</c:v>
                </c:pt>
                <c:pt idx="4">
                  <c:v>99.47</c:v>
                </c:pt>
                <c:pt idx="5">
                  <c:v>100.15</c:v>
                </c:pt>
                <c:pt idx="6">
                  <c:v>99.8</c:v>
                </c:pt>
                <c:pt idx="7">
                  <c:v>99.97</c:v>
                </c:pt>
                <c:pt idx="8">
                  <c:v>99.88</c:v>
                </c:pt>
                <c:pt idx="9">
                  <c:v>100.2</c:v>
                </c:pt>
                <c:pt idx="10">
                  <c:v>99.98</c:v>
                </c:pt>
                <c:pt idx="11">
                  <c:v>99.62</c:v>
                </c:pt>
                <c:pt idx="12">
                  <c:v>98.41</c:v>
                </c:pt>
                <c:pt idx="14">
                  <c:v>98.45</c:v>
                </c:pt>
                <c:pt idx="15">
                  <c:v>97.66</c:v>
                </c:pt>
                <c:pt idx="16">
                  <c:v>98.03</c:v>
                </c:pt>
                <c:pt idx="17">
                  <c:v>97.82</c:v>
                </c:pt>
                <c:pt idx="18">
                  <c:v>96.98</c:v>
                </c:pt>
                <c:pt idx="19">
                  <c:v>96.05</c:v>
                </c:pt>
                <c:pt idx="20">
                  <c:v>94.38</c:v>
                </c:pt>
                <c:pt idx="21">
                  <c:v>95.72</c:v>
                </c:pt>
                <c:pt idx="22">
                  <c:v>99.02</c:v>
                </c:pt>
                <c:pt idx="23">
                  <c:v>98.79</c:v>
                </c:pt>
                <c:pt idx="24">
                  <c:v>98.82</c:v>
                </c:pt>
                <c:pt idx="25">
                  <c:v>99.57</c:v>
                </c:pt>
                <c:pt idx="26">
                  <c:v>99</c:v>
                </c:pt>
                <c:pt idx="27">
                  <c:v>98.38</c:v>
                </c:pt>
                <c:pt idx="28">
                  <c:v>98.27</c:v>
                </c:pt>
                <c:pt idx="29">
                  <c:v>98.4</c:v>
                </c:pt>
                <c:pt idx="30">
                  <c:v>97.57</c:v>
                </c:pt>
                <c:pt idx="31">
                  <c:v>97.34</c:v>
                </c:pt>
                <c:pt idx="32">
                  <c:v>97.84</c:v>
                </c:pt>
                <c:pt idx="33">
                  <c:v>98.04</c:v>
                </c:pt>
                <c:pt idx="34">
                  <c:v>98.35</c:v>
                </c:pt>
                <c:pt idx="35">
                  <c:v>98.78</c:v>
                </c:pt>
                <c:pt idx="36">
                  <c:v>98.75</c:v>
                </c:pt>
                <c:pt idx="37">
                  <c:v>98.72</c:v>
                </c:pt>
                <c:pt idx="38">
                  <c:v>98.52</c:v>
                </c:pt>
                <c:pt idx="39">
                  <c:v>99.22</c:v>
                </c:pt>
                <c:pt idx="40">
                  <c:v>100.29</c:v>
                </c:pt>
                <c:pt idx="41">
                  <c:v>99.81</c:v>
                </c:pt>
                <c:pt idx="42">
                  <c:v>99.86</c:v>
                </c:pt>
                <c:pt idx="43">
                  <c:v>99.51</c:v>
                </c:pt>
                <c:pt idx="44">
                  <c:v>99.18</c:v>
                </c:pt>
                <c:pt idx="45">
                  <c:v>99.78</c:v>
                </c:pt>
                <c:pt idx="46">
                  <c:v>98.41</c:v>
                </c:pt>
                <c:pt idx="47">
                  <c:v>99</c:v>
                </c:pt>
                <c:pt idx="48">
                  <c:v>99.94</c:v>
                </c:pt>
                <c:pt idx="49">
                  <c:v>100.36</c:v>
                </c:pt>
                <c:pt idx="50">
                  <c:v>100.52</c:v>
                </c:pt>
                <c:pt idx="51">
                  <c:v>101.71</c:v>
                </c:pt>
                <c:pt idx="52">
                  <c:v>102.29</c:v>
                </c:pt>
                <c:pt idx="53">
                  <c:v>106.6</c:v>
                </c:pt>
                <c:pt idx="54">
                  <c:v>105.34</c:v>
                </c:pt>
                <c:pt idx="55">
                  <c:v>105.54</c:v>
                </c:pt>
                <c:pt idx="56">
                  <c:v>104.93</c:v>
                </c:pt>
                <c:pt idx="57">
                  <c:v>103.67</c:v>
                </c:pt>
                <c:pt idx="58">
                  <c:v>103.78</c:v>
                </c:pt>
                <c:pt idx="59">
                  <c:v>104.36</c:v>
                </c:pt>
                <c:pt idx="60">
                  <c:v>103.26</c:v>
                </c:pt>
                <c:pt idx="61">
                  <c:v>104.03</c:v>
                </c:pt>
                <c:pt idx="62">
                  <c:v>105.28</c:v>
                </c:pt>
                <c:pt idx="63">
                  <c:v>104.89</c:v>
                </c:pt>
                <c:pt idx="64">
                  <c:v>104.57</c:v>
                </c:pt>
                <c:pt idx="65">
                  <c:v>103.77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29000"/>
        <c:axId val="434438800"/>
      </c:lineChart>
      <c:dateAx>
        <c:axId val="43442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8800"/>
        <c:crosses val="autoZero"/>
        <c:auto val="1"/>
        <c:lblOffset val="100"/>
        <c:baseTimeUnit val="days"/>
      </c:dateAx>
      <c:valAx>
        <c:axId val="4344388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5.13</c:v>
                </c:pt>
                <c:pt idx="1">
                  <c:v>5.17</c:v>
                </c:pt>
                <c:pt idx="2">
                  <c:v>5.0999999999999996</c:v>
                </c:pt>
                <c:pt idx="3">
                  <c:v>5.04</c:v>
                </c:pt>
                <c:pt idx="4">
                  <c:v>5.0199999999999996</c:v>
                </c:pt>
                <c:pt idx="5">
                  <c:v>5.2</c:v>
                </c:pt>
                <c:pt idx="6">
                  <c:v>5.17</c:v>
                </c:pt>
                <c:pt idx="7">
                  <c:v>5.1100000000000003</c:v>
                </c:pt>
                <c:pt idx="8">
                  <c:v>5.0599999999999996</c:v>
                </c:pt>
                <c:pt idx="9">
                  <c:v>5.04</c:v>
                </c:pt>
                <c:pt idx="10">
                  <c:v>4.92</c:v>
                </c:pt>
                <c:pt idx="11">
                  <c:v>4.97</c:v>
                </c:pt>
                <c:pt idx="12">
                  <c:v>4.91</c:v>
                </c:pt>
                <c:pt idx="13">
                  <c:v>4.88</c:v>
                </c:pt>
                <c:pt idx="14">
                  <c:v>4.9800000000000004</c:v>
                </c:pt>
                <c:pt idx="15">
                  <c:v>4.96</c:v>
                </c:pt>
                <c:pt idx="16">
                  <c:v>4.9400000000000004</c:v>
                </c:pt>
                <c:pt idx="17">
                  <c:v>4.8499999999999996</c:v>
                </c:pt>
                <c:pt idx="18">
                  <c:v>4.74</c:v>
                </c:pt>
                <c:pt idx="19">
                  <c:v>4.5999999999999996</c:v>
                </c:pt>
                <c:pt idx="20">
                  <c:v>4.87</c:v>
                </c:pt>
                <c:pt idx="21">
                  <c:v>5.0999999999999996</c:v>
                </c:pt>
                <c:pt idx="22">
                  <c:v>5.09</c:v>
                </c:pt>
                <c:pt idx="23">
                  <c:v>5.21</c:v>
                </c:pt>
                <c:pt idx="24">
                  <c:v>5.17</c:v>
                </c:pt>
                <c:pt idx="25">
                  <c:v>5.1100000000000003</c:v>
                </c:pt>
                <c:pt idx="26">
                  <c:v>5.04</c:v>
                </c:pt>
                <c:pt idx="27">
                  <c:v>4.8600000000000003</c:v>
                </c:pt>
                <c:pt idx="28">
                  <c:v>4.83</c:v>
                </c:pt>
                <c:pt idx="29">
                  <c:v>4.87</c:v>
                </c:pt>
                <c:pt idx="31">
                  <c:v>5.1100000000000003</c:v>
                </c:pt>
                <c:pt idx="32">
                  <c:v>5.12</c:v>
                </c:pt>
                <c:pt idx="33">
                  <c:v>5.2</c:v>
                </c:pt>
                <c:pt idx="34">
                  <c:v>5.21</c:v>
                </c:pt>
                <c:pt idx="35">
                  <c:v>5.19</c:v>
                </c:pt>
                <c:pt idx="36">
                  <c:v>5.23</c:v>
                </c:pt>
                <c:pt idx="37">
                  <c:v>5.16</c:v>
                </c:pt>
                <c:pt idx="38">
                  <c:v>5.07</c:v>
                </c:pt>
                <c:pt idx="39">
                  <c:v>5.17</c:v>
                </c:pt>
                <c:pt idx="40">
                  <c:v>5.15</c:v>
                </c:pt>
                <c:pt idx="41">
                  <c:v>5.16</c:v>
                </c:pt>
                <c:pt idx="42">
                  <c:v>5.22</c:v>
                </c:pt>
                <c:pt idx="43">
                  <c:v>5.09</c:v>
                </c:pt>
                <c:pt idx="44">
                  <c:v>4.8899999999999997</c:v>
                </c:pt>
                <c:pt idx="45">
                  <c:v>5.01</c:v>
                </c:pt>
                <c:pt idx="46">
                  <c:v>4.96</c:v>
                </c:pt>
                <c:pt idx="47">
                  <c:v>5.0199999999999996</c:v>
                </c:pt>
                <c:pt idx="48">
                  <c:v>5.14</c:v>
                </c:pt>
                <c:pt idx="49">
                  <c:v>5.24</c:v>
                </c:pt>
                <c:pt idx="50">
                  <c:v>5.26</c:v>
                </c:pt>
                <c:pt idx="51">
                  <c:v>5.33</c:v>
                </c:pt>
                <c:pt idx="52">
                  <c:v>5.4</c:v>
                </c:pt>
                <c:pt idx="53">
                  <c:v>5.43</c:v>
                </c:pt>
                <c:pt idx="54">
                  <c:v>5.25</c:v>
                </c:pt>
                <c:pt idx="55">
                  <c:v>5.27</c:v>
                </c:pt>
                <c:pt idx="56">
                  <c:v>5.18</c:v>
                </c:pt>
                <c:pt idx="57">
                  <c:v>5.35</c:v>
                </c:pt>
                <c:pt idx="58">
                  <c:v>5.22</c:v>
                </c:pt>
                <c:pt idx="59">
                  <c:v>5.44</c:v>
                </c:pt>
                <c:pt idx="60">
                  <c:v>5.56</c:v>
                </c:pt>
                <c:pt idx="61">
                  <c:v>5.55</c:v>
                </c:pt>
                <c:pt idx="62">
                  <c:v>5.63</c:v>
                </c:pt>
                <c:pt idx="63">
                  <c:v>5.61</c:v>
                </c:pt>
                <c:pt idx="64">
                  <c:v>5.55</c:v>
                </c:pt>
                <c:pt idx="65">
                  <c:v>5.63</c:v>
                </c:pt>
                <c:pt idx="66">
                  <c:v>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33312"/>
        <c:axId val="434433704"/>
      </c:lineChart>
      <c:dateAx>
        <c:axId val="434433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3704"/>
        <c:crosses val="autoZero"/>
        <c:auto val="1"/>
        <c:lblOffset val="100"/>
        <c:baseTimeUnit val="days"/>
      </c:dateAx>
      <c:valAx>
        <c:axId val="4344337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3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26-Jul-16</c:v>
                </c:pt>
                <c:pt idx="1">
                  <c:v>25-Jul-16</c:v>
                </c:pt>
                <c:pt idx="2">
                  <c:v>22-Jul-16</c:v>
                </c:pt>
                <c:pt idx="3">
                  <c:v>21-Jul-16</c:v>
                </c:pt>
                <c:pt idx="4">
                  <c:v>20-Jul-16</c:v>
                </c:pt>
                <c:pt idx="5">
                  <c:v>19-Jul-16</c:v>
                </c:pt>
                <c:pt idx="6">
                  <c:v>18-Jul-16</c:v>
                </c:pt>
                <c:pt idx="7">
                  <c:v>15-Jul-16</c:v>
                </c:pt>
                <c:pt idx="8">
                  <c:v>14-Jul-16</c:v>
                </c:pt>
                <c:pt idx="9">
                  <c:v>13-Jul-16</c:v>
                </c:pt>
                <c:pt idx="10">
                  <c:v>12-Jul-16</c:v>
                </c:pt>
                <c:pt idx="11">
                  <c:v>11-Jul-16</c:v>
                </c:pt>
                <c:pt idx="12">
                  <c:v>8-Jul-16</c:v>
                </c:pt>
                <c:pt idx="13">
                  <c:v>7-Jul-16</c:v>
                </c:pt>
                <c:pt idx="14">
                  <c:v>6-Jul-16</c:v>
                </c:pt>
                <c:pt idx="15">
                  <c:v>5-Jul-16</c:v>
                </c:pt>
                <c:pt idx="16">
                  <c:v>1-Jul-16</c:v>
                </c:pt>
                <c:pt idx="17">
                  <c:v>30-Jun-16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14-Jun-16</c:v>
                </c:pt>
                <c:pt idx="31">
                  <c:v>13-Jun-16</c:v>
                </c:pt>
                <c:pt idx="32">
                  <c:v>10-Jun-16</c:v>
                </c:pt>
                <c:pt idx="33">
                  <c:v>9-Jun-16</c:v>
                </c:pt>
                <c:pt idx="34">
                  <c:v>8-Jun-16</c:v>
                </c:pt>
                <c:pt idx="35">
                  <c:v>7-Jun-16</c:v>
                </c:pt>
                <c:pt idx="36">
                  <c:v>6-Jun-16</c:v>
                </c:pt>
                <c:pt idx="37">
                  <c:v>3-Jun-16</c:v>
                </c:pt>
                <c:pt idx="38">
                  <c:v>2-Jun-16</c:v>
                </c:pt>
                <c:pt idx="39">
                  <c:v>1-Jun-16</c:v>
                </c:pt>
                <c:pt idx="40">
                  <c:v>31-May-16</c:v>
                </c:pt>
                <c:pt idx="41">
                  <c:v>27-May-16</c:v>
                </c:pt>
                <c:pt idx="42">
                  <c:v>26-May-16</c:v>
                </c:pt>
                <c:pt idx="43">
                  <c:v>25-May-16</c:v>
                </c:pt>
                <c:pt idx="44">
                  <c:v>24-May-16</c:v>
                </c:pt>
                <c:pt idx="45">
                  <c:v>23-May-16</c:v>
                </c:pt>
                <c:pt idx="46">
                  <c:v>20-May-16</c:v>
                </c:pt>
                <c:pt idx="47">
                  <c:v>19-May-16</c:v>
                </c:pt>
                <c:pt idx="48">
                  <c:v>18-May-16</c:v>
                </c:pt>
                <c:pt idx="49">
                  <c:v>17-May-16</c:v>
                </c:pt>
                <c:pt idx="50">
                  <c:v>16-May-16</c:v>
                </c:pt>
                <c:pt idx="51">
                  <c:v>13-May-16</c:v>
                </c:pt>
                <c:pt idx="52">
                  <c:v>12-May-16</c:v>
                </c:pt>
                <c:pt idx="53">
                  <c:v>11-May-16</c:v>
                </c:pt>
                <c:pt idx="54">
                  <c:v>10-May-16</c:v>
                </c:pt>
                <c:pt idx="55">
                  <c:v>9-May-16</c:v>
                </c:pt>
                <c:pt idx="56">
                  <c:v>6-May-16</c:v>
                </c:pt>
                <c:pt idx="57">
                  <c:v>5-May-16</c:v>
                </c:pt>
                <c:pt idx="58">
                  <c:v>4-May-16</c:v>
                </c:pt>
                <c:pt idx="59">
                  <c:v>3-May-16</c:v>
                </c:pt>
                <c:pt idx="60">
                  <c:v>2-May-16</c:v>
                </c:pt>
                <c:pt idx="61">
                  <c:v>29-Apr-16</c:v>
                </c:pt>
                <c:pt idx="62">
                  <c:v>28-Apr-16</c:v>
                </c:pt>
                <c:pt idx="63">
                  <c:v>27-Apr-16</c:v>
                </c:pt>
                <c:pt idx="64">
                  <c:v>26-Apr-16</c:v>
                </c:pt>
                <c:pt idx="65">
                  <c:v>25-Apr-16</c:v>
                </c:pt>
                <c:pt idx="66">
                  <c:v>22-Apr-16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81.05</c:v>
                </c:pt>
                <c:pt idx="1">
                  <c:v>88.55</c:v>
                </c:pt>
                <c:pt idx="2">
                  <c:v>86.55</c:v>
                </c:pt>
                <c:pt idx="3">
                  <c:v>87.24</c:v>
                </c:pt>
                <c:pt idx="4">
                  <c:v>86.66</c:v>
                </c:pt>
                <c:pt idx="5">
                  <c:v>85.44</c:v>
                </c:pt>
                <c:pt idx="6">
                  <c:v>86.93</c:v>
                </c:pt>
                <c:pt idx="7">
                  <c:v>86.67</c:v>
                </c:pt>
                <c:pt idx="8">
                  <c:v>85.54</c:v>
                </c:pt>
                <c:pt idx="9">
                  <c:v>85.75</c:v>
                </c:pt>
                <c:pt idx="10">
                  <c:v>86.63</c:v>
                </c:pt>
                <c:pt idx="11">
                  <c:v>86.25</c:v>
                </c:pt>
                <c:pt idx="12">
                  <c:v>86.55</c:v>
                </c:pt>
                <c:pt idx="13">
                  <c:v>85.47</c:v>
                </c:pt>
                <c:pt idx="14">
                  <c:v>85.73</c:v>
                </c:pt>
                <c:pt idx="15">
                  <c:v>83.89</c:v>
                </c:pt>
                <c:pt idx="16">
                  <c:v>84.86</c:v>
                </c:pt>
                <c:pt idx="17">
                  <c:v>83.42</c:v>
                </c:pt>
                <c:pt idx="18">
                  <c:v>82.27</c:v>
                </c:pt>
                <c:pt idx="19">
                  <c:v>82.31</c:v>
                </c:pt>
                <c:pt idx="20">
                  <c:v>78.25</c:v>
                </c:pt>
                <c:pt idx="21">
                  <c:v>80.47</c:v>
                </c:pt>
                <c:pt idx="22">
                  <c:v>83.37</c:v>
                </c:pt>
                <c:pt idx="23">
                  <c:v>82.45</c:v>
                </c:pt>
                <c:pt idx="24">
                  <c:v>81.790000000000006</c:v>
                </c:pt>
                <c:pt idx="25">
                  <c:v>82.99</c:v>
                </c:pt>
                <c:pt idx="26">
                  <c:v>82.65</c:v>
                </c:pt>
                <c:pt idx="27">
                  <c:v>83.51</c:v>
                </c:pt>
                <c:pt idx="28">
                  <c:v>83.04</c:v>
                </c:pt>
                <c:pt idx="29">
                  <c:v>83.57</c:v>
                </c:pt>
                <c:pt idx="31">
                  <c:v>83.98</c:v>
                </c:pt>
                <c:pt idx="32">
                  <c:v>84.45</c:v>
                </c:pt>
                <c:pt idx="33">
                  <c:v>85.77</c:v>
                </c:pt>
                <c:pt idx="34">
                  <c:v>87.42</c:v>
                </c:pt>
                <c:pt idx="35">
                  <c:v>87.5</c:v>
                </c:pt>
                <c:pt idx="36">
                  <c:v>87.6</c:v>
                </c:pt>
                <c:pt idx="37">
                  <c:v>86.15</c:v>
                </c:pt>
                <c:pt idx="38">
                  <c:v>86.72</c:v>
                </c:pt>
                <c:pt idx="39">
                  <c:v>86.58</c:v>
                </c:pt>
                <c:pt idx="40">
                  <c:v>87.06</c:v>
                </c:pt>
                <c:pt idx="41">
                  <c:v>85.82</c:v>
                </c:pt>
                <c:pt idx="42">
                  <c:v>85.29</c:v>
                </c:pt>
                <c:pt idx="43">
                  <c:v>86.51</c:v>
                </c:pt>
                <c:pt idx="44">
                  <c:v>86.22</c:v>
                </c:pt>
                <c:pt idx="45">
                  <c:v>83.33</c:v>
                </c:pt>
                <c:pt idx="46">
                  <c:v>82.64</c:v>
                </c:pt>
                <c:pt idx="47">
                  <c:v>82.14</c:v>
                </c:pt>
                <c:pt idx="48">
                  <c:v>82.88</c:v>
                </c:pt>
                <c:pt idx="49">
                  <c:v>82.76</c:v>
                </c:pt>
                <c:pt idx="50">
                  <c:v>83.61</c:v>
                </c:pt>
                <c:pt idx="51">
                  <c:v>82.7</c:v>
                </c:pt>
                <c:pt idx="52">
                  <c:v>82.76</c:v>
                </c:pt>
                <c:pt idx="53">
                  <c:v>83.9</c:v>
                </c:pt>
                <c:pt idx="54">
                  <c:v>86.18</c:v>
                </c:pt>
                <c:pt idx="55">
                  <c:v>85.67</c:v>
                </c:pt>
                <c:pt idx="56">
                  <c:v>84.68</c:v>
                </c:pt>
                <c:pt idx="57">
                  <c:v>85.86</c:v>
                </c:pt>
                <c:pt idx="58">
                  <c:v>85.6</c:v>
                </c:pt>
                <c:pt idx="59">
                  <c:v>87.17</c:v>
                </c:pt>
                <c:pt idx="60">
                  <c:v>89</c:v>
                </c:pt>
                <c:pt idx="61">
                  <c:v>88.21</c:v>
                </c:pt>
                <c:pt idx="62">
                  <c:v>97</c:v>
                </c:pt>
                <c:pt idx="63">
                  <c:v>100.72</c:v>
                </c:pt>
                <c:pt idx="64">
                  <c:v>101.33</c:v>
                </c:pt>
                <c:pt idx="65">
                  <c:v>102.29</c:v>
                </c:pt>
                <c:pt idx="66">
                  <c:v>101.93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27824"/>
        <c:axId val="434441936"/>
      </c:lineChart>
      <c:catAx>
        <c:axId val="434427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41936"/>
        <c:crosses val="autoZero"/>
        <c:auto val="1"/>
        <c:lblAlgn val="ctr"/>
        <c:lblOffset val="100"/>
        <c:noMultiLvlLbl val="0"/>
      </c:catAx>
      <c:valAx>
        <c:axId val="4344419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2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57.86</c:v>
                </c:pt>
                <c:pt idx="1">
                  <c:v>57.65</c:v>
                </c:pt>
                <c:pt idx="2">
                  <c:v>59.42</c:v>
                </c:pt>
                <c:pt idx="3">
                  <c:v>59.3</c:v>
                </c:pt>
                <c:pt idx="4">
                  <c:v>59.37</c:v>
                </c:pt>
                <c:pt idx="5">
                  <c:v>59.81</c:v>
                </c:pt>
                <c:pt idx="6">
                  <c:v>59.68</c:v>
                </c:pt>
                <c:pt idx="7">
                  <c:v>59.87</c:v>
                </c:pt>
                <c:pt idx="8">
                  <c:v>59.87</c:v>
                </c:pt>
                <c:pt idx="9">
                  <c:v>59.33</c:v>
                </c:pt>
                <c:pt idx="10">
                  <c:v>58.76</c:v>
                </c:pt>
                <c:pt idx="11">
                  <c:v>57.18</c:v>
                </c:pt>
                <c:pt idx="12">
                  <c:v>56.8</c:v>
                </c:pt>
                <c:pt idx="13">
                  <c:v>56.53</c:v>
                </c:pt>
                <c:pt idx="14">
                  <c:v>57.91</c:v>
                </c:pt>
                <c:pt idx="15">
                  <c:v>57.64</c:v>
                </c:pt>
                <c:pt idx="16">
                  <c:v>56.06</c:v>
                </c:pt>
                <c:pt idx="17">
                  <c:v>54.51</c:v>
                </c:pt>
                <c:pt idx="18">
                  <c:v>53.52</c:v>
                </c:pt>
                <c:pt idx="19">
                  <c:v>55.67</c:v>
                </c:pt>
                <c:pt idx="20">
                  <c:v>59.2</c:v>
                </c:pt>
                <c:pt idx="21">
                  <c:v>58.2</c:v>
                </c:pt>
                <c:pt idx="22">
                  <c:v>58.45</c:v>
                </c:pt>
                <c:pt idx="23">
                  <c:v>58.49</c:v>
                </c:pt>
                <c:pt idx="24">
                  <c:v>57.87</c:v>
                </c:pt>
                <c:pt idx="25">
                  <c:v>57.8</c:v>
                </c:pt>
                <c:pt idx="26">
                  <c:v>57.31</c:v>
                </c:pt>
                <c:pt idx="27">
                  <c:v>56.84</c:v>
                </c:pt>
                <c:pt idx="28">
                  <c:v>56.77</c:v>
                </c:pt>
                <c:pt idx="29">
                  <c:v>57.96</c:v>
                </c:pt>
                <c:pt idx="30">
                  <c:v>59.13</c:v>
                </c:pt>
                <c:pt idx="31">
                  <c:v>59.39</c:v>
                </c:pt>
                <c:pt idx="32">
                  <c:v>58.84</c:v>
                </c:pt>
                <c:pt idx="33">
                  <c:v>58.64</c:v>
                </c:pt>
                <c:pt idx="34">
                  <c:v>57.72</c:v>
                </c:pt>
                <c:pt idx="35">
                  <c:v>57.86</c:v>
                </c:pt>
                <c:pt idx="36">
                  <c:v>57.48</c:v>
                </c:pt>
                <c:pt idx="37">
                  <c:v>56.94</c:v>
                </c:pt>
                <c:pt idx="38">
                  <c:v>56.87</c:v>
                </c:pt>
                <c:pt idx="39">
                  <c:v>57.14</c:v>
                </c:pt>
                <c:pt idx="40">
                  <c:v>57.21</c:v>
                </c:pt>
                <c:pt idx="41">
                  <c:v>56.71</c:v>
                </c:pt>
                <c:pt idx="42">
                  <c:v>55.15</c:v>
                </c:pt>
                <c:pt idx="43">
                  <c:v>55.23</c:v>
                </c:pt>
                <c:pt idx="44">
                  <c:v>54.54</c:v>
                </c:pt>
                <c:pt idx="46">
                  <c:v>55.05</c:v>
                </c:pt>
                <c:pt idx="47">
                  <c:v>55.01</c:v>
                </c:pt>
                <c:pt idx="48">
                  <c:v>55.05</c:v>
                </c:pt>
                <c:pt idx="49">
                  <c:v>54.47</c:v>
                </c:pt>
                <c:pt idx="50">
                  <c:v>55.4</c:v>
                </c:pt>
                <c:pt idx="51">
                  <c:v>55.14</c:v>
                </c:pt>
                <c:pt idx="52">
                  <c:v>55.24</c:v>
                </c:pt>
                <c:pt idx="53">
                  <c:v>54.01</c:v>
                </c:pt>
                <c:pt idx="54">
                  <c:v>54.34</c:v>
                </c:pt>
                <c:pt idx="55">
                  <c:v>53.24</c:v>
                </c:pt>
                <c:pt idx="56">
                  <c:v>53.24</c:v>
                </c:pt>
                <c:pt idx="57">
                  <c:v>53.67</c:v>
                </c:pt>
                <c:pt idx="58">
                  <c:v>54.97</c:v>
                </c:pt>
                <c:pt idx="59">
                  <c:v>54.21</c:v>
                </c:pt>
                <c:pt idx="60">
                  <c:v>55.15</c:v>
                </c:pt>
                <c:pt idx="61">
                  <c:v>55.19</c:v>
                </c:pt>
                <c:pt idx="62">
                  <c:v>54.91</c:v>
                </c:pt>
                <c:pt idx="63">
                  <c:v>54.71</c:v>
                </c:pt>
                <c:pt idx="64">
                  <c:v>54.91</c:v>
                </c:pt>
                <c:pt idx="65">
                  <c:v>54.84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42328"/>
        <c:axId val="434442720"/>
      </c:lineChart>
      <c:dateAx>
        <c:axId val="43444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42720"/>
        <c:crosses val="autoZero"/>
        <c:auto val="1"/>
        <c:lblOffset val="100"/>
        <c:baseTimeUnit val="days"/>
      </c:dateAx>
      <c:valAx>
        <c:axId val="434442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4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7-Jul-16</c:v>
                </c:pt>
                <c:pt idx="14">
                  <c:v>6-Jul-16</c:v>
                </c:pt>
                <c:pt idx="15">
                  <c:v>5-Jul-16</c:v>
                </c:pt>
                <c:pt idx="16">
                  <c:v>1-Jul-16</c:v>
                </c:pt>
                <c:pt idx="17">
                  <c:v>30-Jun-16</c:v>
                </c:pt>
                <c:pt idx="18">
                  <c:v>29-Jun-16</c:v>
                </c:pt>
                <c:pt idx="19">
                  <c:v>28-Jun-16</c:v>
                </c:pt>
                <c:pt idx="20">
                  <c:v>27-Jun-16</c:v>
                </c:pt>
                <c:pt idx="21">
                  <c:v>24-Jun-16</c:v>
                </c:pt>
                <c:pt idx="22">
                  <c:v>23-Jun-16</c:v>
                </c:pt>
                <c:pt idx="23">
                  <c:v>22-Jun-16</c:v>
                </c:pt>
                <c:pt idx="24">
                  <c:v>21-Jun-16</c:v>
                </c:pt>
                <c:pt idx="25">
                  <c:v>20-Jun-16</c:v>
                </c:pt>
                <c:pt idx="26">
                  <c:v>17-Jun-16</c:v>
                </c:pt>
                <c:pt idx="27">
                  <c:v>16-Jun-16</c:v>
                </c:pt>
                <c:pt idx="28">
                  <c:v>15-Jun-16</c:v>
                </c:pt>
                <c:pt idx="29">
                  <c:v>14-Jun-16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71.69</c:v>
                </c:pt>
                <c:pt idx="1">
                  <c:v>71.22</c:v>
                </c:pt>
                <c:pt idx="2">
                  <c:v>71.209999999999994</c:v>
                </c:pt>
                <c:pt idx="3">
                  <c:v>71.7</c:v>
                </c:pt>
                <c:pt idx="4">
                  <c:v>72.64</c:v>
                </c:pt>
                <c:pt idx="5">
                  <c:v>72.28</c:v>
                </c:pt>
                <c:pt idx="6">
                  <c:v>72.02</c:v>
                </c:pt>
                <c:pt idx="7">
                  <c:v>72.09</c:v>
                </c:pt>
                <c:pt idx="8">
                  <c:v>71.94</c:v>
                </c:pt>
                <c:pt idx="9">
                  <c:v>71.42</c:v>
                </c:pt>
                <c:pt idx="10">
                  <c:v>71.81</c:v>
                </c:pt>
                <c:pt idx="11">
                  <c:v>72.459999999999994</c:v>
                </c:pt>
                <c:pt idx="12">
                  <c:v>72.02</c:v>
                </c:pt>
                <c:pt idx="14">
                  <c:v>72.56</c:v>
                </c:pt>
                <c:pt idx="15">
                  <c:v>72.11</c:v>
                </c:pt>
                <c:pt idx="16">
                  <c:v>71.94</c:v>
                </c:pt>
                <c:pt idx="17">
                  <c:v>71.319999999999993</c:v>
                </c:pt>
                <c:pt idx="18">
                  <c:v>67.86</c:v>
                </c:pt>
                <c:pt idx="19">
                  <c:v>65.760000000000005</c:v>
                </c:pt>
                <c:pt idx="20">
                  <c:v>66.19</c:v>
                </c:pt>
                <c:pt idx="21">
                  <c:v>66.14</c:v>
                </c:pt>
                <c:pt idx="22">
                  <c:v>66.77</c:v>
                </c:pt>
                <c:pt idx="23">
                  <c:v>66.400000000000006</c:v>
                </c:pt>
                <c:pt idx="24">
                  <c:v>66.52</c:v>
                </c:pt>
                <c:pt idx="25">
                  <c:v>65.88</c:v>
                </c:pt>
                <c:pt idx="26">
                  <c:v>65.81</c:v>
                </c:pt>
                <c:pt idx="27">
                  <c:v>65.78</c:v>
                </c:pt>
                <c:pt idx="28">
                  <c:v>64.89</c:v>
                </c:pt>
                <c:pt idx="29">
                  <c:v>65.040000000000006</c:v>
                </c:pt>
                <c:pt idx="30">
                  <c:v>64.849999999999994</c:v>
                </c:pt>
                <c:pt idx="31">
                  <c:v>65.41</c:v>
                </c:pt>
                <c:pt idx="32">
                  <c:v>65.34</c:v>
                </c:pt>
                <c:pt idx="33">
                  <c:v>64.42</c:v>
                </c:pt>
                <c:pt idx="34">
                  <c:v>64.02</c:v>
                </c:pt>
                <c:pt idx="35">
                  <c:v>63.58</c:v>
                </c:pt>
                <c:pt idx="36">
                  <c:v>63.69</c:v>
                </c:pt>
                <c:pt idx="37">
                  <c:v>63.23</c:v>
                </c:pt>
                <c:pt idx="38">
                  <c:v>63.17</c:v>
                </c:pt>
                <c:pt idx="39">
                  <c:v>62.78</c:v>
                </c:pt>
                <c:pt idx="40">
                  <c:v>62.87</c:v>
                </c:pt>
                <c:pt idx="41">
                  <c:v>62.87</c:v>
                </c:pt>
                <c:pt idx="42">
                  <c:v>62.36</c:v>
                </c:pt>
                <c:pt idx="43">
                  <c:v>62.4</c:v>
                </c:pt>
                <c:pt idx="44">
                  <c:v>62.7</c:v>
                </c:pt>
                <c:pt idx="45">
                  <c:v>62.45</c:v>
                </c:pt>
                <c:pt idx="46">
                  <c:v>62.92</c:v>
                </c:pt>
                <c:pt idx="47">
                  <c:v>62.39</c:v>
                </c:pt>
                <c:pt idx="48">
                  <c:v>62.99</c:v>
                </c:pt>
                <c:pt idx="49">
                  <c:v>64.569999999999993</c:v>
                </c:pt>
                <c:pt idx="50">
                  <c:v>64.52</c:v>
                </c:pt>
                <c:pt idx="51">
                  <c:v>64.72</c:v>
                </c:pt>
                <c:pt idx="52">
                  <c:v>64.010000000000005</c:v>
                </c:pt>
                <c:pt idx="53">
                  <c:v>63.73</c:v>
                </c:pt>
                <c:pt idx="54">
                  <c:v>62.73</c:v>
                </c:pt>
                <c:pt idx="55">
                  <c:v>62.11</c:v>
                </c:pt>
                <c:pt idx="56">
                  <c:v>62.08</c:v>
                </c:pt>
                <c:pt idx="57">
                  <c:v>61.74</c:v>
                </c:pt>
                <c:pt idx="58">
                  <c:v>61.65</c:v>
                </c:pt>
                <c:pt idx="59">
                  <c:v>62.22</c:v>
                </c:pt>
                <c:pt idx="60">
                  <c:v>61.34</c:v>
                </c:pt>
                <c:pt idx="61">
                  <c:v>61.26</c:v>
                </c:pt>
                <c:pt idx="62">
                  <c:v>61.13</c:v>
                </c:pt>
                <c:pt idx="63">
                  <c:v>60.71</c:v>
                </c:pt>
                <c:pt idx="64">
                  <c:v>61.09</c:v>
                </c:pt>
                <c:pt idx="65">
                  <c:v>60.56</c:v>
                </c:pt>
                <c:pt idx="66">
                  <c:v>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87728"/>
        <c:axId val="423592040"/>
      </c:lineChart>
      <c:catAx>
        <c:axId val="423587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2040"/>
        <c:crosses val="autoZero"/>
        <c:auto val="1"/>
        <c:lblAlgn val="ctr"/>
        <c:lblOffset val="100"/>
        <c:noMultiLvlLbl val="0"/>
      </c:catAx>
      <c:valAx>
        <c:axId val="42359204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8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32.06</c:v>
                </c:pt>
                <c:pt idx="1">
                  <c:v>32.159999999999997</c:v>
                </c:pt>
                <c:pt idx="2">
                  <c:v>32.03</c:v>
                </c:pt>
                <c:pt idx="3">
                  <c:v>31.49</c:v>
                </c:pt>
                <c:pt idx="4">
                  <c:v>31.25</c:v>
                </c:pt>
                <c:pt idx="5">
                  <c:v>30.87</c:v>
                </c:pt>
                <c:pt idx="6">
                  <c:v>30.77</c:v>
                </c:pt>
                <c:pt idx="7">
                  <c:v>30.76</c:v>
                </c:pt>
                <c:pt idx="8">
                  <c:v>30.63</c:v>
                </c:pt>
                <c:pt idx="9">
                  <c:v>30.6</c:v>
                </c:pt>
                <c:pt idx="10">
                  <c:v>30.13</c:v>
                </c:pt>
                <c:pt idx="11">
                  <c:v>29.66</c:v>
                </c:pt>
                <c:pt idx="12">
                  <c:v>28.74</c:v>
                </c:pt>
                <c:pt idx="13">
                  <c:v>28.4</c:v>
                </c:pt>
                <c:pt idx="14">
                  <c:v>28.17</c:v>
                </c:pt>
                <c:pt idx="15">
                  <c:v>28.89</c:v>
                </c:pt>
                <c:pt idx="16">
                  <c:v>28.3</c:v>
                </c:pt>
                <c:pt idx="17">
                  <c:v>28.17</c:v>
                </c:pt>
                <c:pt idx="18">
                  <c:v>27.74</c:v>
                </c:pt>
                <c:pt idx="19">
                  <c:v>27.51</c:v>
                </c:pt>
                <c:pt idx="20">
                  <c:v>28.35</c:v>
                </c:pt>
                <c:pt idx="21">
                  <c:v>29.82</c:v>
                </c:pt>
                <c:pt idx="22">
                  <c:v>29.32</c:v>
                </c:pt>
                <c:pt idx="23">
                  <c:v>29.51</c:v>
                </c:pt>
                <c:pt idx="24">
                  <c:v>29.65</c:v>
                </c:pt>
                <c:pt idx="25">
                  <c:v>29.23</c:v>
                </c:pt>
                <c:pt idx="26">
                  <c:v>29.02</c:v>
                </c:pt>
                <c:pt idx="27">
                  <c:v>28.86</c:v>
                </c:pt>
                <c:pt idx="28">
                  <c:v>28.83</c:v>
                </c:pt>
                <c:pt idx="29">
                  <c:v>29.08</c:v>
                </c:pt>
                <c:pt idx="30">
                  <c:v>29.06</c:v>
                </c:pt>
                <c:pt idx="31">
                  <c:v>29.36</c:v>
                </c:pt>
                <c:pt idx="32">
                  <c:v>29.57</c:v>
                </c:pt>
                <c:pt idx="34">
                  <c:v>30.23</c:v>
                </c:pt>
                <c:pt idx="35">
                  <c:v>29.99</c:v>
                </c:pt>
                <c:pt idx="36">
                  <c:v>29.6</c:v>
                </c:pt>
                <c:pt idx="37">
                  <c:v>30.26</c:v>
                </c:pt>
                <c:pt idx="38">
                  <c:v>30.22</c:v>
                </c:pt>
                <c:pt idx="39">
                  <c:v>31.28</c:v>
                </c:pt>
                <c:pt idx="40">
                  <c:v>31.39</c:v>
                </c:pt>
                <c:pt idx="41">
                  <c:v>31.29</c:v>
                </c:pt>
                <c:pt idx="42">
                  <c:v>31.65</c:v>
                </c:pt>
                <c:pt idx="43">
                  <c:v>31.05</c:v>
                </c:pt>
                <c:pt idx="44">
                  <c:v>30.59</c:v>
                </c:pt>
                <c:pt idx="45">
                  <c:v>30.57</c:v>
                </c:pt>
                <c:pt idx="46">
                  <c:v>30.32</c:v>
                </c:pt>
                <c:pt idx="47">
                  <c:v>30.75</c:v>
                </c:pt>
                <c:pt idx="48">
                  <c:v>30.63</c:v>
                </c:pt>
                <c:pt idx="49">
                  <c:v>30.67</c:v>
                </c:pt>
                <c:pt idx="50">
                  <c:v>30.52</c:v>
                </c:pt>
                <c:pt idx="51">
                  <c:v>31.18</c:v>
                </c:pt>
                <c:pt idx="52">
                  <c:v>31.08</c:v>
                </c:pt>
                <c:pt idx="53">
                  <c:v>31.35</c:v>
                </c:pt>
                <c:pt idx="54">
                  <c:v>30.78</c:v>
                </c:pt>
                <c:pt idx="55">
                  <c:v>30.96</c:v>
                </c:pt>
                <c:pt idx="56">
                  <c:v>30.54</c:v>
                </c:pt>
                <c:pt idx="57">
                  <c:v>30.59</c:v>
                </c:pt>
                <c:pt idx="58">
                  <c:v>31.25</c:v>
                </c:pt>
                <c:pt idx="59">
                  <c:v>31.75</c:v>
                </c:pt>
                <c:pt idx="60">
                  <c:v>31.8</c:v>
                </c:pt>
                <c:pt idx="61">
                  <c:v>32.44</c:v>
                </c:pt>
                <c:pt idx="62">
                  <c:v>32.159999999999997</c:v>
                </c:pt>
                <c:pt idx="63">
                  <c:v>32.19</c:v>
                </c:pt>
                <c:pt idx="64">
                  <c:v>31.95</c:v>
                </c:pt>
                <c:pt idx="65">
                  <c:v>32.18</c:v>
                </c:pt>
                <c:pt idx="66">
                  <c:v>32.659999999999997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95960"/>
        <c:axId val="423588904"/>
      </c:lineChart>
      <c:catAx>
        <c:axId val="423595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88904"/>
        <c:crosses val="autoZero"/>
        <c:auto val="1"/>
        <c:lblAlgn val="ctr"/>
        <c:lblOffset val="100"/>
        <c:noMultiLvlLbl val="0"/>
      </c:catAx>
      <c:valAx>
        <c:axId val="423588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13-Jun-16</c:v>
                </c:pt>
                <c:pt idx="31">
                  <c:v>10-Jun-16</c:v>
                </c:pt>
                <c:pt idx="32">
                  <c:v>9-Jun-16</c:v>
                </c:pt>
                <c:pt idx="33">
                  <c:v>8-Jun-16</c:v>
                </c:pt>
                <c:pt idx="34">
                  <c:v>7-Jun-16</c:v>
                </c:pt>
                <c:pt idx="35">
                  <c:v>6-Jun-16</c:v>
                </c:pt>
                <c:pt idx="36">
                  <c:v>3-Jun-16</c:v>
                </c:pt>
                <c:pt idx="37">
                  <c:v>2-Jun-16</c:v>
                </c:pt>
                <c:pt idx="38">
                  <c:v>1-Jun-16</c:v>
                </c:pt>
                <c:pt idx="39">
                  <c:v>31-May-16</c:v>
                </c:pt>
                <c:pt idx="40">
                  <c:v>27-May-16</c:v>
                </c:pt>
                <c:pt idx="41">
                  <c:v>26-May-16</c:v>
                </c:pt>
                <c:pt idx="42">
                  <c:v>25-May-16</c:v>
                </c:pt>
                <c:pt idx="43">
                  <c:v>24-May-16</c:v>
                </c:pt>
                <c:pt idx="44">
                  <c:v>23-May-16</c:v>
                </c:pt>
                <c:pt idx="45">
                  <c:v>20-May-16</c:v>
                </c:pt>
                <c:pt idx="46">
                  <c:v>19-May-16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156.97999999999999</c:v>
                </c:pt>
                <c:pt idx="1">
                  <c:v>156.88999999999999</c:v>
                </c:pt>
                <c:pt idx="2">
                  <c:v>156.19999999999999</c:v>
                </c:pt>
                <c:pt idx="3">
                  <c:v>157.69</c:v>
                </c:pt>
                <c:pt idx="4">
                  <c:v>156.63999999999999</c:v>
                </c:pt>
                <c:pt idx="5">
                  <c:v>157.05000000000001</c:v>
                </c:pt>
                <c:pt idx="6">
                  <c:v>157.04</c:v>
                </c:pt>
                <c:pt idx="7">
                  <c:v>157.72999999999999</c:v>
                </c:pt>
                <c:pt idx="8">
                  <c:v>154.80000000000001</c:v>
                </c:pt>
                <c:pt idx="9">
                  <c:v>154.38</c:v>
                </c:pt>
                <c:pt idx="10">
                  <c:v>152.34</c:v>
                </c:pt>
                <c:pt idx="11">
                  <c:v>152.69</c:v>
                </c:pt>
                <c:pt idx="12">
                  <c:v>149.06</c:v>
                </c:pt>
                <c:pt idx="13">
                  <c:v>149.11000000000001</c:v>
                </c:pt>
                <c:pt idx="14">
                  <c:v>147.25</c:v>
                </c:pt>
                <c:pt idx="15">
                  <c:v>149.22999999999999</c:v>
                </c:pt>
                <c:pt idx="16">
                  <c:v>147.76</c:v>
                </c:pt>
                <c:pt idx="17">
                  <c:v>145.16</c:v>
                </c:pt>
                <c:pt idx="18">
                  <c:v>143.15</c:v>
                </c:pt>
                <c:pt idx="19">
                  <c:v>140.93</c:v>
                </c:pt>
                <c:pt idx="20">
                  <c:v>145.35</c:v>
                </c:pt>
                <c:pt idx="21">
                  <c:v>152.13999999999999</c:v>
                </c:pt>
                <c:pt idx="22">
                  <c:v>149.85</c:v>
                </c:pt>
                <c:pt idx="23">
                  <c:v>148.91</c:v>
                </c:pt>
                <c:pt idx="24">
                  <c:v>148.37</c:v>
                </c:pt>
                <c:pt idx="25">
                  <c:v>146.24</c:v>
                </c:pt>
                <c:pt idx="26">
                  <c:v>147.22999999999999</c:v>
                </c:pt>
                <c:pt idx="27">
                  <c:v>147.41</c:v>
                </c:pt>
                <c:pt idx="28">
                  <c:v>147.97999999999999</c:v>
                </c:pt>
                <c:pt idx="29">
                  <c:v>150.52000000000001</c:v>
                </c:pt>
                <c:pt idx="31">
                  <c:v>151.80000000000001</c:v>
                </c:pt>
                <c:pt idx="32">
                  <c:v>154.15</c:v>
                </c:pt>
                <c:pt idx="33">
                  <c:v>154.13999999999999</c:v>
                </c:pt>
                <c:pt idx="34">
                  <c:v>152.69</c:v>
                </c:pt>
                <c:pt idx="35">
                  <c:v>153.19</c:v>
                </c:pt>
                <c:pt idx="36">
                  <c:v>152.87</c:v>
                </c:pt>
                <c:pt idx="37">
                  <c:v>153.55000000000001</c:v>
                </c:pt>
                <c:pt idx="38">
                  <c:v>153.06</c:v>
                </c:pt>
                <c:pt idx="39">
                  <c:v>151.77000000000001</c:v>
                </c:pt>
                <c:pt idx="40">
                  <c:v>152.13</c:v>
                </c:pt>
                <c:pt idx="41">
                  <c:v>151.19999999999999</c:v>
                </c:pt>
                <c:pt idx="42">
                  <c:v>151.16</c:v>
                </c:pt>
                <c:pt idx="43">
                  <c:v>150.68</c:v>
                </c:pt>
                <c:pt idx="44">
                  <c:v>148.84</c:v>
                </c:pt>
                <c:pt idx="45">
                  <c:v>148.85</c:v>
                </c:pt>
                <c:pt idx="46">
                  <c:v>148.41999999999999</c:v>
                </c:pt>
                <c:pt idx="47">
                  <c:v>150.11000000000001</c:v>
                </c:pt>
                <c:pt idx="48">
                  <c:v>148.82</c:v>
                </c:pt>
                <c:pt idx="49">
                  <c:v>150.24</c:v>
                </c:pt>
                <c:pt idx="50">
                  <c:v>147.88999999999999</c:v>
                </c:pt>
                <c:pt idx="51">
                  <c:v>148.91999999999999</c:v>
                </c:pt>
                <c:pt idx="52">
                  <c:v>147.97</c:v>
                </c:pt>
                <c:pt idx="53">
                  <c:v>148.83000000000001</c:v>
                </c:pt>
                <c:pt idx="54">
                  <c:v>147.46</c:v>
                </c:pt>
                <c:pt idx="55">
                  <c:v>146.97</c:v>
                </c:pt>
                <c:pt idx="56">
                  <c:v>145.13999999999999</c:v>
                </c:pt>
                <c:pt idx="57">
                  <c:v>144.55000000000001</c:v>
                </c:pt>
                <c:pt idx="58">
                  <c:v>144.87</c:v>
                </c:pt>
                <c:pt idx="59">
                  <c:v>146.5</c:v>
                </c:pt>
                <c:pt idx="60">
                  <c:v>144.25</c:v>
                </c:pt>
                <c:pt idx="61">
                  <c:v>145.32</c:v>
                </c:pt>
                <c:pt idx="62">
                  <c:v>147.13999999999999</c:v>
                </c:pt>
                <c:pt idx="63">
                  <c:v>145.61000000000001</c:v>
                </c:pt>
                <c:pt idx="64">
                  <c:v>146.56</c:v>
                </c:pt>
                <c:pt idx="65">
                  <c:v>146.85</c:v>
                </c:pt>
                <c:pt idx="66">
                  <c:v>147.35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98312"/>
        <c:axId val="423597136"/>
      </c:lineChart>
      <c:catAx>
        <c:axId val="423598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7136"/>
        <c:crosses val="autoZero"/>
        <c:auto val="1"/>
        <c:lblAlgn val="ctr"/>
        <c:lblOffset val="100"/>
        <c:noMultiLvlLbl val="0"/>
      </c:catAx>
      <c:valAx>
        <c:axId val="423597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25-Jul-16</c:v>
                </c:pt>
                <c:pt idx="1">
                  <c:v>22-Jul-16</c:v>
                </c:pt>
                <c:pt idx="2">
                  <c:v>21-Jul-16</c:v>
                </c:pt>
                <c:pt idx="3">
                  <c:v>20-Jul-16</c:v>
                </c:pt>
                <c:pt idx="4">
                  <c:v>19-Jul-16</c:v>
                </c:pt>
                <c:pt idx="5">
                  <c:v>18-Jul-16</c:v>
                </c:pt>
                <c:pt idx="6">
                  <c:v>15-Jul-16</c:v>
                </c:pt>
                <c:pt idx="7">
                  <c:v>14-Jul-16</c:v>
                </c:pt>
                <c:pt idx="8">
                  <c:v>13-Jul-16</c:v>
                </c:pt>
                <c:pt idx="9">
                  <c:v>12-Jul-16</c:v>
                </c:pt>
                <c:pt idx="10">
                  <c:v>11-Jul-16</c:v>
                </c:pt>
                <c:pt idx="11">
                  <c:v>8-Jul-16</c:v>
                </c:pt>
                <c:pt idx="12">
                  <c:v>7-Jul-16</c:v>
                </c:pt>
                <c:pt idx="13">
                  <c:v>6-Jul-16</c:v>
                </c:pt>
                <c:pt idx="14">
                  <c:v>5-Jul-16</c:v>
                </c:pt>
                <c:pt idx="15">
                  <c:v>1-Jul-16</c:v>
                </c:pt>
                <c:pt idx="16">
                  <c:v>30-Jun-16</c:v>
                </c:pt>
                <c:pt idx="17">
                  <c:v>29-Jun-16</c:v>
                </c:pt>
                <c:pt idx="18">
                  <c:v>28-Jun-16</c:v>
                </c:pt>
                <c:pt idx="19">
                  <c:v>27-Jun-16</c:v>
                </c:pt>
                <c:pt idx="20">
                  <c:v>24-Jun-16</c:v>
                </c:pt>
                <c:pt idx="21">
                  <c:v>23-Jun-16</c:v>
                </c:pt>
                <c:pt idx="22">
                  <c:v>22-Jun-16</c:v>
                </c:pt>
                <c:pt idx="23">
                  <c:v>21-Jun-16</c:v>
                </c:pt>
                <c:pt idx="24">
                  <c:v>20-Jun-16</c:v>
                </c:pt>
                <c:pt idx="25">
                  <c:v>17-Jun-16</c:v>
                </c:pt>
                <c:pt idx="26">
                  <c:v>16-Jun-16</c:v>
                </c:pt>
                <c:pt idx="27">
                  <c:v>15-Jun-16</c:v>
                </c:pt>
                <c:pt idx="28">
                  <c:v>14-Jun-16</c:v>
                </c:pt>
                <c:pt idx="29">
                  <c:v>13-Jun-16</c:v>
                </c:pt>
                <c:pt idx="30">
                  <c:v>10-Jun-16</c:v>
                </c:pt>
                <c:pt idx="31">
                  <c:v>9-Jun-16</c:v>
                </c:pt>
                <c:pt idx="32">
                  <c:v>8-Jun-16</c:v>
                </c:pt>
                <c:pt idx="33">
                  <c:v>7-Jun-16</c:v>
                </c:pt>
                <c:pt idx="34">
                  <c:v>6-Jun-16</c:v>
                </c:pt>
                <c:pt idx="35">
                  <c:v>3-Jun-16</c:v>
                </c:pt>
                <c:pt idx="36">
                  <c:v>2-Jun-16</c:v>
                </c:pt>
                <c:pt idx="37">
                  <c:v>1-Jun-16</c:v>
                </c:pt>
                <c:pt idx="38">
                  <c:v>31-May-16</c:v>
                </c:pt>
                <c:pt idx="39">
                  <c:v>27-May-16</c:v>
                </c:pt>
                <c:pt idx="40">
                  <c:v>26-May-16</c:v>
                </c:pt>
                <c:pt idx="41">
                  <c:v>25-May-16</c:v>
                </c:pt>
                <c:pt idx="42">
                  <c:v>24-May-16</c:v>
                </c:pt>
                <c:pt idx="43">
                  <c:v>23-May-16</c:v>
                </c:pt>
                <c:pt idx="44">
                  <c:v>20-May-16</c:v>
                </c:pt>
                <c:pt idx="45">
                  <c:v>19-May-16</c:v>
                </c:pt>
                <c:pt idx="46">
                  <c:v>18-May-16</c:v>
                </c:pt>
                <c:pt idx="47">
                  <c:v>18-May-16</c:v>
                </c:pt>
                <c:pt idx="48">
                  <c:v>17-May-16</c:v>
                </c:pt>
                <c:pt idx="49">
                  <c:v>16-May-16</c:v>
                </c:pt>
                <c:pt idx="50">
                  <c:v>13-May-16</c:v>
                </c:pt>
                <c:pt idx="51">
                  <c:v>12-May-16</c:v>
                </c:pt>
                <c:pt idx="52">
                  <c:v>11-May-16</c:v>
                </c:pt>
                <c:pt idx="53">
                  <c:v>10-May-16</c:v>
                </c:pt>
                <c:pt idx="54">
                  <c:v>9-May-16</c:v>
                </c:pt>
                <c:pt idx="55">
                  <c:v>6-May-16</c:v>
                </c:pt>
                <c:pt idx="56">
                  <c:v>5-May-16</c:v>
                </c:pt>
                <c:pt idx="57">
                  <c:v>4-May-16</c:v>
                </c:pt>
                <c:pt idx="58">
                  <c:v>3-May-16</c:v>
                </c:pt>
                <c:pt idx="59">
                  <c:v>2-May-16</c:v>
                </c:pt>
                <c:pt idx="60">
                  <c:v>29-Apr-16</c:v>
                </c:pt>
                <c:pt idx="61">
                  <c:v>28-Apr-16</c:v>
                </c:pt>
                <c:pt idx="62">
                  <c:v>27-Apr-16</c:v>
                </c:pt>
                <c:pt idx="63">
                  <c:v>26-Apr-16</c:v>
                </c:pt>
                <c:pt idx="64">
                  <c:v>25-Apr-16</c:v>
                </c:pt>
                <c:pt idx="65">
                  <c:v>22-Apr-16</c:v>
                </c:pt>
                <c:pt idx="66">
                  <c:v>21-Apr-16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31.13</c:v>
                </c:pt>
                <c:pt idx="1">
                  <c:v>31.06</c:v>
                </c:pt>
                <c:pt idx="2">
                  <c:v>30.88</c:v>
                </c:pt>
                <c:pt idx="3">
                  <c:v>31.6</c:v>
                </c:pt>
                <c:pt idx="4">
                  <c:v>31.53</c:v>
                </c:pt>
                <c:pt idx="5">
                  <c:v>31.7</c:v>
                </c:pt>
                <c:pt idx="6">
                  <c:v>31.73</c:v>
                </c:pt>
                <c:pt idx="7">
                  <c:v>31.52</c:v>
                </c:pt>
                <c:pt idx="8">
                  <c:v>31.53</c:v>
                </c:pt>
                <c:pt idx="9">
                  <c:v>31.82</c:v>
                </c:pt>
                <c:pt idx="10">
                  <c:v>31.28</c:v>
                </c:pt>
                <c:pt idx="11">
                  <c:v>30.7</c:v>
                </c:pt>
                <c:pt idx="12">
                  <c:v>30</c:v>
                </c:pt>
                <c:pt idx="13">
                  <c:v>30.11</c:v>
                </c:pt>
                <c:pt idx="14">
                  <c:v>30.02</c:v>
                </c:pt>
                <c:pt idx="15">
                  <c:v>30.9</c:v>
                </c:pt>
                <c:pt idx="16">
                  <c:v>30.66</c:v>
                </c:pt>
                <c:pt idx="17">
                  <c:v>29.72</c:v>
                </c:pt>
                <c:pt idx="18">
                  <c:v>29.58</c:v>
                </c:pt>
                <c:pt idx="19">
                  <c:v>28.97</c:v>
                </c:pt>
                <c:pt idx="20">
                  <c:v>30.44</c:v>
                </c:pt>
                <c:pt idx="21">
                  <c:v>33.46</c:v>
                </c:pt>
                <c:pt idx="22">
                  <c:v>32.630000000000003</c:v>
                </c:pt>
                <c:pt idx="23">
                  <c:v>32.659999999999997</c:v>
                </c:pt>
                <c:pt idx="24">
                  <c:v>33.36</c:v>
                </c:pt>
                <c:pt idx="25">
                  <c:v>32.92</c:v>
                </c:pt>
                <c:pt idx="26">
                  <c:v>32.49</c:v>
                </c:pt>
                <c:pt idx="27">
                  <c:v>32.44</c:v>
                </c:pt>
                <c:pt idx="28">
                  <c:v>32.520000000000003</c:v>
                </c:pt>
                <c:pt idx="29">
                  <c:v>32.909999999999997</c:v>
                </c:pt>
                <c:pt idx="30">
                  <c:v>33.44</c:v>
                </c:pt>
                <c:pt idx="31">
                  <c:v>34.090000000000003</c:v>
                </c:pt>
                <c:pt idx="32">
                  <c:v>34.380000000000003</c:v>
                </c:pt>
                <c:pt idx="33">
                  <c:v>34.270000000000003</c:v>
                </c:pt>
                <c:pt idx="34">
                  <c:v>33.94</c:v>
                </c:pt>
                <c:pt idx="35">
                  <c:v>33.56</c:v>
                </c:pt>
                <c:pt idx="36">
                  <c:v>33.799999999999997</c:v>
                </c:pt>
                <c:pt idx="37">
                  <c:v>33.26</c:v>
                </c:pt>
                <c:pt idx="38">
                  <c:v>33.25</c:v>
                </c:pt>
                <c:pt idx="39">
                  <c:v>33.44</c:v>
                </c:pt>
                <c:pt idx="40">
                  <c:v>33.68</c:v>
                </c:pt>
                <c:pt idx="41">
                  <c:v>34.04</c:v>
                </c:pt>
                <c:pt idx="42">
                  <c:v>33.22</c:v>
                </c:pt>
                <c:pt idx="43">
                  <c:v>32.68</c:v>
                </c:pt>
                <c:pt idx="44">
                  <c:v>32.57</c:v>
                </c:pt>
                <c:pt idx="45">
                  <c:v>32.39</c:v>
                </c:pt>
                <c:pt idx="46">
                  <c:v>32.9</c:v>
                </c:pt>
                <c:pt idx="48">
                  <c:v>33.549999999999997</c:v>
                </c:pt>
                <c:pt idx="49">
                  <c:v>33.42</c:v>
                </c:pt>
                <c:pt idx="50">
                  <c:v>32.9</c:v>
                </c:pt>
                <c:pt idx="51">
                  <c:v>33.47</c:v>
                </c:pt>
                <c:pt idx="52">
                  <c:v>33.75</c:v>
                </c:pt>
                <c:pt idx="53">
                  <c:v>33.71</c:v>
                </c:pt>
                <c:pt idx="54">
                  <c:v>32.58</c:v>
                </c:pt>
                <c:pt idx="55">
                  <c:v>33.590000000000003</c:v>
                </c:pt>
                <c:pt idx="56">
                  <c:v>33.43</c:v>
                </c:pt>
                <c:pt idx="57">
                  <c:v>33.51</c:v>
                </c:pt>
                <c:pt idx="58">
                  <c:v>34.42</c:v>
                </c:pt>
                <c:pt idx="59">
                  <c:v>35.81</c:v>
                </c:pt>
                <c:pt idx="60">
                  <c:v>35.630000000000003</c:v>
                </c:pt>
                <c:pt idx="61">
                  <c:v>35.94</c:v>
                </c:pt>
                <c:pt idx="62">
                  <c:v>35.799999999999997</c:v>
                </c:pt>
                <c:pt idx="63">
                  <c:v>36.5</c:v>
                </c:pt>
                <c:pt idx="64">
                  <c:v>35.93</c:v>
                </c:pt>
                <c:pt idx="65">
                  <c:v>36.590000000000003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89688"/>
        <c:axId val="423599880"/>
      </c:lineChart>
      <c:catAx>
        <c:axId val="423589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9880"/>
        <c:crosses val="autoZero"/>
        <c:auto val="1"/>
        <c:lblAlgn val="ctr"/>
        <c:lblOffset val="100"/>
        <c:noMultiLvlLbl val="0"/>
      </c:catAx>
      <c:valAx>
        <c:axId val="423599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8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42535</c:v>
                </c:pt>
                <c:pt idx="29">
                  <c:v>42534</c:v>
                </c:pt>
                <c:pt idx="30">
                  <c:v>42531</c:v>
                </c:pt>
                <c:pt idx="31">
                  <c:v>42530</c:v>
                </c:pt>
                <c:pt idx="32">
                  <c:v>42529</c:v>
                </c:pt>
                <c:pt idx="33">
                  <c:v>42528</c:v>
                </c:pt>
                <c:pt idx="34">
                  <c:v>42527</c:v>
                </c:pt>
                <c:pt idx="35">
                  <c:v>42524</c:v>
                </c:pt>
                <c:pt idx="36">
                  <c:v>42523</c:v>
                </c:pt>
                <c:pt idx="37">
                  <c:v>42522</c:v>
                </c:pt>
                <c:pt idx="38">
                  <c:v>42521</c:v>
                </c:pt>
                <c:pt idx="39">
                  <c:v>42517</c:v>
                </c:pt>
                <c:pt idx="40">
                  <c:v>42516</c:v>
                </c:pt>
                <c:pt idx="41">
                  <c:v>42515</c:v>
                </c:pt>
                <c:pt idx="42">
                  <c:v>42514</c:v>
                </c:pt>
                <c:pt idx="43">
                  <c:v>42513</c:v>
                </c:pt>
                <c:pt idx="44">
                  <c:v>42510</c:v>
                </c:pt>
                <c:pt idx="45">
                  <c:v>42509</c:v>
                </c:pt>
                <c:pt idx="46">
                  <c:v>42508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  <c:pt idx="66">
                  <c:v>42481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104.65</c:v>
                </c:pt>
                <c:pt idx="1">
                  <c:v>105.13</c:v>
                </c:pt>
                <c:pt idx="2">
                  <c:v>105.85</c:v>
                </c:pt>
                <c:pt idx="3">
                  <c:v>106.04</c:v>
                </c:pt>
                <c:pt idx="4">
                  <c:v>105.62</c:v>
                </c:pt>
                <c:pt idx="5">
                  <c:v>105.49</c:v>
                </c:pt>
                <c:pt idx="6">
                  <c:v>105.5</c:v>
                </c:pt>
                <c:pt idx="7">
                  <c:v>105.14</c:v>
                </c:pt>
                <c:pt idx="8">
                  <c:v>105.09</c:v>
                </c:pt>
                <c:pt idx="9">
                  <c:v>104.5</c:v>
                </c:pt>
                <c:pt idx="10">
                  <c:v>103.96</c:v>
                </c:pt>
                <c:pt idx="11">
                  <c:v>103.66</c:v>
                </c:pt>
                <c:pt idx="12">
                  <c:v>101.97</c:v>
                </c:pt>
                <c:pt idx="13">
                  <c:v>101.38</c:v>
                </c:pt>
                <c:pt idx="14">
                  <c:v>100.62</c:v>
                </c:pt>
                <c:pt idx="15">
                  <c:v>102.73</c:v>
                </c:pt>
                <c:pt idx="16">
                  <c:v>102.55</c:v>
                </c:pt>
                <c:pt idx="17">
                  <c:v>100.47</c:v>
                </c:pt>
                <c:pt idx="18">
                  <c:v>99.03</c:v>
                </c:pt>
                <c:pt idx="19">
                  <c:v>97.21</c:v>
                </c:pt>
                <c:pt idx="20">
                  <c:v>98.89</c:v>
                </c:pt>
                <c:pt idx="21">
                  <c:v>102.33</c:v>
                </c:pt>
                <c:pt idx="22">
                  <c:v>101.35</c:v>
                </c:pt>
                <c:pt idx="23">
                  <c:v>101.57</c:v>
                </c:pt>
                <c:pt idx="24">
                  <c:v>101.7</c:v>
                </c:pt>
                <c:pt idx="25">
                  <c:v>101.2</c:v>
                </c:pt>
                <c:pt idx="26">
                  <c:v>101.12</c:v>
                </c:pt>
                <c:pt idx="27">
                  <c:v>100.54</c:v>
                </c:pt>
                <c:pt idx="28">
                  <c:v>101.19</c:v>
                </c:pt>
                <c:pt idx="29">
                  <c:v>101.21</c:v>
                </c:pt>
                <c:pt idx="30">
                  <c:v>102</c:v>
                </c:pt>
                <c:pt idx="31">
                  <c:v>102.32</c:v>
                </c:pt>
                <c:pt idx="32">
                  <c:v>102.07</c:v>
                </c:pt>
                <c:pt idx="33">
                  <c:v>101.45</c:v>
                </c:pt>
                <c:pt idx="34">
                  <c:v>101.36</c:v>
                </c:pt>
                <c:pt idx="35">
                  <c:v>100.43</c:v>
                </c:pt>
                <c:pt idx="36">
                  <c:v>100.79</c:v>
                </c:pt>
                <c:pt idx="37">
                  <c:v>100.35</c:v>
                </c:pt>
                <c:pt idx="38">
                  <c:v>100.58</c:v>
                </c:pt>
                <c:pt idx="39">
                  <c:v>100.76</c:v>
                </c:pt>
                <c:pt idx="40">
                  <c:v>100.41</c:v>
                </c:pt>
                <c:pt idx="41">
                  <c:v>100.32</c:v>
                </c:pt>
                <c:pt idx="42">
                  <c:v>99.91</c:v>
                </c:pt>
                <c:pt idx="43">
                  <c:v>98.9</c:v>
                </c:pt>
                <c:pt idx="44">
                  <c:v>99.1</c:v>
                </c:pt>
                <c:pt idx="45">
                  <c:v>98.51</c:v>
                </c:pt>
                <c:pt idx="46">
                  <c:v>99.29</c:v>
                </c:pt>
                <c:pt idx="48">
                  <c:v>100.06</c:v>
                </c:pt>
                <c:pt idx="49">
                  <c:v>101.82</c:v>
                </c:pt>
                <c:pt idx="50">
                  <c:v>100.27</c:v>
                </c:pt>
                <c:pt idx="51">
                  <c:v>101.46</c:v>
                </c:pt>
                <c:pt idx="52">
                  <c:v>101.6</c:v>
                </c:pt>
                <c:pt idx="53">
                  <c:v>102.16</c:v>
                </c:pt>
                <c:pt idx="54">
                  <c:v>100.09</c:v>
                </c:pt>
                <c:pt idx="55">
                  <c:v>101.12</c:v>
                </c:pt>
                <c:pt idx="56">
                  <c:v>100.29</c:v>
                </c:pt>
                <c:pt idx="57">
                  <c:v>100.67</c:v>
                </c:pt>
                <c:pt idx="58">
                  <c:v>102.13</c:v>
                </c:pt>
                <c:pt idx="59">
                  <c:v>104.37</c:v>
                </c:pt>
                <c:pt idx="60">
                  <c:v>104.37</c:v>
                </c:pt>
                <c:pt idx="61">
                  <c:v>104.23</c:v>
                </c:pt>
                <c:pt idx="62">
                  <c:v>105.89</c:v>
                </c:pt>
                <c:pt idx="63">
                  <c:v>104.8</c:v>
                </c:pt>
                <c:pt idx="64">
                  <c:v>105.2</c:v>
                </c:pt>
                <c:pt idx="65">
                  <c:v>105.7</c:v>
                </c:pt>
                <c:pt idx="66">
                  <c:v>105.43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97528"/>
        <c:axId val="423597920"/>
      </c:lineChart>
      <c:dateAx>
        <c:axId val="423597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7920"/>
        <c:crosses val="autoZero"/>
        <c:auto val="1"/>
        <c:lblOffset val="100"/>
        <c:baseTimeUnit val="days"/>
      </c:dateAx>
      <c:valAx>
        <c:axId val="4235979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59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42576</c:v>
                </c:pt>
                <c:pt idx="1">
                  <c:v>42573</c:v>
                </c:pt>
                <c:pt idx="2">
                  <c:v>42572</c:v>
                </c:pt>
                <c:pt idx="3">
                  <c:v>42571</c:v>
                </c:pt>
                <c:pt idx="4">
                  <c:v>42570</c:v>
                </c:pt>
                <c:pt idx="5">
                  <c:v>42569</c:v>
                </c:pt>
                <c:pt idx="6">
                  <c:v>42566</c:v>
                </c:pt>
                <c:pt idx="7">
                  <c:v>42565</c:v>
                </c:pt>
                <c:pt idx="8">
                  <c:v>42564</c:v>
                </c:pt>
                <c:pt idx="9">
                  <c:v>42563</c:v>
                </c:pt>
                <c:pt idx="10">
                  <c:v>42562</c:v>
                </c:pt>
                <c:pt idx="11">
                  <c:v>42559</c:v>
                </c:pt>
                <c:pt idx="12">
                  <c:v>42558</c:v>
                </c:pt>
                <c:pt idx="13">
                  <c:v>42557</c:v>
                </c:pt>
                <c:pt idx="14">
                  <c:v>42556</c:v>
                </c:pt>
                <c:pt idx="15">
                  <c:v>42552</c:v>
                </c:pt>
                <c:pt idx="16">
                  <c:v>42551</c:v>
                </c:pt>
                <c:pt idx="17">
                  <c:v>42550</c:v>
                </c:pt>
                <c:pt idx="18">
                  <c:v>42549</c:v>
                </c:pt>
                <c:pt idx="19">
                  <c:v>42548</c:v>
                </c:pt>
                <c:pt idx="20">
                  <c:v>42545</c:v>
                </c:pt>
                <c:pt idx="21">
                  <c:v>42544</c:v>
                </c:pt>
                <c:pt idx="22">
                  <c:v>42543</c:v>
                </c:pt>
                <c:pt idx="23">
                  <c:v>42542</c:v>
                </c:pt>
                <c:pt idx="24">
                  <c:v>42541</c:v>
                </c:pt>
                <c:pt idx="25">
                  <c:v>42538</c:v>
                </c:pt>
                <c:pt idx="26">
                  <c:v>42537</c:v>
                </c:pt>
                <c:pt idx="27">
                  <c:v>42536</c:v>
                </c:pt>
                <c:pt idx="28">
                  <c:v>42536</c:v>
                </c:pt>
                <c:pt idx="29">
                  <c:v>42535</c:v>
                </c:pt>
                <c:pt idx="30">
                  <c:v>42534</c:v>
                </c:pt>
                <c:pt idx="31">
                  <c:v>42531</c:v>
                </c:pt>
                <c:pt idx="32">
                  <c:v>42530</c:v>
                </c:pt>
                <c:pt idx="33">
                  <c:v>42529</c:v>
                </c:pt>
                <c:pt idx="34">
                  <c:v>42528</c:v>
                </c:pt>
                <c:pt idx="35">
                  <c:v>42527</c:v>
                </c:pt>
                <c:pt idx="36">
                  <c:v>42524</c:v>
                </c:pt>
                <c:pt idx="37">
                  <c:v>42523</c:v>
                </c:pt>
                <c:pt idx="38">
                  <c:v>42522</c:v>
                </c:pt>
                <c:pt idx="39">
                  <c:v>42521</c:v>
                </c:pt>
                <c:pt idx="40">
                  <c:v>42517</c:v>
                </c:pt>
                <c:pt idx="41">
                  <c:v>42516</c:v>
                </c:pt>
                <c:pt idx="42">
                  <c:v>42515</c:v>
                </c:pt>
                <c:pt idx="43">
                  <c:v>42514</c:v>
                </c:pt>
                <c:pt idx="44">
                  <c:v>42513</c:v>
                </c:pt>
                <c:pt idx="45">
                  <c:v>42510</c:v>
                </c:pt>
                <c:pt idx="46">
                  <c:v>42509</c:v>
                </c:pt>
                <c:pt idx="47">
                  <c:v>42508</c:v>
                </c:pt>
                <c:pt idx="48">
                  <c:v>42507</c:v>
                </c:pt>
                <c:pt idx="49">
                  <c:v>42506</c:v>
                </c:pt>
                <c:pt idx="50">
                  <c:v>42503</c:v>
                </c:pt>
                <c:pt idx="51">
                  <c:v>42502</c:v>
                </c:pt>
                <c:pt idx="52">
                  <c:v>42501</c:v>
                </c:pt>
                <c:pt idx="53">
                  <c:v>42500</c:v>
                </c:pt>
                <c:pt idx="54">
                  <c:v>42499</c:v>
                </c:pt>
                <c:pt idx="55">
                  <c:v>42496</c:v>
                </c:pt>
                <c:pt idx="56">
                  <c:v>42495</c:v>
                </c:pt>
                <c:pt idx="57">
                  <c:v>42494</c:v>
                </c:pt>
                <c:pt idx="58">
                  <c:v>42493</c:v>
                </c:pt>
                <c:pt idx="59">
                  <c:v>42492</c:v>
                </c:pt>
                <c:pt idx="60">
                  <c:v>42489</c:v>
                </c:pt>
                <c:pt idx="61">
                  <c:v>42488</c:v>
                </c:pt>
                <c:pt idx="62">
                  <c:v>42487</c:v>
                </c:pt>
                <c:pt idx="63">
                  <c:v>42486</c:v>
                </c:pt>
                <c:pt idx="64">
                  <c:v>42485</c:v>
                </c:pt>
                <c:pt idx="65">
                  <c:v>42482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141.72999999999999</c:v>
                </c:pt>
                <c:pt idx="1">
                  <c:v>143.69</c:v>
                </c:pt>
                <c:pt idx="2">
                  <c:v>142.87</c:v>
                </c:pt>
                <c:pt idx="3">
                  <c:v>143.02000000000001</c:v>
                </c:pt>
                <c:pt idx="4">
                  <c:v>142.59</c:v>
                </c:pt>
                <c:pt idx="5">
                  <c:v>140.75</c:v>
                </c:pt>
                <c:pt idx="6">
                  <c:v>141.33000000000001</c:v>
                </c:pt>
                <c:pt idx="7">
                  <c:v>140.84</c:v>
                </c:pt>
                <c:pt idx="8">
                  <c:v>141.47999999999999</c:v>
                </c:pt>
                <c:pt idx="9">
                  <c:v>139.86000000000001</c:v>
                </c:pt>
                <c:pt idx="10">
                  <c:v>140.32</c:v>
                </c:pt>
                <c:pt idx="11">
                  <c:v>141.27000000000001</c:v>
                </c:pt>
                <c:pt idx="12">
                  <c:v>140.80000000000001</c:v>
                </c:pt>
                <c:pt idx="13">
                  <c:v>142.38</c:v>
                </c:pt>
                <c:pt idx="14">
                  <c:v>141.56</c:v>
                </c:pt>
                <c:pt idx="15">
                  <c:v>140.86000000000001</c:v>
                </c:pt>
                <c:pt idx="16">
                  <c:v>141.19999999999999</c:v>
                </c:pt>
                <c:pt idx="17">
                  <c:v>140.52000000000001</c:v>
                </c:pt>
                <c:pt idx="18">
                  <c:v>138.71</c:v>
                </c:pt>
                <c:pt idx="19">
                  <c:v>137.11000000000001</c:v>
                </c:pt>
                <c:pt idx="20">
                  <c:v>137.29</c:v>
                </c:pt>
                <c:pt idx="21">
                  <c:v>139.19</c:v>
                </c:pt>
                <c:pt idx="22">
                  <c:v>137.9</c:v>
                </c:pt>
                <c:pt idx="23">
                  <c:v>138.19</c:v>
                </c:pt>
                <c:pt idx="24">
                  <c:v>138.52000000000001</c:v>
                </c:pt>
                <c:pt idx="25">
                  <c:v>137.69</c:v>
                </c:pt>
                <c:pt idx="26">
                  <c:v>138.66</c:v>
                </c:pt>
                <c:pt idx="27">
                  <c:v>137.26</c:v>
                </c:pt>
                <c:pt idx="29">
                  <c:v>137.87</c:v>
                </c:pt>
                <c:pt idx="30">
                  <c:v>138.09</c:v>
                </c:pt>
                <c:pt idx="31">
                  <c:v>139.24</c:v>
                </c:pt>
                <c:pt idx="32">
                  <c:v>140.68</c:v>
                </c:pt>
                <c:pt idx="33">
                  <c:v>140.4</c:v>
                </c:pt>
                <c:pt idx="34">
                  <c:v>136.94</c:v>
                </c:pt>
                <c:pt idx="35">
                  <c:v>138.15</c:v>
                </c:pt>
                <c:pt idx="36">
                  <c:v>136.84</c:v>
                </c:pt>
                <c:pt idx="37">
                  <c:v>136.04</c:v>
                </c:pt>
                <c:pt idx="38">
                  <c:v>134.53</c:v>
                </c:pt>
                <c:pt idx="39">
                  <c:v>133.66999999999999</c:v>
                </c:pt>
                <c:pt idx="40">
                  <c:v>134</c:v>
                </c:pt>
                <c:pt idx="41">
                  <c:v>132.97999999999999</c:v>
                </c:pt>
                <c:pt idx="42">
                  <c:v>133.41999999999999</c:v>
                </c:pt>
                <c:pt idx="43">
                  <c:v>132.59</c:v>
                </c:pt>
                <c:pt idx="44">
                  <c:v>130.41999999999999</c:v>
                </c:pt>
                <c:pt idx="45">
                  <c:v>130.94</c:v>
                </c:pt>
                <c:pt idx="46">
                  <c:v>130</c:v>
                </c:pt>
                <c:pt idx="47">
                  <c:v>130.51</c:v>
                </c:pt>
                <c:pt idx="48">
                  <c:v>129.56</c:v>
                </c:pt>
                <c:pt idx="49">
                  <c:v>130.63999999999999</c:v>
                </c:pt>
                <c:pt idx="50">
                  <c:v>129</c:v>
                </c:pt>
                <c:pt idx="51">
                  <c:v>129.74</c:v>
                </c:pt>
                <c:pt idx="52">
                  <c:v>130.69</c:v>
                </c:pt>
                <c:pt idx="53">
                  <c:v>133.57</c:v>
                </c:pt>
                <c:pt idx="54">
                  <c:v>132.66999999999999</c:v>
                </c:pt>
                <c:pt idx="55">
                  <c:v>132.04</c:v>
                </c:pt>
                <c:pt idx="56">
                  <c:v>132.31</c:v>
                </c:pt>
                <c:pt idx="57">
                  <c:v>132.03</c:v>
                </c:pt>
                <c:pt idx="58">
                  <c:v>132.46</c:v>
                </c:pt>
                <c:pt idx="59">
                  <c:v>132.1</c:v>
                </c:pt>
                <c:pt idx="60">
                  <c:v>131.68</c:v>
                </c:pt>
                <c:pt idx="61">
                  <c:v>132.07</c:v>
                </c:pt>
                <c:pt idx="62">
                  <c:v>132.80000000000001</c:v>
                </c:pt>
                <c:pt idx="63">
                  <c:v>134.24</c:v>
                </c:pt>
                <c:pt idx="64">
                  <c:v>133.78</c:v>
                </c:pt>
                <c:pt idx="65">
                  <c:v>134.13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600664"/>
        <c:axId val="423602624"/>
      </c:lineChart>
      <c:dateAx>
        <c:axId val="423600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602624"/>
        <c:crosses val="autoZero"/>
        <c:auto val="1"/>
        <c:lblOffset val="100"/>
        <c:baseTimeUnit val="days"/>
      </c:dateAx>
      <c:valAx>
        <c:axId val="4236026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60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2"/>
  <sheetViews>
    <sheetView topLeftCell="D1" zoomScaleNormal="100" workbookViewId="0">
      <pane ySplit="1" topLeftCell="A218" activePane="bottomLeft" state="frozen"/>
      <selection pane="bottomLeft" activeCell="O234" sqref="O23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278</v>
      </c>
      <c r="V1" s="356" t="s">
        <v>279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-39065.950000000012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2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3">(F238-F$2)/F$2</f>
        <v>1.1626765127560684E-3</v>
      </c>
      <c r="I238" s="228">
        <v>355693.78</v>
      </c>
      <c r="J238" s="177">
        <v>400000</v>
      </c>
      <c r="K238" s="177">
        <f t="shared" ref="K238" si="384">I238-I237-J238+J237</f>
        <v>-1720.3899999999558</v>
      </c>
      <c r="L238" s="175">
        <f t="shared" si="242"/>
        <v>-4.8134353486879262E-3</v>
      </c>
      <c r="M238" s="189">
        <f t="shared" ref="M238" si="385">I238-J238</f>
        <v>-44306.219999999972</v>
      </c>
      <c r="N238" s="191">
        <f t="shared" ref="N238" si="386">M238/J238</f>
        <v>-0.11076554999999993</v>
      </c>
      <c r="O238" s="189" t="b">
        <f t="shared" ref="O238" si="387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>I238-Q238</f>
        <v>44347.69</v>
      </c>
      <c r="S238" s="177">
        <v>-60287</v>
      </c>
      <c r="T238" s="177">
        <f>M238-S238</f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ref="D239" si="388">(C239-C238)/C238</f>
        <v>3.2280675865113727E-4</v>
      </c>
      <c r="E239" s="216">
        <f t="shared" ref="E239" si="389">(C239-$C$2)/$C$2</f>
        <v>3.1744068796255673E-2</v>
      </c>
      <c r="F239" s="226">
        <v>5110.04</v>
      </c>
      <c r="G239" s="175">
        <f t="shared" ref="G239" si="390">(F239-F238)/F238</f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ref="L239" si="393">K239/I238</f>
        <v>1.4732532011102247E-2</v>
      </c>
      <c r="M239" s="189">
        <f t="shared" ref="M239" si="394">I239-J239</f>
        <v>-39065.950000000012</v>
      </c>
      <c r="N239" s="191">
        <f t="shared" ref="N239" si="395">M239/J239</f>
        <v>-9.7664875000000026E-2</v>
      </c>
      <c r="O239" s="189" t="b">
        <f t="shared" ref="O239" si="396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>I239-Q239</f>
        <v>65324.06</v>
      </c>
      <c r="S239" s="177">
        <v>-55468</v>
      </c>
      <c r="T239" s="177">
        <f>M239-S239</f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/>
      <c r="C240" s="222"/>
      <c r="D240" s="175"/>
      <c r="E240" s="216"/>
      <c r="F240" s="226"/>
      <c r="G240" s="175"/>
      <c r="H240" s="210"/>
      <c r="I240" s="228"/>
      <c r="J240" s="177"/>
      <c r="K240" s="177"/>
      <c r="L240" s="175"/>
      <c r="M240" s="189"/>
      <c r="N240" s="191"/>
      <c r="O240" s="189"/>
      <c r="P240" s="191"/>
      <c r="Q240" s="177"/>
      <c r="R240" s="177"/>
      <c r="S240" s="177"/>
      <c r="T240" s="177"/>
      <c r="U240" s="191"/>
      <c r="V240" s="191"/>
    </row>
    <row r="241" spans="2:22" ht="20.100000000000001" customHeight="1" x14ac:dyDescent="0.25">
      <c r="B241" s="176"/>
      <c r="C241" s="222"/>
      <c r="D241" s="175"/>
      <c r="E241" s="216"/>
      <c r="F241" s="226"/>
      <c r="G241" s="175"/>
      <c r="H241" s="210"/>
      <c r="I241" s="228"/>
      <c r="J241" s="177"/>
      <c r="K241" s="177"/>
      <c r="L241" s="175"/>
      <c r="M241" s="189"/>
      <c r="N241" s="191"/>
      <c r="O241" s="189"/>
      <c r="P241" s="191"/>
      <c r="Q241" s="177"/>
      <c r="R241" s="177"/>
      <c r="S241" s="177"/>
      <c r="T241" s="177"/>
      <c r="U241" s="191"/>
      <c r="V241" s="191"/>
    </row>
    <row r="242" spans="2:22" ht="20.100000000000001" customHeight="1" x14ac:dyDescent="0.25">
      <c r="B242" s="176"/>
      <c r="C242" s="222"/>
      <c r="D242" s="175"/>
      <c r="E242" s="216"/>
      <c r="F242" s="226"/>
      <c r="G242" s="175"/>
      <c r="H242" s="210"/>
      <c r="I242" s="228"/>
      <c r="J242" s="177"/>
      <c r="K242" s="177"/>
      <c r="L242" s="175"/>
      <c r="M242" s="189"/>
      <c r="N242" s="191"/>
      <c r="O242" s="189"/>
      <c r="P242" s="191"/>
      <c r="Q242" s="177"/>
      <c r="R242" s="177"/>
      <c r="S242" s="177"/>
      <c r="T242" s="177"/>
      <c r="U242" s="191"/>
      <c r="V242" s="191"/>
    </row>
  </sheetData>
  <conditionalFormatting sqref="L243:L1048576 L1:L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9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39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39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39">
    <cfRule type="colorScale" priority="1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0:D24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40:G24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40:L24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0:D24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21" activePane="bottomLeft" state="frozen"/>
      <selection activeCell="E5" sqref="E5"/>
      <selection pane="bottomLeft" activeCell="E247" sqref="E24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06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06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06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06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06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06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6" t="s">
        <v>280</v>
      </c>
      <c r="R242" s="475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5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5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-36952.911999999313</v>
      </c>
      <c r="Q245" s="371"/>
      <c r="R245" s="475"/>
      <c r="S245" s="436">
        <v>42309</v>
      </c>
      <c r="T245" s="435">
        <v>0.26</v>
      </c>
    </row>
    <row r="246" spans="1:20" ht="18" customHeight="1" x14ac:dyDescent="0.25">
      <c r="Q246" s="371"/>
      <c r="R246" s="475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-39065.921999999249</v>
      </c>
      <c r="Q247" s="371"/>
      <c r="R247" s="475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-39065.950000000012</v>
      </c>
      <c r="Q248" s="371"/>
      <c r="R248" s="475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5">
        <f>R258</f>
        <v>0.03</v>
      </c>
      <c r="O249" s="357"/>
      <c r="Q249" s="371"/>
      <c r="R249" s="475"/>
      <c r="S249" s="436">
        <v>42430</v>
      </c>
      <c r="T249" s="435">
        <v>0.68</v>
      </c>
    </row>
    <row r="250" spans="1:20" ht="18" customHeight="1" x14ac:dyDescent="0.25">
      <c r="Q250" s="371"/>
      <c r="R250" s="475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-1.9999992364319041E-3</v>
      </c>
      <c r="Q251" s="371"/>
      <c r="R251" s="475"/>
      <c r="S251" s="436">
        <v>42491</v>
      </c>
      <c r="T251" s="435">
        <v>0.13</v>
      </c>
    </row>
    <row r="252" spans="1:20" ht="18" customHeight="1" x14ac:dyDescent="0.25">
      <c r="Q252" s="371"/>
      <c r="R252" s="475"/>
      <c r="S252" s="436">
        <v>42552</v>
      </c>
      <c r="T252" s="435">
        <v>0.64</v>
      </c>
    </row>
    <row r="253" spans="1:20" ht="18" customHeight="1" x14ac:dyDescent="0.25">
      <c r="Q253" s="371"/>
      <c r="R253" s="475"/>
      <c r="S253" s="436"/>
      <c r="T253" s="435"/>
    </row>
    <row r="254" spans="1:20" ht="18" customHeight="1" x14ac:dyDescent="0.25">
      <c r="Q254" s="371"/>
      <c r="R254" s="475"/>
      <c r="S254" s="436"/>
      <c r="T254" s="435"/>
    </row>
    <row r="255" spans="1:20" ht="18" customHeight="1" x14ac:dyDescent="0.25">
      <c r="Q255" s="371"/>
      <c r="R255" s="475"/>
      <c r="S255" s="436"/>
      <c r="T255" s="435"/>
    </row>
    <row r="256" spans="1:20" ht="18" customHeight="1" x14ac:dyDescent="0.25">
      <c r="Q256" s="371"/>
      <c r="R256" s="475"/>
      <c r="S256" s="436"/>
      <c r="T256" s="435"/>
    </row>
    <row r="257" spans="17:20" ht="18" customHeight="1" x14ac:dyDescent="0.25">
      <c r="Q257" s="371"/>
      <c r="R257" s="475"/>
      <c r="S257" s="436"/>
      <c r="T257" s="435"/>
    </row>
    <row r="258" spans="17:20" ht="18" customHeight="1" x14ac:dyDescent="0.25">
      <c r="Q258" s="371" t="s">
        <v>81</v>
      </c>
      <c r="R258" s="475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70" priority="5">
      <formula>#REF!&gt;0</formula>
    </cfRule>
    <cfRule type="expression" dxfId="66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="98" zoomScaleNormal="98" workbookViewId="0">
      <pane ySplit="1" topLeftCell="A14" activePane="bottomLeft" state="frozen"/>
      <selection pane="bottomLeft" activeCell="L39" sqref="L39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318</v>
      </c>
      <c r="N1" s="58" t="s">
        <v>92</v>
      </c>
      <c r="O1" s="369" t="s">
        <v>236</v>
      </c>
    </row>
    <row r="2" spans="1:19" ht="21.95" customHeight="1" x14ac:dyDescent="0.25">
      <c r="A2" s="51"/>
      <c r="B2" s="51"/>
      <c r="C2" s="52"/>
      <c r="E2" s="23" t="s">
        <v>10</v>
      </c>
      <c r="F2" s="252">
        <v>10.67</v>
      </c>
      <c r="G2" s="252">
        <v>10.67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1.14E-2</v>
      </c>
      <c r="S2" s="49"/>
    </row>
    <row r="3" spans="1:19" ht="21.95" customHeight="1" x14ac:dyDescent="0.25">
      <c r="A3" s="61"/>
      <c r="B3" s="62"/>
      <c r="C3" s="61"/>
      <c r="E3" s="23" t="s">
        <v>231</v>
      </c>
      <c r="F3" s="252">
        <v>96.67</v>
      </c>
      <c r="G3" s="252">
        <v>96.67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2.3099999999999999E-2</v>
      </c>
      <c r="R3" s="49"/>
    </row>
    <row r="4" spans="1:19" ht="21.95" customHeight="1" x14ac:dyDescent="0.25">
      <c r="A4" s="51"/>
      <c r="B4" s="51"/>
      <c r="C4" s="52"/>
      <c r="E4" s="23" t="s">
        <v>574</v>
      </c>
      <c r="F4" s="252">
        <v>58.09</v>
      </c>
      <c r="G4" s="252">
        <v>52</v>
      </c>
      <c r="H4" s="340">
        <v>30</v>
      </c>
      <c r="I4" s="49">
        <v>1560</v>
      </c>
      <c r="J4" s="384">
        <v>182.70000000000005</v>
      </c>
      <c r="K4" s="370">
        <v>0.11711538461538468</v>
      </c>
      <c r="L4" s="384">
        <v>182.70000000000005</v>
      </c>
      <c r="M4" s="30">
        <v>42608</v>
      </c>
      <c r="N4" s="381" t="str">
        <f>HYPERLINK("http://finance.yahoo.com/q?s=" &amp; E4, "Link")</f>
        <v>Link</v>
      </c>
      <c r="O4" s="380">
        <v>4.7699999999999999E-2</v>
      </c>
      <c r="Q4" s="152"/>
    </row>
    <row r="5" spans="1:19" ht="21.95" customHeight="1" x14ac:dyDescent="0.25">
      <c r="A5" s="51"/>
      <c r="B5" s="51"/>
      <c r="C5" s="52"/>
      <c r="E5" s="23" t="s">
        <v>45</v>
      </c>
      <c r="F5" s="252">
        <v>69.040000000000006</v>
      </c>
      <c r="G5" s="252">
        <v>69.040000000000006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R5" s="49"/>
    </row>
    <row r="6" spans="1:19" ht="21.95" customHeight="1" x14ac:dyDescent="0.25">
      <c r="A6" s="52"/>
      <c r="B6" s="159"/>
      <c r="C6" s="341"/>
      <c r="E6" s="23" t="s">
        <v>33</v>
      </c>
      <c r="F6" s="252">
        <v>163.44</v>
      </c>
      <c r="G6" s="252">
        <v>163.44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1.2500000000000001E-2</v>
      </c>
      <c r="Q6" s="152"/>
      <c r="R6" s="49"/>
    </row>
    <row r="7" spans="1:19" ht="21.95" customHeight="1" x14ac:dyDescent="0.25">
      <c r="A7" s="51"/>
      <c r="B7" s="51"/>
      <c r="C7" s="52"/>
      <c r="E7" s="23" t="s">
        <v>285</v>
      </c>
      <c r="F7" s="252">
        <v>64.37</v>
      </c>
      <c r="G7" s="252">
        <v>59.08</v>
      </c>
      <c r="H7" s="50">
        <v>40</v>
      </c>
      <c r="I7" s="49">
        <v>2363.1999999999998</v>
      </c>
      <c r="J7" s="384">
        <v>211.60000000000036</v>
      </c>
      <c r="K7" s="370">
        <v>8.9539607312119268E-2</v>
      </c>
      <c r="L7" s="49">
        <v>211.60000000000036</v>
      </c>
      <c r="M7" s="30">
        <v>42579</v>
      </c>
      <c r="N7" s="381" t="str">
        <f>HYPERLINK("http://finance.yahoo.com/q?s=" &amp; E7, "Link")</f>
        <v>Link</v>
      </c>
      <c r="O7" s="370">
        <v>1.7999999999999999E-2</v>
      </c>
    </row>
    <row r="8" spans="1:19" ht="21.95" customHeight="1" x14ac:dyDescent="0.25">
      <c r="A8" s="159"/>
      <c r="B8" s="51"/>
      <c r="C8" s="52"/>
      <c r="E8" s="23" t="s">
        <v>62</v>
      </c>
      <c r="F8" s="252">
        <v>287.04000000000002</v>
      </c>
      <c r="G8" s="252">
        <v>287.04000000000002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49"/>
    </row>
    <row r="9" spans="1:19" ht="21.95" customHeight="1" x14ac:dyDescent="0.25">
      <c r="A9" s="52"/>
      <c r="B9" s="52"/>
      <c r="C9" s="52"/>
      <c r="E9" s="23" t="s">
        <v>52</v>
      </c>
      <c r="F9" s="252">
        <v>83.64</v>
      </c>
      <c r="G9" s="252">
        <v>71.054500000000004</v>
      </c>
      <c r="H9" s="340">
        <v>40</v>
      </c>
      <c r="I9" s="49">
        <v>2842.1800000000003</v>
      </c>
      <c r="J9" s="384">
        <v>503.41999999999962</v>
      </c>
      <c r="K9" s="370">
        <v>0.17712460153825579</v>
      </c>
      <c r="L9" s="384">
        <v>503.41999999999962</v>
      </c>
      <c r="M9">
        <v>15</v>
      </c>
      <c r="N9" s="381" t="str">
        <f>HYPERLINK("http://finance.yahoo.com/q?s=" &amp; E9, "Link")</f>
        <v>Link</v>
      </c>
      <c r="O9" s="380">
        <v>2.1600000000000001E-2</v>
      </c>
    </row>
    <row r="10" spans="1:19" ht="21.95" customHeight="1" x14ac:dyDescent="0.25">
      <c r="A10" s="51"/>
      <c r="B10" s="51"/>
      <c r="C10" s="52"/>
      <c r="E10" s="23" t="s">
        <v>282</v>
      </c>
      <c r="F10" s="252">
        <v>25.8</v>
      </c>
      <c r="G10" s="252">
        <v>25.010285714285715</v>
      </c>
      <c r="H10" s="340">
        <v>70</v>
      </c>
      <c r="I10" s="49">
        <v>1750.72</v>
      </c>
      <c r="J10" s="384">
        <v>55.279999999999973</v>
      </c>
      <c r="K10" s="370">
        <v>3.1575580332663146E-2</v>
      </c>
      <c r="L10" s="384">
        <v>55.279999999999973</v>
      </c>
      <c r="M10">
        <v>70</v>
      </c>
      <c r="N10" s="381" t="str">
        <f>HYPERLINK("http://finance.yahoo.com/q?s=" &amp; E10, "Link")</f>
        <v>Link</v>
      </c>
      <c r="O10" s="380">
        <v>4.7699999999999999E-2</v>
      </c>
      <c r="Q10" s="152"/>
    </row>
    <row r="11" spans="1:19" ht="21.95" customHeight="1" x14ac:dyDescent="0.25">
      <c r="A11" s="51"/>
      <c r="B11" s="51"/>
      <c r="C11" s="52"/>
      <c r="E11" s="23" t="s">
        <v>8</v>
      </c>
      <c r="F11" s="252">
        <v>63.33</v>
      </c>
      <c r="G11" s="252">
        <v>63.33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1.83E-2</v>
      </c>
      <c r="Q11" s="152"/>
    </row>
    <row r="12" spans="1:19" ht="21.95" customHeight="1" x14ac:dyDescent="0.25">
      <c r="A12" s="51"/>
      <c r="B12" s="52"/>
      <c r="C12" s="52"/>
      <c r="E12" s="23" t="s">
        <v>17</v>
      </c>
      <c r="F12" s="252">
        <v>14.75</v>
      </c>
      <c r="G12" s="252">
        <v>25.433450000000011</v>
      </c>
      <c r="H12" s="340">
        <v>2000</v>
      </c>
      <c r="I12" s="448">
        <v>50866.900000000023</v>
      </c>
      <c r="J12" s="384">
        <v>-21366.900000000023</v>
      </c>
      <c r="K12" s="370">
        <v>-0.42005508493735638</v>
      </c>
      <c r="L12" s="384">
        <v>-21366.900000000023</v>
      </c>
      <c r="M12">
        <v>1520</v>
      </c>
      <c r="N12" s="381" t="str">
        <f>HYPERLINK("http://finance.yahoo.com/q?s=" &amp; E12, "Link")</f>
        <v>Link</v>
      </c>
      <c r="O12" s="380">
        <v>0</v>
      </c>
      <c r="S12" s="49"/>
    </row>
    <row r="13" spans="1:19" ht="21.95" customHeight="1" x14ac:dyDescent="0.25">
      <c r="A13" s="51"/>
      <c r="B13" s="51"/>
      <c r="C13" s="52"/>
      <c r="E13" s="23" t="s">
        <v>32</v>
      </c>
      <c r="F13" s="252">
        <v>39.03</v>
      </c>
      <c r="G13" s="252">
        <v>37.059428571428583</v>
      </c>
      <c r="H13" s="340">
        <v>350</v>
      </c>
      <c r="I13" s="49">
        <v>12970.800000000005</v>
      </c>
      <c r="J13" s="384">
        <v>689.69999999999709</v>
      </c>
      <c r="K13" s="370">
        <v>5.3173281524655079E-2</v>
      </c>
      <c r="L13" s="384">
        <v>894.71999999999707</v>
      </c>
      <c r="M13">
        <v>200</v>
      </c>
      <c r="N13" s="381" t="str">
        <f>HYPERLINK("http://finance.yahoo.com/q?s=" &amp; E13, "Link")</f>
        <v>Link</v>
      </c>
      <c r="O13" s="380">
        <v>1.3899999999999999E-2</v>
      </c>
    </row>
    <row r="14" spans="1:19" ht="21.95" customHeight="1" x14ac:dyDescent="0.25">
      <c r="A14" s="51"/>
      <c r="B14" s="51"/>
      <c r="C14" s="52"/>
      <c r="E14" s="23" t="s">
        <v>63</v>
      </c>
      <c r="F14" s="252">
        <v>96.69</v>
      </c>
      <c r="G14" s="252">
        <v>92.174000000000035</v>
      </c>
      <c r="H14" s="340">
        <v>15</v>
      </c>
      <c r="I14" s="49">
        <v>1382.6100000000006</v>
      </c>
      <c r="J14" s="384">
        <v>67.739999999999327</v>
      </c>
      <c r="K14" s="370">
        <v>4.8994293401609573E-2</v>
      </c>
      <c r="L14" s="384">
        <v>67.739999999999327</v>
      </c>
      <c r="M14">
        <v>15</v>
      </c>
      <c r="N14" s="381" t="str">
        <f>HYPERLINK("http://finance.yahoo.com/q?s=" &amp; E14, "Link")</f>
        <v>Link</v>
      </c>
      <c r="O14" s="380">
        <v>1.4500000000000001E-2</v>
      </c>
      <c r="Q14" s="152"/>
    </row>
    <row r="15" spans="1:19" ht="21.95" customHeight="1" x14ac:dyDescent="0.25">
      <c r="A15" s="51"/>
      <c r="B15" s="51"/>
      <c r="C15" s="52"/>
      <c r="E15" s="23" t="s">
        <v>216</v>
      </c>
      <c r="F15" s="252">
        <v>13.86</v>
      </c>
      <c r="G15" s="252">
        <v>12.28632</v>
      </c>
      <c r="H15" s="340">
        <v>250</v>
      </c>
      <c r="I15" s="49">
        <v>3071.58</v>
      </c>
      <c r="J15" s="384">
        <v>393.42000000000007</v>
      </c>
      <c r="K15" s="370">
        <v>0.12808391772312616</v>
      </c>
      <c r="L15" s="384">
        <v>393.42000000000007</v>
      </c>
      <c r="M15">
        <v>100</v>
      </c>
      <c r="N15" s="381" t="str">
        <f>HYPERLINK("http://finance.yahoo.com/q?s=" &amp; E15, "Link")</f>
        <v>Link</v>
      </c>
      <c r="O15" s="380">
        <v>4.3400000000000001E-2</v>
      </c>
      <c r="R15" s="49"/>
    </row>
    <row r="16" spans="1:19" ht="21.95" customHeight="1" x14ac:dyDescent="0.25">
      <c r="A16" s="51"/>
      <c r="B16" s="51"/>
      <c r="C16" s="52"/>
      <c r="E16" s="23" t="s">
        <v>9</v>
      </c>
      <c r="F16" s="252">
        <v>5.15</v>
      </c>
      <c r="G16" s="252">
        <v>5.15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8.1199999999999994E-2</v>
      </c>
      <c r="Q16" s="152"/>
      <c r="R16" s="49"/>
    </row>
    <row r="17" spans="1:21" ht="21.95" customHeight="1" x14ac:dyDescent="0.25">
      <c r="A17" s="51"/>
      <c r="B17" s="51"/>
      <c r="C17" s="52"/>
      <c r="E17" s="23" t="s">
        <v>55</v>
      </c>
      <c r="F17" s="252">
        <v>81.05</v>
      </c>
      <c r="G17" s="252">
        <v>87.677333333333323</v>
      </c>
      <c r="H17" s="340">
        <v>120</v>
      </c>
      <c r="I17" s="49">
        <v>10521.279999999999</v>
      </c>
      <c r="J17" s="384">
        <v>-795.27999999999884</v>
      </c>
      <c r="K17" s="370">
        <v>-7.5587761184950794E-2</v>
      </c>
      <c r="L17" s="384">
        <v>-795.27999999999884</v>
      </c>
      <c r="M17">
        <v>100</v>
      </c>
      <c r="N17" s="381" t="str">
        <f>HYPERLINK("http://finance.yahoo.com/q?s=" &amp; E17, "Link")</f>
        <v>Link</v>
      </c>
      <c r="O17" s="380">
        <v>2.1700000000000001E-2</v>
      </c>
      <c r="Q17" s="49"/>
    </row>
    <row r="18" spans="1:21" ht="21.95" customHeight="1" x14ac:dyDescent="0.25">
      <c r="A18" s="51"/>
      <c r="B18" s="51"/>
      <c r="C18" s="52"/>
      <c r="E18" s="23" t="s">
        <v>179</v>
      </c>
      <c r="F18" s="252">
        <v>71.28</v>
      </c>
      <c r="G18" s="252">
        <v>71.28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2.7E-2</v>
      </c>
    </row>
    <row r="19" spans="1:21" ht="21.95" customHeight="1" x14ac:dyDescent="0.25">
      <c r="A19" s="51"/>
      <c r="B19" s="51"/>
      <c r="C19" s="52"/>
      <c r="E19" s="23" t="s">
        <v>56</v>
      </c>
      <c r="F19" s="252">
        <v>32.15</v>
      </c>
      <c r="G19" s="252">
        <v>32.15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4.7300000000000002E-2</v>
      </c>
      <c r="Q19" s="152"/>
      <c r="T19" s="49"/>
    </row>
    <row r="20" spans="1:21" ht="21.95" customHeight="1" x14ac:dyDescent="0.25">
      <c r="A20" s="51"/>
      <c r="B20" s="51"/>
      <c r="C20" s="51"/>
      <c r="E20" s="23" t="s">
        <v>22</v>
      </c>
      <c r="F20" s="252">
        <v>53.68</v>
      </c>
      <c r="G20" s="252">
        <v>53.68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1.8499999999999999E-2</v>
      </c>
    </row>
    <row r="21" spans="1:21" ht="21.95" customHeight="1" x14ac:dyDescent="0.25">
      <c r="A21" s="52"/>
      <c r="B21" s="51"/>
      <c r="C21" s="52"/>
      <c r="E21" s="23" t="s">
        <v>27</v>
      </c>
      <c r="F21" s="252">
        <v>35.090000000000003</v>
      </c>
      <c r="G21" s="252">
        <v>35.090000000000003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0.03</v>
      </c>
      <c r="Q21" s="152"/>
    </row>
    <row r="22" spans="1:21" ht="21.95" customHeight="1" x14ac:dyDescent="0.25">
      <c r="A22" s="52"/>
      <c r="B22" s="159"/>
      <c r="C22" s="341"/>
      <c r="E22" s="23" t="s">
        <v>180</v>
      </c>
      <c r="F22" s="252">
        <v>45.68</v>
      </c>
      <c r="G22" s="252">
        <v>45.68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3.9E-2</v>
      </c>
      <c r="R22" s="49"/>
    </row>
    <row r="23" spans="1:21" ht="21.95" customHeight="1" x14ac:dyDescent="0.25">
      <c r="A23" s="51"/>
      <c r="B23" s="51"/>
      <c r="C23" s="52"/>
      <c r="E23" s="23" t="s">
        <v>15</v>
      </c>
      <c r="F23" s="252">
        <v>21.75</v>
      </c>
      <c r="G23" s="252">
        <v>21.75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</row>
    <row r="24" spans="1:21" ht="21.95" customHeight="1" x14ac:dyDescent="0.25">
      <c r="A24" s="51"/>
      <c r="B24" s="51"/>
      <c r="C24" s="52"/>
      <c r="E24" s="23" t="s">
        <v>24</v>
      </c>
      <c r="F24" s="252">
        <v>52.16</v>
      </c>
      <c r="G24" s="252">
        <v>52.16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</row>
    <row r="25" spans="1:21" ht="21.95" customHeight="1" x14ac:dyDescent="0.25">
      <c r="A25" s="51"/>
      <c r="B25" s="51"/>
      <c r="C25" s="52"/>
      <c r="E25" s="23" t="s">
        <v>213</v>
      </c>
      <c r="F25" s="252">
        <v>36.42</v>
      </c>
      <c r="G25" s="252">
        <v>33.652749999999997</v>
      </c>
      <c r="H25" s="340">
        <v>160</v>
      </c>
      <c r="I25" s="49">
        <v>5384.44</v>
      </c>
      <c r="J25" s="384">
        <v>442.76000000000113</v>
      </c>
      <c r="K25" s="370">
        <v>8.2229535476298507E-2</v>
      </c>
      <c r="L25" s="384">
        <v>442.76000000000113</v>
      </c>
      <c r="M25">
        <v>160</v>
      </c>
      <c r="N25" s="381" t="str">
        <f>HYPERLINK("http://finance.yahoo.com/q?s=" &amp; E25, "Link")</f>
        <v>Link</v>
      </c>
      <c r="O25" s="380">
        <v>1.3299999999999999E-2</v>
      </c>
      <c r="Q25" s="49"/>
      <c r="S25" s="49"/>
    </row>
    <row r="26" spans="1:21" ht="21.95" customHeight="1" x14ac:dyDescent="0.25">
      <c r="A26" s="51"/>
      <c r="B26" s="51"/>
      <c r="C26" s="52"/>
      <c r="E26" s="23" t="s">
        <v>36</v>
      </c>
      <c r="F26" s="252">
        <v>38.28</v>
      </c>
      <c r="G26" s="252">
        <v>38.280588235294118</v>
      </c>
      <c r="H26" s="340">
        <v>170</v>
      </c>
      <c r="I26" s="49">
        <v>6507.7</v>
      </c>
      <c r="J26" s="384">
        <v>-9.9999999999454303E-2</v>
      </c>
      <c r="K26" s="370">
        <v>-1.5366412096425626E-5</v>
      </c>
      <c r="L26" s="384">
        <v>-9.9999999999454303E-2</v>
      </c>
      <c r="M26" s="30">
        <v>42603</v>
      </c>
      <c r="N26" s="381" t="str">
        <f>HYPERLINK("http://finance.yahoo.com/q?s=" &amp; E26, "Link")</f>
        <v>Link</v>
      </c>
      <c r="O26" s="380">
        <v>1.06E-2</v>
      </c>
      <c r="Q26" s="470"/>
    </row>
    <row r="27" spans="1:21" ht="21.95" customHeight="1" x14ac:dyDescent="0.25">
      <c r="A27" s="51"/>
      <c r="B27" s="51"/>
      <c r="C27" s="52"/>
      <c r="E27" s="23" t="s">
        <v>286</v>
      </c>
      <c r="F27" s="252">
        <v>29.34</v>
      </c>
      <c r="G27" s="252">
        <v>25</v>
      </c>
      <c r="H27" s="340">
        <v>100</v>
      </c>
      <c r="I27" s="49">
        <v>2500</v>
      </c>
      <c r="J27" s="384">
        <v>434</v>
      </c>
      <c r="K27" s="370">
        <v>0.1736</v>
      </c>
      <c r="L27" s="384">
        <v>434</v>
      </c>
      <c r="M27" s="30">
        <v>42579</v>
      </c>
      <c r="N27" s="381" t="str">
        <f>HYPERLINK("http://finance.yahoo.com/q?s=" &amp; E27, "Link")</f>
        <v>Link</v>
      </c>
      <c r="O27" s="380">
        <v>2.9000000000000001E-2</v>
      </c>
      <c r="Q27" s="152"/>
      <c r="S27" s="49"/>
    </row>
    <row r="28" spans="1:21" ht="21.95" customHeight="1" x14ac:dyDescent="0.25">
      <c r="A28" s="52"/>
      <c r="B28" s="52"/>
      <c r="C28" s="52"/>
      <c r="E28" s="23" t="s">
        <v>50</v>
      </c>
      <c r="F28" s="252">
        <v>13.78</v>
      </c>
      <c r="G28" s="252">
        <v>16.674174283250586</v>
      </c>
      <c r="H28" s="340">
        <v>9278</v>
      </c>
      <c r="I28" s="49">
        <v>154702.98899999895</v>
      </c>
      <c r="J28" s="384">
        <v>-26852.148999998899</v>
      </c>
      <c r="K28" s="370">
        <v>-0.17357227015180121</v>
      </c>
      <c r="L28" s="384">
        <v>-26852.148999998899</v>
      </c>
      <c r="M28">
        <v>3215</v>
      </c>
      <c r="N28" s="381" t="str">
        <f>HYPERLINK("http://finance.yahoo.com/q?s=" &amp; E28, "Link")</f>
        <v>Link</v>
      </c>
      <c r="O28" s="380">
        <v>1.52E-2</v>
      </c>
      <c r="R28" s="49"/>
    </row>
    <row r="29" spans="1:21" ht="21.95" customHeight="1" x14ac:dyDescent="0.25">
      <c r="A29" s="51"/>
      <c r="B29" s="52"/>
      <c r="C29" s="52"/>
      <c r="E29" s="23" t="s">
        <v>34</v>
      </c>
      <c r="F29" s="252">
        <v>14.67</v>
      </c>
      <c r="G29" s="252">
        <v>16.935372812500137</v>
      </c>
      <c r="H29" s="340">
        <v>3200</v>
      </c>
      <c r="I29" s="49">
        <v>54193.193000000443</v>
      </c>
      <c r="J29" s="384">
        <v>-7249.1930000004359</v>
      </c>
      <c r="K29" s="370">
        <v>-0.13376574803408209</v>
      </c>
      <c r="L29" s="384">
        <v>-7249.1930000004359</v>
      </c>
      <c r="M29">
        <v>440</v>
      </c>
      <c r="N29" s="381" t="str">
        <f>HYPERLINK("http://finance.yahoo.com/q?s=" &amp; E29, "Link")</f>
        <v>Link</v>
      </c>
      <c r="O29" s="380">
        <v>0</v>
      </c>
      <c r="Q29" s="152"/>
    </row>
    <row r="30" spans="1:21" ht="21.95" customHeight="1" x14ac:dyDescent="0.25">
      <c r="A30" s="51"/>
      <c r="B30" s="52"/>
      <c r="C30" s="52"/>
      <c r="E30" s="23" t="s">
        <v>232</v>
      </c>
      <c r="F30" s="252">
        <v>46.48</v>
      </c>
      <c r="G30" s="252">
        <v>46.48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21" ht="21.95" customHeight="1" x14ac:dyDescent="0.25">
      <c r="A31" s="51"/>
      <c r="B31" s="51"/>
      <c r="C31" s="52"/>
      <c r="E31" s="23" t="s">
        <v>209</v>
      </c>
      <c r="F31" s="252">
        <v>56.37</v>
      </c>
      <c r="G31" s="252">
        <v>46.980000000000011</v>
      </c>
      <c r="H31" s="340">
        <v>30</v>
      </c>
      <c r="I31" s="49">
        <v>1409.4000000000003</v>
      </c>
      <c r="J31" s="384">
        <v>281.69999999999936</v>
      </c>
      <c r="K31" s="370">
        <v>0.19987228607918228</v>
      </c>
      <c r="L31" s="384">
        <v>281.69999999999936</v>
      </c>
      <c r="M31">
        <v>30</v>
      </c>
      <c r="N31" s="381" t="str">
        <f>HYPERLINK("http://finance.yahoo.com/q?s=" &amp; E31, "Link")</f>
        <v>Link</v>
      </c>
      <c r="O31" s="380">
        <v>1.1299999999999999E-2</v>
      </c>
      <c r="R31" s="49"/>
      <c r="T31" s="368"/>
      <c r="U31" s="368"/>
    </row>
    <row r="32" spans="1:21" ht="21.95" customHeight="1" x14ac:dyDescent="0.25">
      <c r="A32" s="52"/>
      <c r="B32" s="52"/>
      <c r="C32" s="52"/>
      <c r="E32" s="23" t="s">
        <v>47</v>
      </c>
      <c r="F32" s="252">
        <v>92.75</v>
      </c>
      <c r="G32" s="252">
        <v>92.75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2.5600000000000001E-2</v>
      </c>
      <c r="Q32" s="152"/>
    </row>
    <row r="33" spans="1:19" ht="21.95" customHeight="1" x14ac:dyDescent="0.25">
      <c r="A33" s="51"/>
      <c r="B33" s="51"/>
      <c r="C33" s="52"/>
      <c r="E33" s="23" t="s">
        <v>182</v>
      </c>
      <c r="F33" s="252">
        <v>49.56</v>
      </c>
      <c r="G33" s="252">
        <v>49.56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1.55E-2</v>
      </c>
      <c r="Q33" s="152"/>
    </row>
    <row r="34" spans="1:19" ht="21.95" customHeight="1" x14ac:dyDescent="0.25">
      <c r="A34" s="51"/>
      <c r="B34" s="51"/>
      <c r="C34" s="52"/>
      <c r="E34" s="23" t="s">
        <v>258</v>
      </c>
      <c r="F34" s="252">
        <v>89.46</v>
      </c>
      <c r="G34" s="252">
        <v>79.449799999999996</v>
      </c>
      <c r="H34" s="340">
        <v>50</v>
      </c>
      <c r="I34" s="49">
        <v>3972.49</v>
      </c>
      <c r="J34" s="384">
        <v>500.51000000000022</v>
      </c>
      <c r="K34" s="370">
        <v>0.12599402389936787</v>
      </c>
      <c r="L34" s="384">
        <v>500.51000000000022</v>
      </c>
      <c r="M34" s="30">
        <v>42579</v>
      </c>
      <c r="N34" s="381" t="str">
        <f>HYPERLINK("http://finance.yahoo.com/q?s=" &amp; E34, "Link")</f>
        <v>Link</v>
      </c>
      <c r="O34" s="380">
        <v>2.3599999999999999E-2</v>
      </c>
      <c r="Q34" s="152"/>
    </row>
    <row r="35" spans="1:19" ht="21.95" customHeight="1" x14ac:dyDescent="0.25">
      <c r="A35" s="61"/>
      <c r="B35" s="62"/>
      <c r="C35" s="61"/>
      <c r="E35" s="23" t="s">
        <v>183</v>
      </c>
      <c r="F35" s="252">
        <v>216.75</v>
      </c>
      <c r="G35" s="252">
        <v>216.75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  <c r="R35" s="49"/>
    </row>
    <row r="36" spans="1:19" ht="21.95" customHeight="1" x14ac:dyDescent="0.25">
      <c r="A36" s="159"/>
      <c r="B36" s="51"/>
      <c r="C36" s="52"/>
      <c r="E36" s="23" t="s">
        <v>178</v>
      </c>
      <c r="F36" s="252">
        <v>65.87</v>
      </c>
      <c r="G36" s="252">
        <v>59.467545454545466</v>
      </c>
      <c r="H36" s="340">
        <v>110</v>
      </c>
      <c r="I36" s="49">
        <v>6541.4300000000012</v>
      </c>
      <c r="J36" s="384">
        <v>704.26999999999953</v>
      </c>
      <c r="K36" s="370">
        <v>0.10766300334942042</v>
      </c>
      <c r="L36" s="384">
        <v>1118.8599999999997</v>
      </c>
      <c r="M36" s="30">
        <v>42579</v>
      </c>
      <c r="N36" s="381" t="str">
        <f>HYPERLINK("http://finance.yahoo.com/q?s=" &amp; E36, "Link")</f>
        <v>Link</v>
      </c>
      <c r="O36" s="380">
        <v>1.7299999999999999E-2</v>
      </c>
    </row>
    <row r="37" spans="1:19" ht="21.95" customHeight="1" x14ac:dyDescent="0.25">
      <c r="A37" s="52"/>
      <c r="B37" s="52"/>
      <c r="C37" s="52"/>
      <c r="E37" s="23" t="s">
        <v>39</v>
      </c>
      <c r="F37" s="252">
        <v>31.99</v>
      </c>
      <c r="G37" s="252">
        <v>31.99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3.3500000000000002E-2</v>
      </c>
      <c r="Q37" s="49"/>
      <c r="R37" s="49"/>
    </row>
    <row r="38" spans="1:19" ht="21.95" customHeight="1" x14ac:dyDescent="0.25">
      <c r="A38" s="51"/>
      <c r="B38" s="51"/>
      <c r="C38" s="52"/>
      <c r="E38" s="23" t="s">
        <v>0</v>
      </c>
      <c r="F38" s="252">
        <v>158.88999999999999</v>
      </c>
      <c r="G38" s="252">
        <v>158.88999999999999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152"/>
      <c r="S38" s="49"/>
    </row>
    <row r="39" spans="1:19" ht="21.95" customHeight="1" x14ac:dyDescent="0.25">
      <c r="A39" s="51"/>
      <c r="B39" s="51"/>
      <c r="C39" s="52"/>
      <c r="E39" s="23" t="s">
        <v>13</v>
      </c>
      <c r="F39" s="252">
        <v>47.73</v>
      </c>
      <c r="G39" s="50">
        <v>43.573249999999994</v>
      </c>
      <c r="H39" s="340">
        <v>360</v>
      </c>
      <c r="I39" s="49">
        <v>15686.369999999997</v>
      </c>
      <c r="J39" s="384">
        <v>1496.4300000000003</v>
      </c>
      <c r="K39" s="370">
        <v>9.539683177178665E-2</v>
      </c>
      <c r="L39" s="384">
        <v>1496.4300000000003</v>
      </c>
      <c r="M39">
        <v>210</v>
      </c>
      <c r="N39" s="381" t="str">
        <f>HYPERLINK("http://finance.yahoo.com/q?s=" &amp; E39, "Link")</f>
        <v>Link</v>
      </c>
      <c r="O39" s="380">
        <v>0</v>
      </c>
      <c r="Q39" s="470"/>
    </row>
    <row r="40" spans="1:19" ht="21.95" customHeight="1" x14ac:dyDescent="0.25">
      <c r="A40" s="51"/>
      <c r="B40" s="51"/>
      <c r="C40" s="52"/>
      <c r="E40" s="23" t="s">
        <v>51</v>
      </c>
      <c r="F40" s="252">
        <v>141.69999999999999</v>
      </c>
      <c r="G40" s="252">
        <v>141.69999999999999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1.7399999999999999E-2</v>
      </c>
      <c r="Q40" s="152"/>
      <c r="R40" s="49"/>
    </row>
    <row r="41" spans="1:19" ht="21.95" customHeight="1" x14ac:dyDescent="0.25">
      <c r="A41" s="51"/>
      <c r="B41" s="51"/>
      <c r="C41" s="52"/>
      <c r="E41" s="23" t="s">
        <v>42</v>
      </c>
      <c r="F41" s="252">
        <v>93.01</v>
      </c>
      <c r="G41" s="252">
        <v>93.01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2.5600000000000001E-2</v>
      </c>
      <c r="Q41" s="152"/>
    </row>
    <row r="42" spans="1:19" ht="21.95" customHeight="1" x14ac:dyDescent="0.25">
      <c r="A42" s="52"/>
      <c r="B42" s="52"/>
      <c r="C42" s="52"/>
      <c r="E42" s="23" t="s">
        <v>54</v>
      </c>
      <c r="F42" s="252">
        <v>107.89</v>
      </c>
      <c r="G42" s="252">
        <v>107.89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2.5100000000000001E-2</v>
      </c>
    </row>
    <row r="43" spans="1:19" ht="21.95" customHeight="1" x14ac:dyDescent="0.25">
      <c r="A43" s="52"/>
      <c r="B43" s="52"/>
      <c r="C43" s="52"/>
      <c r="E43" s="23" t="s">
        <v>283</v>
      </c>
      <c r="F43" s="252">
        <v>47.5</v>
      </c>
      <c r="G43" s="252">
        <v>43.001000000000005</v>
      </c>
      <c r="H43" s="340">
        <v>50</v>
      </c>
      <c r="I43" s="49">
        <v>2150.0500000000002</v>
      </c>
      <c r="J43" s="384">
        <v>224.94999999999982</v>
      </c>
      <c r="K43" s="370">
        <v>0.10462547382618996</v>
      </c>
      <c r="L43" s="384">
        <v>224.94999999999982</v>
      </c>
      <c r="M43">
        <v>50</v>
      </c>
      <c r="N43" s="381" t="str">
        <f>HYPERLINK("http://finance.yahoo.com/q?s=" &amp; E43, "Link")</f>
        <v>Link</v>
      </c>
      <c r="O43" s="380">
        <v>0</v>
      </c>
    </row>
    <row r="44" spans="1:19" ht="21.95" customHeight="1" x14ac:dyDescent="0.25">
      <c r="A44" s="51"/>
      <c r="B44" s="51"/>
      <c r="C44" s="52"/>
      <c r="E44" s="23" t="s">
        <v>181</v>
      </c>
      <c r="F44" s="252">
        <v>47.97</v>
      </c>
      <c r="G44" s="252">
        <v>46.749727272727249</v>
      </c>
      <c r="H44" s="340">
        <v>110</v>
      </c>
      <c r="I44" s="49">
        <v>5142.4699999999975</v>
      </c>
      <c r="J44" s="384">
        <v>134.23000000000229</v>
      </c>
      <c r="K44" s="370">
        <v>2.6102242696603495E-2</v>
      </c>
      <c r="L44" s="384">
        <v>134.23000000000229</v>
      </c>
      <c r="M44">
        <v>80</v>
      </c>
      <c r="N44" s="381" t="str">
        <f>HYPERLINK("http://finance.yahoo.com/q?s=" &amp; E44, "Link")</f>
        <v>Link</v>
      </c>
      <c r="O44" s="380">
        <v>3.15E-2</v>
      </c>
      <c r="Q44" s="152"/>
    </row>
    <row r="45" spans="1:19" ht="21.95" customHeight="1" x14ac:dyDescent="0.25">
      <c r="A45" s="52"/>
      <c r="B45" s="52"/>
      <c r="C45" s="52"/>
      <c r="E45" s="23" t="s">
        <v>53</v>
      </c>
      <c r="F45" s="252">
        <v>58.32</v>
      </c>
      <c r="G45" s="252">
        <v>58.32</v>
      </c>
      <c r="H45" s="50">
        <v>0</v>
      </c>
      <c r="I45" s="49">
        <v>0</v>
      </c>
      <c r="J45" s="384">
        <v>0</v>
      </c>
      <c r="K45" s="370">
        <v>0</v>
      </c>
      <c r="L45" s="49">
        <v>33.940000000000055</v>
      </c>
      <c r="M45">
        <v>0</v>
      </c>
      <c r="N45" s="381" t="str">
        <f>HYPERLINK("http://finance.yahoo.com/q?s=" &amp; E45, "Link")</f>
        <v>Link</v>
      </c>
      <c r="O45" s="370">
        <v>7.6E-3</v>
      </c>
    </row>
    <row r="46" spans="1:19" ht="21.95" customHeight="1" x14ac:dyDescent="0.25">
      <c r="A46" s="52"/>
      <c r="B46" s="52"/>
      <c r="C46" s="52"/>
      <c r="E46" s="23"/>
      <c r="H46" s="340"/>
      <c r="J46" s="384"/>
      <c r="K46" s="370"/>
      <c r="L46" s="384"/>
      <c r="N46" s="381"/>
      <c r="O46" s="380"/>
      <c r="R46" s="49"/>
    </row>
    <row r="47" spans="1:19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</row>
  </sheetData>
  <sortState ref="A2:U47">
    <sortCondition ref="E1"/>
  </sortState>
  <dataConsolidate/>
  <conditionalFormatting sqref="J2:K45">
    <cfRule type="expression" dxfId="668" priority="48">
      <formula>$J2&lt;0</formula>
    </cfRule>
    <cfRule type="expression" dxfId="667" priority="49">
      <formula>$J2&gt;0</formula>
    </cfRule>
  </conditionalFormatting>
  <conditionalFormatting sqref="O1:O1048576">
    <cfRule type="expression" dxfId="66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65" priority="6">
      <formula>$H2=0</formula>
    </cfRule>
  </conditionalFormatting>
  <conditionalFormatting sqref="J2:K200">
    <cfRule type="expression" dxfId="664" priority="7">
      <formula>$J2=0</formula>
    </cfRule>
  </conditionalFormatting>
  <conditionalFormatting sqref="L1:L1048576">
    <cfRule type="expression" dxfId="663" priority="5">
      <formula>$L2=0</formula>
    </cfRule>
  </conditionalFormatting>
  <conditionalFormatting sqref="L2:L45">
    <cfRule type="expression" dxfId="662" priority="3">
      <formula>$L2&lt;0</formula>
    </cfRule>
    <cfRule type="expression" dxfId="661" priority="4">
      <formula>$L2&gt;0</formula>
    </cfRule>
  </conditionalFormatting>
  <conditionalFormatting sqref="M1">
    <cfRule type="expression" dxfId="66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42576</v>
      </c>
      <c r="X2" s="10">
        <v>287.83999999999997</v>
      </c>
      <c r="Y2" s="10">
        <v>290.58</v>
      </c>
      <c r="Z2" s="10">
        <v>285.02</v>
      </c>
      <c r="AA2" s="10">
        <v>287.35000000000002</v>
      </c>
      <c r="AB2" s="95">
        <v>1972800</v>
      </c>
      <c r="AC2" s="10">
        <v>287.35000000000002</v>
      </c>
      <c r="AD2" s="2">
        <f>Y2-Z2</f>
        <v>5.5600000000000023</v>
      </c>
      <c r="AE2" s="138">
        <f>AC2/AC3-1</f>
        <v>-1.4941969560079427E-3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287.04000000000002</v>
      </c>
      <c r="W3" s="133">
        <v>42573</v>
      </c>
      <c r="X3" s="10">
        <v>282.08999999999997</v>
      </c>
      <c r="Y3" s="10">
        <v>290.92</v>
      </c>
      <c r="Z3" s="10">
        <v>281.38</v>
      </c>
      <c r="AA3" s="10">
        <v>287.77999999999997</v>
      </c>
      <c r="AB3" s="95">
        <v>3371900</v>
      </c>
      <c r="AC3" s="10">
        <v>287.77999999999997</v>
      </c>
      <c r="AD3" s="2">
        <f t="shared" ref="AD3:AD66" si="0">Y3-Z3</f>
        <v>9.5400000000000205</v>
      </c>
      <c r="AE3" s="138">
        <f t="shared" ref="AE3:AE66" si="1">AC3/AC4-1</f>
        <v>1.8870596565763842E-2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287.04000000000002</v>
      </c>
      <c r="T4" s="1"/>
      <c r="W4" s="133">
        <v>42572</v>
      </c>
      <c r="X4" s="10">
        <v>279.76</v>
      </c>
      <c r="Y4" s="10">
        <v>282.54000000000002</v>
      </c>
      <c r="Z4" s="10">
        <v>274.23</v>
      </c>
      <c r="AA4" s="10">
        <v>282.45</v>
      </c>
      <c r="AB4" s="95">
        <v>5506500</v>
      </c>
      <c r="AC4" s="10">
        <v>282.45</v>
      </c>
      <c r="AD4" s="2">
        <f t="shared" si="0"/>
        <v>8.3100000000000023</v>
      </c>
      <c r="AE4" s="138">
        <f t="shared" si="1"/>
        <v>7.6369040813993205E-2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42571</v>
      </c>
      <c r="X5" s="10">
        <v>259.87</v>
      </c>
      <c r="Y5" s="10">
        <v>263.16000000000003</v>
      </c>
      <c r="Z5" s="10">
        <v>257.57</v>
      </c>
      <c r="AA5" s="10">
        <v>262.41000000000003</v>
      </c>
      <c r="AB5" s="95">
        <v>1830200</v>
      </c>
      <c r="AC5" s="10">
        <v>262.41000000000003</v>
      </c>
      <c r="AD5" s="2">
        <f t="shared" si="0"/>
        <v>5.5900000000000318</v>
      </c>
      <c r="AE5" s="138">
        <f t="shared" si="1"/>
        <v>9.9684396890156179E-3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42570</v>
      </c>
      <c r="X6" s="10">
        <v>260.94</v>
      </c>
      <c r="Y6" s="10">
        <v>262.49</v>
      </c>
      <c r="Z6" s="10">
        <v>258.16000000000003</v>
      </c>
      <c r="AA6" s="10">
        <v>259.82</v>
      </c>
      <c r="AB6" s="95">
        <v>1094500</v>
      </c>
      <c r="AC6" s="10">
        <v>259.82</v>
      </c>
      <c r="AD6" s="2">
        <f t="shared" si="0"/>
        <v>4.3299999999999841</v>
      </c>
      <c r="AE6" s="138">
        <f t="shared" si="1"/>
        <v>-6.4244741873805689E-3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42569</v>
      </c>
      <c r="X7" s="10">
        <v>260.04000000000002</v>
      </c>
      <c r="Y7" s="10">
        <v>262.8</v>
      </c>
      <c r="Z7" s="10">
        <v>257.47000000000003</v>
      </c>
      <c r="AA7" s="10">
        <v>261.5</v>
      </c>
      <c r="AB7" s="95">
        <v>2133000</v>
      </c>
      <c r="AC7" s="10">
        <v>261.5</v>
      </c>
      <c r="AD7" s="2">
        <f t="shared" si="0"/>
        <v>5.3299999999999841</v>
      </c>
      <c r="AE7" s="138">
        <f t="shared" si="1"/>
        <v>4.6100653092584487E-3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42566</v>
      </c>
      <c r="X8" s="10">
        <v>254.12</v>
      </c>
      <c r="Y8" s="10">
        <v>260.45</v>
      </c>
      <c r="Z8" s="10">
        <v>253.81</v>
      </c>
      <c r="AA8" s="10">
        <v>260.3</v>
      </c>
      <c r="AB8" s="95">
        <v>2404900</v>
      </c>
      <c r="AC8" s="10">
        <v>260.3</v>
      </c>
      <c r="AD8" s="2">
        <f t="shared" si="0"/>
        <v>6.6399999999999864</v>
      </c>
      <c r="AE8" s="138">
        <f t="shared" si="1"/>
        <v>2.9382686756040721E-2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42565</v>
      </c>
      <c r="X9" s="10">
        <v>253.3</v>
      </c>
      <c r="Y9" s="10">
        <v>253.8</v>
      </c>
      <c r="Z9" s="10">
        <v>250.02</v>
      </c>
      <c r="AA9" s="10">
        <v>252.87</v>
      </c>
      <c r="AB9" s="95">
        <v>1295400</v>
      </c>
      <c r="AC9" s="10">
        <v>252.87</v>
      </c>
      <c r="AD9" s="2">
        <f t="shared" si="0"/>
        <v>3.7800000000000011</v>
      </c>
      <c r="AE9" s="138">
        <f t="shared" si="1"/>
        <v>6.6881643377523226E-3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42564</v>
      </c>
      <c r="X10" s="10">
        <v>254.24</v>
      </c>
      <c r="Y10" s="10">
        <v>254.27</v>
      </c>
      <c r="Z10" s="10">
        <v>250.82</v>
      </c>
      <c r="AA10" s="10">
        <v>251.19</v>
      </c>
      <c r="AB10" s="95">
        <v>1285400</v>
      </c>
      <c r="AC10" s="10">
        <v>251.19</v>
      </c>
      <c r="AD10" s="2">
        <f t="shared" si="0"/>
        <v>3.4500000000000171</v>
      </c>
      <c r="AE10" s="138">
        <f t="shared" si="1"/>
        <v>-8.5648879065362005E-3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253.78</v>
      </c>
      <c r="Y11" s="10">
        <v>254.85</v>
      </c>
      <c r="Z11" s="10">
        <v>251.29</v>
      </c>
      <c r="AA11" s="10">
        <v>253.36</v>
      </c>
      <c r="AB11" s="95">
        <v>1175100</v>
      </c>
      <c r="AC11" s="10">
        <v>253.36</v>
      </c>
      <c r="AD11" s="2">
        <f t="shared" si="0"/>
        <v>3.5600000000000023</v>
      </c>
      <c r="AE11" s="138">
        <f t="shared" si="1"/>
        <v>3.2470103745942946E-3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253.25</v>
      </c>
      <c r="Y12" s="10">
        <v>255.1</v>
      </c>
      <c r="Z12" s="10">
        <v>251.12</v>
      </c>
      <c r="AA12" s="10">
        <v>252.54</v>
      </c>
      <c r="AB12" s="95">
        <v>1746600</v>
      </c>
      <c r="AC12" s="10">
        <v>252.54</v>
      </c>
      <c r="AD12" s="2">
        <f t="shared" si="0"/>
        <v>3.9799999999999898</v>
      </c>
      <c r="AE12" s="138">
        <f t="shared" si="1"/>
        <v>4.934341424592148E-3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248.63</v>
      </c>
      <c r="Y13" s="10">
        <v>251.78</v>
      </c>
      <c r="Z13" s="10">
        <v>246.11</v>
      </c>
      <c r="AA13" s="10">
        <v>251.3</v>
      </c>
      <c r="AB13" s="95">
        <v>1295600</v>
      </c>
      <c r="AC13" s="10">
        <v>251.3</v>
      </c>
      <c r="AD13" s="2">
        <f t="shared" si="0"/>
        <v>5.6699999999999875</v>
      </c>
      <c r="AE13" s="138">
        <f t="shared" si="1"/>
        <v>1.6297973874711769E-2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247.24</v>
      </c>
      <c r="Y14" s="10">
        <v>249.66</v>
      </c>
      <c r="Z14" s="10">
        <v>245.22</v>
      </c>
      <c r="AA14" s="10">
        <v>247.27</v>
      </c>
      <c r="AB14" s="95">
        <v>1140400</v>
      </c>
      <c r="AC14" s="10">
        <v>247.27</v>
      </c>
      <c r="AD14" s="2">
        <f t="shared" si="0"/>
        <v>4.4399999999999977</v>
      </c>
      <c r="AE14" s="138">
        <f t="shared" si="1"/>
        <v>-8.4855341845802013E-4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241.64</v>
      </c>
      <c r="Y15" s="10">
        <v>247.89</v>
      </c>
      <c r="Z15" s="10">
        <v>240.71</v>
      </c>
      <c r="AA15" s="10">
        <v>247.48</v>
      </c>
      <c r="AB15" s="95">
        <v>1750900</v>
      </c>
      <c r="AC15" s="10">
        <v>247.48</v>
      </c>
      <c r="AD15" s="2">
        <f t="shared" si="0"/>
        <v>7.1799999999999784</v>
      </c>
      <c r="AE15" s="138">
        <f t="shared" si="1"/>
        <v>2.251786968557612E-2</v>
      </c>
    </row>
    <row r="16" spans="1:40" x14ac:dyDescent="0.25">
      <c r="G16" s="1"/>
      <c r="W16" s="133">
        <v>42556</v>
      </c>
      <c r="X16" s="10">
        <v>244.62</v>
      </c>
      <c r="Y16" s="10">
        <v>244.8</v>
      </c>
      <c r="Z16" s="10">
        <v>240.07</v>
      </c>
      <c r="AA16" s="10">
        <v>242.03</v>
      </c>
      <c r="AB16" s="95">
        <v>1239300</v>
      </c>
      <c r="AC16" s="10">
        <v>242.03</v>
      </c>
      <c r="AD16" s="2">
        <f t="shared" si="0"/>
        <v>4.7300000000000182</v>
      </c>
      <c r="AE16" s="138">
        <f t="shared" si="1"/>
        <v>-1.2364318942299835E-2</v>
      </c>
    </row>
    <row r="17" spans="1:31" x14ac:dyDescent="0.25">
      <c r="G17" s="1"/>
      <c r="W17" s="133">
        <v>42552</v>
      </c>
      <c r="X17" s="10">
        <v>242.57</v>
      </c>
      <c r="Y17" s="10">
        <v>246.55</v>
      </c>
      <c r="Z17" s="10">
        <v>241.59</v>
      </c>
      <c r="AA17" s="10">
        <v>245.06</v>
      </c>
      <c r="AB17" s="95">
        <v>1465500</v>
      </c>
      <c r="AC17" s="10">
        <v>245.06</v>
      </c>
      <c r="AD17" s="2">
        <f t="shared" si="0"/>
        <v>4.960000000000008</v>
      </c>
      <c r="AE17" s="138">
        <f t="shared" si="1"/>
        <v>1.3398395500785698E-2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42551</v>
      </c>
      <c r="X18" s="10">
        <v>239.31</v>
      </c>
      <c r="Y18" s="10">
        <v>241.9</v>
      </c>
      <c r="Z18" s="10">
        <v>236.67</v>
      </c>
      <c r="AA18" s="10">
        <v>241.82</v>
      </c>
      <c r="AB18" s="95">
        <v>2093200</v>
      </c>
      <c r="AC18" s="10">
        <v>241.82</v>
      </c>
      <c r="AD18" s="2">
        <f t="shared" si="0"/>
        <v>5.2300000000000182</v>
      </c>
      <c r="AE18" s="138">
        <f t="shared" si="1"/>
        <v>1.2180318948558089E-2</v>
      </c>
    </row>
    <row r="19" spans="1:31" x14ac:dyDescent="0.25">
      <c r="N19" s="2"/>
      <c r="W19" s="133">
        <v>42550</v>
      </c>
      <c r="X19" s="10">
        <v>232.87</v>
      </c>
      <c r="Y19" s="10">
        <v>239.85</v>
      </c>
      <c r="Z19" s="10">
        <v>232</v>
      </c>
      <c r="AA19" s="10">
        <v>238.91</v>
      </c>
      <c r="AB19" s="95">
        <v>2881200</v>
      </c>
      <c r="AC19" s="10">
        <v>238.91</v>
      </c>
      <c r="AD19" s="2">
        <f t="shared" si="0"/>
        <v>7.8499999999999943</v>
      </c>
      <c r="AE19" s="138">
        <f t="shared" si="1"/>
        <v>4.5466479957990469E-2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225.68</v>
      </c>
      <c r="Y20" s="10">
        <v>229.75</v>
      </c>
      <c r="Z20" s="10">
        <v>225.68</v>
      </c>
      <c r="AA20" s="10">
        <v>228.52</v>
      </c>
      <c r="AB20" s="95">
        <v>2115700</v>
      </c>
      <c r="AC20" s="10">
        <v>228.52</v>
      </c>
      <c r="AD20" s="2">
        <f t="shared" si="0"/>
        <v>4.0699999999999932</v>
      </c>
      <c r="AE20" s="138">
        <f t="shared" si="1"/>
        <v>1.7453250222618122E-2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42548</v>
      </c>
      <c r="X21" s="10">
        <v>227</v>
      </c>
      <c r="Y21" s="10">
        <v>229.54</v>
      </c>
      <c r="Z21" s="10">
        <v>223.02</v>
      </c>
      <c r="AA21" s="10">
        <v>224.6</v>
      </c>
      <c r="AB21" s="95">
        <v>2913900</v>
      </c>
      <c r="AC21" s="10">
        <v>224.6</v>
      </c>
      <c r="AD21" s="2">
        <f t="shared" si="0"/>
        <v>6.5199999999999818</v>
      </c>
      <c r="AE21" s="138">
        <f t="shared" si="1"/>
        <v>-1.9299624486944444E-2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42545</v>
      </c>
      <c r="X22" s="10">
        <v>232</v>
      </c>
      <c r="Y22" s="10">
        <v>235.3</v>
      </c>
      <c r="Z22" s="10">
        <v>229</v>
      </c>
      <c r="AA22" s="10">
        <v>229.02</v>
      </c>
      <c r="AB22" s="95">
        <v>2685000</v>
      </c>
      <c r="AC22" s="10">
        <v>229.02</v>
      </c>
      <c r="AD22" s="2">
        <f t="shared" si="0"/>
        <v>6.3000000000000114</v>
      </c>
      <c r="AE22" s="138">
        <f t="shared" si="1"/>
        <v>-4.0231330148353006E-2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42544</v>
      </c>
      <c r="X23" s="10">
        <v>237.18</v>
      </c>
      <c r="Y23" s="10">
        <v>238.79</v>
      </c>
      <c r="Z23" s="10">
        <v>235.76</v>
      </c>
      <c r="AA23" s="10">
        <v>238.62</v>
      </c>
      <c r="AB23" s="95">
        <v>1403000</v>
      </c>
      <c r="AC23" s="10">
        <v>238.62</v>
      </c>
      <c r="AD23" s="2">
        <f t="shared" si="0"/>
        <v>3.0300000000000011</v>
      </c>
      <c r="AE23" s="138">
        <f t="shared" si="1"/>
        <v>1.7135549872122846E-2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42543</v>
      </c>
      <c r="X24" s="10">
        <v>233.66</v>
      </c>
      <c r="Y24" s="10">
        <v>238.48</v>
      </c>
      <c r="Z24" s="10">
        <v>232.16</v>
      </c>
      <c r="AA24" s="10">
        <v>234.6</v>
      </c>
      <c r="AB24" s="95">
        <v>2622400</v>
      </c>
      <c r="AC24" s="10">
        <v>234.6</v>
      </c>
      <c r="AD24" s="2">
        <f t="shared" si="0"/>
        <v>6.3199999999999932</v>
      </c>
      <c r="AE24" s="138">
        <f t="shared" si="1"/>
        <v>6.8669527896996208E-3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42542</v>
      </c>
      <c r="X25" s="10">
        <v>238</v>
      </c>
      <c r="Y25" s="10">
        <v>238.99</v>
      </c>
      <c r="Z25" s="10">
        <v>232.99</v>
      </c>
      <c r="AA25" s="10">
        <v>233</v>
      </c>
      <c r="AB25" s="95">
        <v>1955900</v>
      </c>
      <c r="AC25" s="10">
        <v>233</v>
      </c>
      <c r="AD25" s="2">
        <f t="shared" si="0"/>
        <v>6</v>
      </c>
      <c r="AE25" s="138">
        <f t="shared" si="1"/>
        <v>-1.8492775601331113E-2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42541</v>
      </c>
      <c r="X26" s="10">
        <v>241</v>
      </c>
      <c r="Y26" s="10">
        <v>242.5</v>
      </c>
      <c r="Z26" s="10">
        <v>237.17</v>
      </c>
      <c r="AA26" s="10">
        <v>237.39</v>
      </c>
      <c r="AB26" s="95">
        <v>1401100</v>
      </c>
      <c r="AC26" s="10">
        <v>237.39</v>
      </c>
      <c r="AD26" s="2">
        <f t="shared" si="0"/>
        <v>5.3300000000000125</v>
      </c>
      <c r="AE26" s="138">
        <f t="shared" si="1"/>
        <v>-3.4423407917384408E-3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42538</v>
      </c>
      <c r="X27" s="10">
        <v>242.27</v>
      </c>
      <c r="Y27" s="10">
        <v>242.27</v>
      </c>
      <c r="Z27" s="10">
        <v>238.2</v>
      </c>
      <c r="AA27" s="10">
        <v>238.21</v>
      </c>
      <c r="AB27" s="95">
        <v>2219500</v>
      </c>
      <c r="AC27" s="10">
        <v>238.21</v>
      </c>
      <c r="AD27" s="2">
        <f t="shared" si="0"/>
        <v>4.0700000000000216</v>
      </c>
      <c r="AE27" s="138">
        <f t="shared" si="1"/>
        <v>-1.6433378752219285E-2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42537</v>
      </c>
      <c r="X28" s="10">
        <v>236.91</v>
      </c>
      <c r="Y28" s="10">
        <v>243.34</v>
      </c>
      <c r="Z28" s="10">
        <v>236.54</v>
      </c>
      <c r="AA28" s="10">
        <v>242.19</v>
      </c>
      <c r="AB28" s="95">
        <v>1995500</v>
      </c>
      <c r="AC28" s="10">
        <v>242.19</v>
      </c>
      <c r="AD28" s="2">
        <f t="shared" si="0"/>
        <v>6.8000000000000114</v>
      </c>
      <c r="AE28" s="138">
        <f t="shared" si="1"/>
        <v>1.3729019295969147E-2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42536</v>
      </c>
      <c r="X29" s="10">
        <v>242.38</v>
      </c>
      <c r="Y29" s="10">
        <v>242.99</v>
      </c>
      <c r="Z29" s="10">
        <v>238.59</v>
      </c>
      <c r="AA29" s="10">
        <v>238.91</v>
      </c>
      <c r="AB29" s="95">
        <v>2101600</v>
      </c>
      <c r="AC29" s="10">
        <v>238.91</v>
      </c>
      <c r="AD29" s="2">
        <f t="shared" si="0"/>
        <v>4.4000000000000057</v>
      </c>
      <c r="AE29" s="138">
        <f t="shared" si="1"/>
        <v>-1.1543235415804709E-2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42535</v>
      </c>
      <c r="X30" s="10">
        <v>243.35</v>
      </c>
      <c r="Y30" s="10">
        <v>245.01</v>
      </c>
      <c r="Z30" s="10">
        <v>240.16</v>
      </c>
      <c r="AA30" s="10">
        <v>241.7</v>
      </c>
      <c r="AB30" s="95">
        <v>1696700</v>
      </c>
      <c r="AC30" s="10">
        <v>241.7</v>
      </c>
      <c r="AD30" s="2">
        <f t="shared" si="0"/>
        <v>4.8499999999999943</v>
      </c>
      <c r="AE30" s="138">
        <f t="shared" si="1"/>
        <v>-1.0845099242889344E-2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42534</v>
      </c>
      <c r="X31" s="10">
        <v>245.76</v>
      </c>
      <c r="Y31" s="10">
        <v>248.4</v>
      </c>
      <c r="Z31" s="10">
        <v>244.04</v>
      </c>
      <c r="AA31" s="10">
        <v>244.35</v>
      </c>
      <c r="AB31" s="95">
        <v>1628200</v>
      </c>
      <c r="AC31" s="10">
        <v>244.35</v>
      </c>
      <c r="AD31" s="2">
        <f t="shared" si="0"/>
        <v>4.3600000000000136</v>
      </c>
      <c r="AE31" s="138">
        <f t="shared" si="1"/>
        <v>-7.2319505952138652E-3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42531</v>
      </c>
      <c r="X32" s="10">
        <v>248.15</v>
      </c>
      <c r="Y32" s="10">
        <v>249.04</v>
      </c>
      <c r="Z32" s="10">
        <v>244.02</v>
      </c>
      <c r="AA32" s="10">
        <v>246.13</v>
      </c>
      <c r="AB32" s="95">
        <v>2455300</v>
      </c>
      <c r="AC32" s="10">
        <v>246.13</v>
      </c>
      <c r="AD32" s="2">
        <f t="shared" si="0"/>
        <v>5.0199999999999818</v>
      </c>
      <c r="AE32" s="138">
        <f t="shared" si="1"/>
        <v>-1.7288189730895187E-2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42530</v>
      </c>
      <c r="X33" s="10">
        <v>253.14</v>
      </c>
      <c r="Y33" s="10">
        <v>256.19</v>
      </c>
      <c r="Z33" s="10">
        <v>249.57</v>
      </c>
      <c r="AA33" s="10">
        <v>250.46</v>
      </c>
      <c r="AB33" s="95">
        <v>2860200</v>
      </c>
      <c r="AC33" s="10">
        <v>250.46</v>
      </c>
      <c r="AD33" s="2">
        <f t="shared" si="0"/>
        <v>6.6200000000000045</v>
      </c>
      <c r="AE33" s="138">
        <f t="shared" si="1"/>
        <v>-1.4596529881575226E-2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42529</v>
      </c>
      <c r="X34" s="10">
        <v>255.03</v>
      </c>
      <c r="Y34" s="10">
        <v>256.79000000000002</v>
      </c>
      <c r="Z34" s="10">
        <v>251.41</v>
      </c>
      <c r="AA34" s="10">
        <v>254.17</v>
      </c>
      <c r="AB34" s="95">
        <v>3610400</v>
      </c>
      <c r="AC34" s="10">
        <v>254.17</v>
      </c>
      <c r="AD34" s="2">
        <f t="shared" si="0"/>
        <v>5.3800000000000239</v>
      </c>
      <c r="AE34" s="138">
        <f t="shared" si="1"/>
        <v>5.1807324211023964E-3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42528</v>
      </c>
      <c r="X35" s="10">
        <v>264.45</v>
      </c>
      <c r="Y35" s="10">
        <v>264.73</v>
      </c>
      <c r="Z35" s="10">
        <v>250.87</v>
      </c>
      <c r="AA35" s="10">
        <v>252.86</v>
      </c>
      <c r="AB35" s="95">
        <v>8876400</v>
      </c>
      <c r="AC35" s="10">
        <v>252.86</v>
      </c>
      <c r="AD35" s="2">
        <f t="shared" si="0"/>
        <v>13.860000000000014</v>
      </c>
      <c r="AE35" s="138">
        <f t="shared" si="1"/>
        <v>-0.12758763455699684</v>
      </c>
    </row>
    <row r="36" spans="1:31" x14ac:dyDescent="0.25">
      <c r="W36" s="133">
        <v>42527</v>
      </c>
      <c r="X36" s="10">
        <v>290</v>
      </c>
      <c r="Y36" s="10">
        <v>290.74</v>
      </c>
      <c r="Z36" s="10">
        <v>285.20999999999998</v>
      </c>
      <c r="AA36" s="10">
        <v>289.83999999999997</v>
      </c>
      <c r="AB36" s="95">
        <v>1618700</v>
      </c>
      <c r="AC36" s="10">
        <v>289.83999999999997</v>
      </c>
      <c r="AD36" s="2">
        <f t="shared" si="0"/>
        <v>5.5300000000000296</v>
      </c>
      <c r="AE36" s="138">
        <f t="shared" si="1"/>
        <v>-1.3437618440548249E-3</v>
      </c>
    </row>
    <row r="37" spans="1:31" x14ac:dyDescent="0.25">
      <c r="W37" s="133">
        <v>42524</v>
      </c>
      <c r="X37" s="10">
        <v>289.51</v>
      </c>
      <c r="Y37" s="10">
        <v>292.69</v>
      </c>
      <c r="Z37" s="10">
        <v>283.79000000000002</v>
      </c>
      <c r="AA37" s="10">
        <v>290.23</v>
      </c>
      <c r="AB37" s="95">
        <v>1473000</v>
      </c>
      <c r="AC37" s="10">
        <v>290.23</v>
      </c>
      <c r="AD37" s="2">
        <f t="shared" si="0"/>
        <v>8.8999999999999773</v>
      </c>
      <c r="AE37" s="138">
        <f t="shared" si="1"/>
        <v>1.7257446588203607E-3</v>
      </c>
    </row>
    <row r="38" spans="1:31" x14ac:dyDescent="0.25">
      <c r="W38" s="133">
        <v>42523</v>
      </c>
      <c r="X38" s="10">
        <v>286.88</v>
      </c>
      <c r="Y38" s="10">
        <v>289.91000000000003</v>
      </c>
      <c r="Z38" s="10">
        <v>286.56</v>
      </c>
      <c r="AA38" s="10">
        <v>289.73</v>
      </c>
      <c r="AB38" s="95">
        <v>1128200</v>
      </c>
      <c r="AC38" s="10">
        <v>289.73</v>
      </c>
      <c r="AD38" s="2">
        <f t="shared" si="0"/>
        <v>3.3500000000000227</v>
      </c>
      <c r="AE38" s="138">
        <f t="shared" si="1"/>
        <v>1.0145736001673678E-2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42522</v>
      </c>
      <c r="X39" s="10">
        <v>287.97000000000003</v>
      </c>
      <c r="Y39" s="10">
        <v>289.95</v>
      </c>
      <c r="Z39" s="10">
        <v>286.14</v>
      </c>
      <c r="AA39" s="10">
        <v>286.82</v>
      </c>
      <c r="AB39" s="95">
        <v>1418400</v>
      </c>
      <c r="AC39" s="10">
        <v>286.82</v>
      </c>
      <c r="AD39" s="2">
        <f t="shared" si="0"/>
        <v>3.8100000000000023</v>
      </c>
      <c r="AE39" s="138">
        <f t="shared" si="1"/>
        <v>-1.0043833914334166E-2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42521</v>
      </c>
      <c r="X40" s="10">
        <v>285</v>
      </c>
      <c r="Y40" s="10">
        <v>291.63</v>
      </c>
      <c r="Z40" s="10">
        <v>284.66000000000003</v>
      </c>
      <c r="AA40" s="10">
        <v>289.73</v>
      </c>
      <c r="AB40" s="95">
        <v>2146500</v>
      </c>
      <c r="AC40" s="10">
        <v>289.73</v>
      </c>
      <c r="AD40" s="2">
        <f t="shared" si="0"/>
        <v>6.9699999999999704</v>
      </c>
      <c r="AE40" s="138">
        <f t="shared" si="1"/>
        <v>2.4541178966724475E-2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42517</v>
      </c>
      <c r="X41" s="10">
        <v>282</v>
      </c>
      <c r="Y41" s="10">
        <v>284.25</v>
      </c>
      <c r="Z41" s="10">
        <v>280.61</v>
      </c>
      <c r="AA41" s="10">
        <v>282.79000000000002</v>
      </c>
      <c r="AB41" s="95">
        <v>1262400</v>
      </c>
      <c r="AC41" s="10">
        <v>282.79000000000002</v>
      </c>
      <c r="AD41" s="2">
        <f t="shared" si="0"/>
        <v>3.6399999999999864</v>
      </c>
      <c r="AE41" s="138">
        <f t="shared" si="1"/>
        <v>2.8014184397164854E-3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07" t="s">
        <v>78</v>
      </c>
      <c r="P42" s="507"/>
      <c r="T42" s="112" t="s">
        <v>113</v>
      </c>
      <c r="U42" s="4"/>
      <c r="W42" s="133">
        <v>42516</v>
      </c>
      <c r="X42" s="10">
        <v>279.52999999999997</v>
      </c>
      <c r="Y42" s="10">
        <v>284.27999999999997</v>
      </c>
      <c r="Z42" s="10">
        <v>279.08999999999997</v>
      </c>
      <c r="AA42" s="10">
        <v>282</v>
      </c>
      <c r="AB42" s="95">
        <v>1829400</v>
      </c>
      <c r="AC42" s="10">
        <v>282</v>
      </c>
      <c r="AD42" s="2">
        <f t="shared" si="0"/>
        <v>5.1899999999999977</v>
      </c>
      <c r="AE42" s="138">
        <f t="shared" si="1"/>
        <v>8.2230961744726994E-3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315.74400000000003</v>
      </c>
      <c r="Q43" s="2"/>
      <c r="T43" s="186" t="s">
        <v>98</v>
      </c>
      <c r="U43" s="186">
        <v>287.77999999999997</v>
      </c>
      <c r="W43" s="133">
        <v>42515</v>
      </c>
      <c r="X43" s="10">
        <v>273.73</v>
      </c>
      <c r="Y43" s="10">
        <v>280.07</v>
      </c>
      <c r="Z43" s="10">
        <v>273.51</v>
      </c>
      <c r="AA43" s="10">
        <v>279.7</v>
      </c>
      <c r="AB43" s="95">
        <v>1796300</v>
      </c>
      <c r="AC43" s="10">
        <v>279.7</v>
      </c>
      <c r="AD43" s="2">
        <f t="shared" si="0"/>
        <v>6.5600000000000023</v>
      </c>
      <c r="AE43" s="138">
        <f t="shared" si="1"/>
        <v>2.4767348135121159E-2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312.87360000000007</v>
      </c>
      <c r="Q44" s="2"/>
      <c r="T44" s="186" t="s">
        <v>99</v>
      </c>
      <c r="U44" s="186">
        <v>287.83999999999997</v>
      </c>
      <c r="W44" s="133">
        <v>42514</v>
      </c>
      <c r="X44" s="10">
        <v>266.33</v>
      </c>
      <c r="Y44" s="10">
        <v>273.42</v>
      </c>
      <c r="Z44" s="10">
        <v>263.94</v>
      </c>
      <c r="AA44" s="10">
        <v>272.94</v>
      </c>
      <c r="AB44" s="95">
        <v>1560900</v>
      </c>
      <c r="AC44" s="10">
        <v>272.94</v>
      </c>
      <c r="AD44" s="2">
        <f t="shared" si="0"/>
        <v>9.4800000000000182</v>
      </c>
      <c r="AE44" s="138">
        <f t="shared" si="1"/>
        <v>3.0545591844440168E-2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310.00320000000005</v>
      </c>
      <c r="Q45" s="2"/>
      <c r="T45" s="186" t="s">
        <v>100</v>
      </c>
      <c r="U45" s="186" t="s">
        <v>399</v>
      </c>
      <c r="W45" s="133">
        <v>42513</v>
      </c>
      <c r="X45" s="10">
        <v>263.77</v>
      </c>
      <c r="Y45" s="10">
        <v>267.18</v>
      </c>
      <c r="Z45" s="10">
        <v>263.14999999999998</v>
      </c>
      <c r="AA45" s="10">
        <v>264.85000000000002</v>
      </c>
      <c r="AB45" s="95">
        <v>848500</v>
      </c>
      <c r="AC45" s="10">
        <v>264.85000000000002</v>
      </c>
      <c r="AD45" s="2">
        <f t="shared" si="0"/>
        <v>4.0300000000000296</v>
      </c>
      <c r="AE45" s="138">
        <f t="shared" si="1"/>
        <v>4.5133884548280712E-3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307.13280000000003</v>
      </c>
      <c r="Q46" s="2"/>
      <c r="T46" s="186" t="s">
        <v>101</v>
      </c>
      <c r="U46" s="186" t="s">
        <v>400</v>
      </c>
      <c r="W46" s="133">
        <v>42510</v>
      </c>
      <c r="X46" s="10">
        <v>259.31</v>
      </c>
      <c r="Y46" s="10">
        <v>265.55</v>
      </c>
      <c r="Z46" s="10">
        <v>259</v>
      </c>
      <c r="AA46" s="10">
        <v>263.66000000000003</v>
      </c>
      <c r="AB46" s="95">
        <v>1340400</v>
      </c>
      <c r="AC46" s="10">
        <v>263.66000000000003</v>
      </c>
      <c r="AD46" s="2">
        <f t="shared" si="0"/>
        <v>6.5500000000000114</v>
      </c>
      <c r="AE46" s="138">
        <f t="shared" si="1"/>
        <v>1.9094001236858338E-2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304.26240000000001</v>
      </c>
      <c r="Q47" s="2"/>
      <c r="T47" s="186" t="s">
        <v>102</v>
      </c>
      <c r="U47" s="186">
        <v>332.5</v>
      </c>
      <c r="W47" s="133">
        <v>42509</v>
      </c>
      <c r="X47" s="10">
        <v>262.8</v>
      </c>
      <c r="Y47" s="10">
        <v>264.7</v>
      </c>
      <c r="Z47" s="10">
        <v>256.42</v>
      </c>
      <c r="AA47" s="10">
        <v>258.72000000000003</v>
      </c>
      <c r="AB47" s="95">
        <v>1281200</v>
      </c>
      <c r="AC47" s="10">
        <v>258.72000000000003</v>
      </c>
      <c r="AD47" s="2">
        <f t="shared" si="0"/>
        <v>8.2799999999999727</v>
      </c>
      <c r="AE47" s="138">
        <f t="shared" si="1"/>
        <v>-2.1075333913504024E-2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301.39200000000005</v>
      </c>
      <c r="Q48" s="2"/>
      <c r="T48" s="186" t="s">
        <v>103</v>
      </c>
      <c r="U48" s="186">
        <v>0.28263100000000002</v>
      </c>
      <c r="W48" s="133">
        <v>42508</v>
      </c>
      <c r="X48" s="10">
        <v>262.64999999999998</v>
      </c>
      <c r="Y48" s="10">
        <v>265.82</v>
      </c>
      <c r="Z48" s="10">
        <v>262.26</v>
      </c>
      <c r="AA48" s="10">
        <v>264.29000000000002</v>
      </c>
      <c r="AB48" s="95">
        <v>1040800</v>
      </c>
      <c r="AC48" s="10">
        <v>264.29000000000002</v>
      </c>
      <c r="AD48" s="2">
        <f t="shared" si="0"/>
        <v>3.5600000000000023</v>
      </c>
      <c r="AE48" s="138">
        <f t="shared" si="1"/>
        <v>2.9219793564057017E-3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298.52160000000003</v>
      </c>
      <c r="Q49" s="2"/>
      <c r="T49" s="186" t="s">
        <v>123</v>
      </c>
      <c r="U49" s="186" t="s">
        <v>377</v>
      </c>
      <c r="W49" s="133">
        <v>42507</v>
      </c>
      <c r="X49" s="10">
        <v>265.14999999999998</v>
      </c>
      <c r="Y49" s="10">
        <v>267.89</v>
      </c>
      <c r="Z49" s="10">
        <v>263.08</v>
      </c>
      <c r="AA49" s="10">
        <v>263.52</v>
      </c>
      <c r="AB49" s="95">
        <v>1161000</v>
      </c>
      <c r="AC49" s="10">
        <v>263.52</v>
      </c>
      <c r="AD49" s="2">
        <f t="shared" si="0"/>
        <v>4.8100000000000023</v>
      </c>
      <c r="AE49" s="138">
        <f t="shared" si="1"/>
        <v>-1.0290693307293708E-2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295.65120000000002</v>
      </c>
      <c r="Q50" s="2"/>
      <c r="T50" s="186"/>
      <c r="U50" s="186"/>
      <c r="W50" s="133">
        <v>42506</v>
      </c>
      <c r="X50" s="10">
        <v>263.02999999999997</v>
      </c>
      <c r="Y50" s="10">
        <v>266.95</v>
      </c>
      <c r="Z50" s="10">
        <v>262.60000000000002</v>
      </c>
      <c r="AA50" s="10">
        <v>266.26</v>
      </c>
      <c r="AB50" s="95">
        <v>1306100</v>
      </c>
      <c r="AC50" s="10">
        <v>266.26</v>
      </c>
      <c r="AD50" s="2">
        <f t="shared" si="0"/>
        <v>4.3499999999999659</v>
      </c>
      <c r="AE50" s="138">
        <f t="shared" si="1"/>
        <v>1.6143189711101957E-2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292.7808</v>
      </c>
      <c r="Q51" s="2"/>
      <c r="T51" s="186" t="s">
        <v>105</v>
      </c>
      <c r="U51" s="186" t="s">
        <v>401</v>
      </c>
      <c r="W51" s="133">
        <v>42503</v>
      </c>
      <c r="X51" s="10">
        <v>261.41000000000003</v>
      </c>
      <c r="Y51" s="10">
        <v>264.98</v>
      </c>
      <c r="Z51" s="10">
        <v>260.10000000000002</v>
      </c>
      <c r="AA51" s="10">
        <v>262.02999999999997</v>
      </c>
      <c r="AB51" s="95">
        <v>997700</v>
      </c>
      <c r="AC51" s="10">
        <v>262.02999999999997</v>
      </c>
      <c r="AD51" s="2">
        <f t="shared" si="0"/>
        <v>4.8799999999999955</v>
      </c>
      <c r="AE51" s="138">
        <f t="shared" si="1"/>
        <v>-2.5884054661032829E-3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289.91040000000004</v>
      </c>
      <c r="Q52" s="2"/>
      <c r="T52" s="186" t="s">
        <v>106</v>
      </c>
      <c r="U52" s="186" t="s">
        <v>374</v>
      </c>
      <c r="W52" s="133">
        <v>42502</v>
      </c>
      <c r="X52" s="10">
        <v>268.25</v>
      </c>
      <c r="Y52" s="10">
        <v>270.55</v>
      </c>
      <c r="Z52" s="10">
        <v>259.58999999999997</v>
      </c>
      <c r="AA52" s="10">
        <v>262.70999999999998</v>
      </c>
      <c r="AB52" s="95">
        <v>1299300</v>
      </c>
      <c r="AC52" s="10">
        <v>262.70999999999998</v>
      </c>
      <c r="AD52" s="2">
        <f t="shared" si="0"/>
        <v>10.960000000000036</v>
      </c>
      <c r="AE52" s="138">
        <f t="shared" si="1"/>
        <v>-1.6987839101964552E-2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287.04000000000002</v>
      </c>
      <c r="Q53" s="2"/>
      <c r="T53" s="186" t="s">
        <v>107</v>
      </c>
      <c r="U53" s="187">
        <v>1977714</v>
      </c>
      <c r="W53" s="133">
        <v>42501</v>
      </c>
      <c r="X53" s="10">
        <v>272.22000000000003</v>
      </c>
      <c r="Y53" s="10">
        <v>273.61</v>
      </c>
      <c r="Z53" s="10">
        <v>267</v>
      </c>
      <c r="AA53" s="10">
        <v>267.25</v>
      </c>
      <c r="AB53" s="95">
        <v>971500</v>
      </c>
      <c r="AC53" s="10">
        <v>267.25</v>
      </c>
      <c r="AD53" s="2">
        <f t="shared" si="0"/>
        <v>6.6100000000000136</v>
      </c>
      <c r="AE53" s="138">
        <f t="shared" si="1"/>
        <v>-2.2029494639001612E-2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284.1696</v>
      </c>
      <c r="Q54" s="2"/>
      <c r="T54" s="186" t="s">
        <v>110</v>
      </c>
      <c r="U54" s="187">
        <v>1876210</v>
      </c>
      <c r="W54" s="133">
        <v>42500</v>
      </c>
      <c r="X54" s="10">
        <v>271.64</v>
      </c>
      <c r="Y54" s="10">
        <v>273.61</v>
      </c>
      <c r="Z54" s="10">
        <v>269.60000000000002</v>
      </c>
      <c r="AA54" s="10">
        <v>273.27</v>
      </c>
      <c r="AB54" s="95">
        <v>1031800</v>
      </c>
      <c r="AC54" s="10">
        <v>273.27</v>
      </c>
      <c r="AD54" s="2">
        <f t="shared" si="0"/>
        <v>4.0099999999999909</v>
      </c>
      <c r="AE54" s="138">
        <f t="shared" si="1"/>
        <v>1.1474256949328021E-2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281.29920000000004</v>
      </c>
      <c r="Q55" s="2"/>
      <c r="T55" s="186" t="s">
        <v>108</v>
      </c>
      <c r="U55" s="186" t="s">
        <v>402</v>
      </c>
      <c r="W55" s="133">
        <v>42499</v>
      </c>
      <c r="X55" s="10">
        <v>264.72000000000003</v>
      </c>
      <c r="Y55" s="10">
        <v>273.14</v>
      </c>
      <c r="Z55" s="10">
        <v>264.10000000000002</v>
      </c>
      <c r="AA55" s="10">
        <v>270.17</v>
      </c>
      <c r="AB55" s="95">
        <v>1425800</v>
      </c>
      <c r="AC55" s="10">
        <v>270.17</v>
      </c>
      <c r="AD55" s="2">
        <f t="shared" si="0"/>
        <v>9.0399999999999636</v>
      </c>
      <c r="AE55" s="138">
        <f t="shared" si="1"/>
        <v>2.4885247145404188E-2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278.42880000000002</v>
      </c>
      <c r="T56" s="186" t="s">
        <v>111</v>
      </c>
      <c r="U56" s="186">
        <v>16.79</v>
      </c>
      <c r="W56" s="133">
        <v>42496</v>
      </c>
      <c r="X56" s="10">
        <v>263.47000000000003</v>
      </c>
      <c r="Y56" s="10">
        <v>265.87</v>
      </c>
      <c r="Z56" s="10">
        <v>260.89</v>
      </c>
      <c r="AA56" s="10">
        <v>263.61</v>
      </c>
      <c r="AB56" s="95">
        <v>1202000</v>
      </c>
      <c r="AC56" s="10">
        <v>263.61</v>
      </c>
      <c r="AD56" s="2">
        <f t="shared" si="0"/>
        <v>4.9800000000000182</v>
      </c>
      <c r="AE56" s="138">
        <f t="shared" si="1"/>
        <v>-3.8167938931297218E-3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275.55840000000001</v>
      </c>
      <c r="T57" s="186" t="s">
        <v>112</v>
      </c>
      <c r="U57" s="186">
        <v>17.12</v>
      </c>
      <c r="W57" s="133">
        <v>42495</v>
      </c>
      <c r="X57" s="10">
        <v>263.58</v>
      </c>
      <c r="Y57" s="10">
        <v>265.39999999999998</v>
      </c>
      <c r="Z57" s="10">
        <v>262.63</v>
      </c>
      <c r="AA57" s="10">
        <v>264.62</v>
      </c>
      <c r="AB57" s="95">
        <v>1105900</v>
      </c>
      <c r="AC57" s="10">
        <v>264.62</v>
      </c>
      <c r="AD57" s="2">
        <f t="shared" si="0"/>
        <v>2.7699999999999818</v>
      </c>
      <c r="AE57" s="138">
        <f t="shared" si="1"/>
        <v>5.7008209182121128E-3</v>
      </c>
    </row>
    <row r="58" spans="1:31" x14ac:dyDescent="0.25">
      <c r="O58" s="83">
        <v>0.95</v>
      </c>
      <c r="P58" s="83">
        <f t="shared" si="5"/>
        <v>272.68799999999999</v>
      </c>
      <c r="T58" s="186" t="s">
        <v>109</v>
      </c>
      <c r="U58" s="186" t="s">
        <v>124</v>
      </c>
      <c r="W58" s="133">
        <v>42494</v>
      </c>
      <c r="X58" s="10">
        <v>271.7</v>
      </c>
      <c r="Y58" s="10">
        <v>271.75</v>
      </c>
      <c r="Z58" s="10">
        <v>262.44</v>
      </c>
      <c r="AA58" s="10">
        <v>263.12</v>
      </c>
      <c r="AB58" s="95">
        <v>1788200</v>
      </c>
      <c r="AC58" s="10">
        <v>263.12</v>
      </c>
      <c r="AD58" s="2">
        <f t="shared" si="0"/>
        <v>9.3100000000000023</v>
      </c>
      <c r="AE58" s="138">
        <f t="shared" si="1"/>
        <v>-3.8690584925651139E-2</v>
      </c>
    </row>
    <row r="59" spans="1:31" x14ac:dyDescent="0.25">
      <c r="O59" s="83">
        <v>0.94</v>
      </c>
      <c r="P59" s="83">
        <f t="shared" si="5"/>
        <v>269.81760000000003</v>
      </c>
      <c r="W59" s="133">
        <v>42493</v>
      </c>
      <c r="X59" s="10">
        <v>272.82</v>
      </c>
      <c r="Y59" s="10">
        <v>276.61</v>
      </c>
      <c r="Z59" s="10">
        <v>271.08999999999997</v>
      </c>
      <c r="AA59" s="10">
        <v>273.70999999999998</v>
      </c>
      <c r="AB59" s="95">
        <v>1603600</v>
      </c>
      <c r="AC59" s="10">
        <v>273.70999999999998</v>
      </c>
      <c r="AD59" s="2">
        <f t="shared" si="0"/>
        <v>5.5200000000000387</v>
      </c>
      <c r="AE59" s="138">
        <f t="shared" si="1"/>
        <v>7.307537725154134E-5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266.94720000000001</v>
      </c>
      <c r="W60" s="133">
        <v>42492</v>
      </c>
      <c r="X60" s="10">
        <v>274.74</v>
      </c>
      <c r="Y60" s="10">
        <v>274.99</v>
      </c>
      <c r="Z60" s="10">
        <v>268.88</v>
      </c>
      <c r="AA60" s="10">
        <v>273.69</v>
      </c>
      <c r="AB60" s="95">
        <v>1359300</v>
      </c>
      <c r="AC60" s="10">
        <v>273.69</v>
      </c>
      <c r="AD60" s="2">
        <f t="shared" si="0"/>
        <v>6.1100000000000136</v>
      </c>
      <c r="AE60" s="138">
        <f t="shared" si="1"/>
        <v>-4.7274446343503751E-3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264.07680000000005</v>
      </c>
      <c r="W61" s="133">
        <v>42489</v>
      </c>
      <c r="X61" s="10">
        <v>278.24</v>
      </c>
      <c r="Y61" s="10">
        <v>280.52999999999997</v>
      </c>
      <c r="Z61" s="10">
        <v>271.39999999999998</v>
      </c>
      <c r="AA61" s="10">
        <v>274.99</v>
      </c>
      <c r="AB61" s="95">
        <v>1941000</v>
      </c>
      <c r="AC61" s="10">
        <v>274.99</v>
      </c>
      <c r="AD61" s="2">
        <f t="shared" si="0"/>
        <v>9.1299999999999955</v>
      </c>
      <c r="AE61" s="138">
        <f t="shared" si="1"/>
        <v>-2.166642948626718E-2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261.20640000000003</v>
      </c>
      <c r="W62" s="133">
        <v>42488</v>
      </c>
      <c r="X62" s="10">
        <v>278</v>
      </c>
      <c r="Y62" s="10">
        <v>284.05</v>
      </c>
      <c r="Z62" s="10">
        <v>277.51</v>
      </c>
      <c r="AA62" s="10">
        <v>281.08</v>
      </c>
      <c r="AB62" s="95">
        <v>1403300</v>
      </c>
      <c r="AC62" s="10">
        <v>281.08</v>
      </c>
      <c r="AD62" s="2">
        <f t="shared" si="0"/>
        <v>6.5400000000000205</v>
      </c>
      <c r="AE62" s="138">
        <f t="shared" si="1"/>
        <v>3.6420766978504382E-3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258.33600000000001</v>
      </c>
      <c r="W63" s="133">
        <v>42487</v>
      </c>
      <c r="X63" s="10">
        <v>281.57</v>
      </c>
      <c r="Y63" s="10">
        <v>282</v>
      </c>
      <c r="Z63" s="10">
        <v>278.52</v>
      </c>
      <c r="AA63" s="10">
        <v>280.06</v>
      </c>
      <c r="AB63" s="95">
        <v>1099100</v>
      </c>
      <c r="AC63" s="10">
        <v>280.06</v>
      </c>
      <c r="AD63" s="2">
        <f t="shared" si="0"/>
        <v>3.4800000000000182</v>
      </c>
      <c r="AE63" s="138">
        <f t="shared" si="1"/>
        <v>-5.8217962371316379E-3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42486</v>
      </c>
      <c r="X64" s="10">
        <v>285.63</v>
      </c>
      <c r="Y64" s="10">
        <v>285.95</v>
      </c>
      <c r="Z64" s="10">
        <v>280.67</v>
      </c>
      <c r="AA64" s="10">
        <v>281.7</v>
      </c>
      <c r="AB64" s="95">
        <v>1473700</v>
      </c>
      <c r="AC64" s="10">
        <v>281.7</v>
      </c>
      <c r="AD64" s="2">
        <f t="shared" si="0"/>
        <v>5.2799999999999727</v>
      </c>
      <c r="AE64" s="138">
        <f t="shared" si="1"/>
        <v>-1.1058451816745807E-2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42485</v>
      </c>
      <c r="X65" s="10">
        <v>281.57</v>
      </c>
      <c r="Y65" s="10">
        <v>286.32</v>
      </c>
      <c r="Z65" s="10">
        <v>281.56</v>
      </c>
      <c r="AA65" s="10">
        <v>284.85000000000002</v>
      </c>
      <c r="AB65" s="95">
        <v>1663600</v>
      </c>
      <c r="AC65" s="10">
        <v>284.85000000000002</v>
      </c>
      <c r="AD65" s="2">
        <f t="shared" si="0"/>
        <v>4.7599999999999909</v>
      </c>
      <c r="AE65" s="138">
        <f t="shared" si="1"/>
        <v>7.6052352316944294E-3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42482</v>
      </c>
      <c r="X66" s="10">
        <v>280.39999999999998</v>
      </c>
      <c r="Y66" s="10">
        <v>283.54000000000002</v>
      </c>
      <c r="Z66" s="10">
        <v>278.20999999999998</v>
      </c>
      <c r="AA66" s="10">
        <v>282.7</v>
      </c>
      <c r="AB66" s="95">
        <v>2355100</v>
      </c>
      <c r="AC66" s="10">
        <v>282.7</v>
      </c>
      <c r="AD66" s="2">
        <f t="shared" si="0"/>
        <v>5.3300000000000409</v>
      </c>
      <c r="AE66" s="138">
        <f t="shared" si="1"/>
        <v>1.1087267525035749E-2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42481</v>
      </c>
      <c r="X67" s="10">
        <v>268.83999999999997</v>
      </c>
      <c r="Y67" s="10">
        <v>280.13</v>
      </c>
      <c r="Z67" s="10">
        <v>268.83999999999997</v>
      </c>
      <c r="AA67" s="10">
        <v>279.60000000000002</v>
      </c>
      <c r="AB67" s="95">
        <v>3153600</v>
      </c>
      <c r="AC67" s="10">
        <v>279.60000000000002</v>
      </c>
      <c r="AD67" s="2">
        <f>Y67-Z67</f>
        <v>11.29000000000002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9" priority="58">
      <formula>F19&gt;0</formula>
    </cfRule>
    <cfRule type="expression" dxfId="6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7" priority="47">
      <formula>H25&gt;0</formula>
    </cfRule>
    <cfRule type="expression" dxfId="656" priority="48">
      <formula>H25&lt;0</formula>
    </cfRule>
  </conditionalFormatting>
  <conditionalFormatting sqref="M39">
    <cfRule type="expression" dxfId="655" priority="45">
      <formula>M39&gt;0</formula>
    </cfRule>
    <cfRule type="expression" dxfId="654" priority="46">
      <formula>M39&lt;0</formula>
    </cfRule>
  </conditionalFormatting>
  <conditionalFormatting sqref="F61:F67">
    <cfRule type="expression" dxfId="653" priority="43">
      <formula>F61&gt;0</formula>
    </cfRule>
    <cfRule type="expression" dxfId="652" priority="44">
      <formula>F61&lt;0</formula>
    </cfRule>
  </conditionalFormatting>
  <conditionalFormatting sqref="H61:H67">
    <cfRule type="expression" dxfId="651" priority="41">
      <formula>H61&gt;0</formula>
    </cfRule>
    <cfRule type="expression" dxfId="650" priority="42">
      <formula>H61&lt;0</formula>
    </cfRule>
  </conditionalFormatting>
  <conditionalFormatting sqref="F21:F24">
    <cfRule type="expression" dxfId="649" priority="39">
      <formula>F21&gt;0</formula>
    </cfRule>
    <cfRule type="expression" dxfId="648" priority="40">
      <formula>F21&lt;0</formula>
    </cfRule>
  </conditionalFormatting>
  <conditionalFormatting sqref="H21:H24">
    <cfRule type="expression" dxfId="647" priority="37">
      <formula>H21&gt;0</formula>
    </cfRule>
    <cfRule type="expression" dxfId="646" priority="38">
      <formula>H21&lt;0</formula>
    </cfRule>
  </conditionalFormatting>
  <conditionalFormatting sqref="I25:I28">
    <cfRule type="expression" dxfId="645" priority="31">
      <formula>I25&gt;0</formula>
    </cfRule>
    <cfRule type="expression" dxfId="644" priority="32">
      <formula>I25&lt;0</formula>
    </cfRule>
  </conditionalFormatting>
  <conditionalFormatting sqref="I21:I24">
    <cfRule type="expression" dxfId="643" priority="29">
      <formula>I21&gt;0</formula>
    </cfRule>
    <cfRule type="expression" dxfId="642" priority="30">
      <formula>I21&lt;0</formula>
    </cfRule>
  </conditionalFormatting>
  <conditionalFormatting sqref="H29">
    <cfRule type="expression" dxfId="641" priority="27">
      <formula>H29&gt;0</formula>
    </cfRule>
    <cfRule type="expression" dxfId="640" priority="28">
      <formula>H29&lt;0</formula>
    </cfRule>
  </conditionalFormatting>
  <conditionalFormatting sqref="H30">
    <cfRule type="expression" dxfId="639" priority="25">
      <formula>H30&gt;0</formula>
    </cfRule>
    <cfRule type="expression" dxfId="638" priority="26">
      <formula>H30&lt;0</formula>
    </cfRule>
  </conditionalFormatting>
  <conditionalFormatting sqref="H31">
    <cfRule type="expression" dxfId="637" priority="23">
      <formula>H31&gt;0</formula>
    </cfRule>
    <cfRule type="expression" dxfId="636" priority="24">
      <formula>H31&lt;0</formula>
    </cfRule>
  </conditionalFormatting>
  <conditionalFormatting sqref="Q7">
    <cfRule type="expression" dxfId="635" priority="21">
      <formula>Q7&gt;0</formula>
    </cfRule>
    <cfRule type="expression" dxfId="634" priority="22">
      <formula>Q7&lt;0</formula>
    </cfRule>
  </conditionalFormatting>
  <conditionalFormatting sqref="Q8">
    <cfRule type="expression" dxfId="633" priority="19">
      <formula>Q8&gt;0</formula>
    </cfRule>
    <cfRule type="expression" dxfId="632" priority="20">
      <formula>Q8&lt;0</formula>
    </cfRule>
  </conditionalFormatting>
  <conditionalFormatting sqref="F73:F82">
    <cfRule type="expression" dxfId="631" priority="17">
      <formula>F73&gt;0</formula>
    </cfRule>
    <cfRule type="expression" dxfId="630" priority="18">
      <formula>F73&lt;0</formula>
    </cfRule>
  </conditionalFormatting>
  <conditionalFormatting sqref="H73:H76">
    <cfRule type="expression" dxfId="629" priority="15">
      <formula>H73&gt;0</formula>
    </cfRule>
    <cfRule type="expression" dxfId="628" priority="16">
      <formula>H73&lt;0</formula>
    </cfRule>
  </conditionalFormatting>
  <conditionalFormatting sqref="F69:F72">
    <cfRule type="expression" dxfId="627" priority="13">
      <formula>F69&gt;0</formula>
    </cfRule>
    <cfRule type="expression" dxfId="626" priority="14">
      <formula>F69&lt;0</formula>
    </cfRule>
  </conditionalFormatting>
  <conditionalFormatting sqref="H69:H72">
    <cfRule type="expression" dxfId="625" priority="11">
      <formula>H69&gt;0</formula>
    </cfRule>
    <cfRule type="expression" dxfId="624" priority="12">
      <formula>H69&lt;0</formula>
    </cfRule>
  </conditionalFormatting>
  <conditionalFormatting sqref="I73:I76">
    <cfRule type="expression" dxfId="623" priority="9">
      <formula>I73&gt;0</formula>
    </cfRule>
    <cfRule type="expression" dxfId="622" priority="10">
      <formula>I73&lt;0</formula>
    </cfRule>
  </conditionalFormatting>
  <conditionalFormatting sqref="I69:I72">
    <cfRule type="expression" dxfId="621" priority="7">
      <formula>I69&gt;0</formula>
    </cfRule>
    <cfRule type="expression" dxfId="620" priority="8">
      <formula>I69&lt;0</formula>
    </cfRule>
  </conditionalFormatting>
  <conditionalFormatting sqref="H77">
    <cfRule type="expression" dxfId="619" priority="5">
      <formula>H77&gt;0</formula>
    </cfRule>
    <cfRule type="expression" dxfId="618" priority="6">
      <formula>H77&lt;0</formula>
    </cfRule>
  </conditionalFormatting>
  <conditionalFormatting sqref="H78">
    <cfRule type="expression" dxfId="617" priority="3">
      <formula>H78&gt;0</formula>
    </cfRule>
    <cfRule type="expression" dxfId="616" priority="4">
      <formula>H78&lt;0</formula>
    </cfRule>
  </conditionalFormatting>
  <conditionalFormatting sqref="H79">
    <cfRule type="expression" dxfId="615" priority="1">
      <formula>H79&gt;0</formula>
    </cfRule>
    <cfRule type="expression" dxfId="6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42576</v>
      </c>
      <c r="X2" s="10">
        <v>46.58</v>
      </c>
      <c r="Y2" s="10">
        <v>47.34</v>
      </c>
      <c r="Z2" s="10">
        <v>46.51</v>
      </c>
      <c r="AA2" s="10">
        <v>47.28</v>
      </c>
      <c r="AB2" s="95">
        <v>2761900</v>
      </c>
      <c r="AC2" s="10">
        <v>47.28</v>
      </c>
      <c r="AD2" s="2">
        <f>Y2-Z2</f>
        <v>0.8300000000000054</v>
      </c>
      <c r="AE2" s="138">
        <f>AC2/AC3-1</f>
        <v>1.481004507405026E-2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46.48</v>
      </c>
      <c r="W3" s="133">
        <v>42573</v>
      </c>
      <c r="X3" s="10">
        <v>47.04</v>
      </c>
      <c r="Y3" s="10">
        <v>47.06</v>
      </c>
      <c r="Z3" s="10">
        <v>46.09</v>
      </c>
      <c r="AA3" s="10">
        <v>46.59</v>
      </c>
      <c r="AB3" s="95">
        <v>2233100</v>
      </c>
      <c r="AC3" s="10">
        <v>46.59</v>
      </c>
      <c r="AD3" s="2">
        <f t="shared" ref="AD3:AD66" si="0">Y3-Z3</f>
        <v>0.96999999999999886</v>
      </c>
      <c r="AE3" s="138">
        <f t="shared" ref="AE3:AE66" si="1">AC3/AC4-1</f>
        <v>-5.7618437900127661E-3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46.48</v>
      </c>
      <c r="T4" s="1"/>
      <c r="W4" s="133">
        <v>42572</v>
      </c>
      <c r="X4" s="10">
        <v>47.02</v>
      </c>
      <c r="Y4" s="10">
        <v>47.69</v>
      </c>
      <c r="Z4" s="10">
        <v>45.97</v>
      </c>
      <c r="AA4" s="10">
        <v>46.86</v>
      </c>
      <c r="AB4" s="95">
        <v>4693100</v>
      </c>
      <c r="AC4" s="10">
        <v>46.86</v>
      </c>
      <c r="AD4" s="2">
        <f t="shared" si="0"/>
        <v>1.7199999999999989</v>
      </c>
      <c r="AE4" s="138">
        <f t="shared" si="1"/>
        <v>-7.2033898305084998E-3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42571</v>
      </c>
      <c r="X5" s="10">
        <v>45.07</v>
      </c>
      <c r="Y5" s="10">
        <v>47.21</v>
      </c>
      <c r="Z5" s="10">
        <v>44.99</v>
      </c>
      <c r="AA5" s="10">
        <v>47.2</v>
      </c>
      <c r="AB5" s="95">
        <v>5311800</v>
      </c>
      <c r="AC5" s="10">
        <v>47.2</v>
      </c>
      <c r="AD5" s="2">
        <f t="shared" si="0"/>
        <v>2.2199999999999989</v>
      </c>
      <c r="AE5" s="138">
        <f t="shared" si="1"/>
        <v>5.0523035833518914E-2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42570</v>
      </c>
      <c r="X6" s="10">
        <v>45.32</v>
      </c>
      <c r="Y6" s="10">
        <v>45.75</v>
      </c>
      <c r="Z6" s="10">
        <v>44.74</v>
      </c>
      <c r="AA6" s="10">
        <v>44.93</v>
      </c>
      <c r="AB6" s="95">
        <v>3856200</v>
      </c>
      <c r="AC6" s="10">
        <v>44.93</v>
      </c>
      <c r="AD6" s="2">
        <f t="shared" si="0"/>
        <v>1.009999999999998</v>
      </c>
      <c r="AE6" s="138">
        <f t="shared" si="1"/>
        <v>-1.3178124313639406E-2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42569</v>
      </c>
      <c r="X7" s="10">
        <v>45.56</v>
      </c>
      <c r="Y7" s="10">
        <v>45.92</v>
      </c>
      <c r="Z7" s="10">
        <v>45.41</v>
      </c>
      <c r="AA7" s="10">
        <v>45.53</v>
      </c>
      <c r="AB7" s="95">
        <v>3529800</v>
      </c>
      <c r="AC7" s="10">
        <v>45.53</v>
      </c>
      <c r="AD7" s="2">
        <f t="shared" si="0"/>
        <v>0.51000000000000512</v>
      </c>
      <c r="AE7" s="138">
        <f t="shared" si="1"/>
        <v>1.7601760176018111E-3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42566</v>
      </c>
      <c r="X8" s="10">
        <v>45.83</v>
      </c>
      <c r="Y8" s="10">
        <v>45.9</v>
      </c>
      <c r="Z8" s="10">
        <v>45.15</v>
      </c>
      <c r="AA8" s="10">
        <v>45.45</v>
      </c>
      <c r="AB8" s="95">
        <v>2696000</v>
      </c>
      <c r="AC8" s="10">
        <v>45.45</v>
      </c>
      <c r="AD8" s="2">
        <f t="shared" si="0"/>
        <v>0.75</v>
      </c>
      <c r="AE8" s="138">
        <f t="shared" si="1"/>
        <v>1.5425297487881018E-3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42565</v>
      </c>
      <c r="X9" s="10">
        <v>45.85</v>
      </c>
      <c r="Y9" s="10">
        <v>45.97</v>
      </c>
      <c r="Z9" s="10">
        <v>45.28</v>
      </c>
      <c r="AA9" s="10">
        <v>45.38</v>
      </c>
      <c r="AB9" s="95">
        <v>2502400</v>
      </c>
      <c r="AC9" s="10">
        <v>45.38</v>
      </c>
      <c r="AD9" s="2">
        <f t="shared" si="0"/>
        <v>0.68999999999999773</v>
      </c>
      <c r="AE9" s="138">
        <f t="shared" si="1"/>
        <v>1.7660044150111798E-3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42564</v>
      </c>
      <c r="X10" s="10">
        <v>45.94</v>
      </c>
      <c r="Y10" s="10">
        <v>46.78</v>
      </c>
      <c r="Z10" s="10">
        <v>45.28</v>
      </c>
      <c r="AA10" s="10">
        <v>45.3</v>
      </c>
      <c r="AB10" s="95">
        <v>3604100</v>
      </c>
      <c r="AC10" s="10">
        <v>45.3</v>
      </c>
      <c r="AD10" s="2">
        <f t="shared" si="0"/>
        <v>1.5</v>
      </c>
      <c r="AE10" s="138">
        <f t="shared" si="1"/>
        <v>3.1000885739591588E-3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44.78</v>
      </c>
      <c r="Y11" s="10">
        <v>45.39</v>
      </c>
      <c r="Z11" s="10">
        <v>44.74</v>
      </c>
      <c r="AA11" s="10">
        <v>45.16</v>
      </c>
      <c r="AB11" s="95">
        <v>2629100</v>
      </c>
      <c r="AC11" s="10">
        <v>45.16</v>
      </c>
      <c r="AD11" s="2">
        <f t="shared" si="0"/>
        <v>0.64999999999999858</v>
      </c>
      <c r="AE11" s="138">
        <f t="shared" si="1"/>
        <v>1.3692480359146941E-2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42562</v>
      </c>
      <c r="X12" s="10">
        <v>44.72</v>
      </c>
      <c r="Y12" s="10">
        <v>44.88</v>
      </c>
      <c r="Z12" s="10">
        <v>44.31</v>
      </c>
      <c r="AA12" s="10">
        <v>44.55</v>
      </c>
      <c r="AB12" s="95">
        <v>3109900</v>
      </c>
      <c r="AC12" s="10">
        <v>44.55</v>
      </c>
      <c r="AD12" s="2">
        <f t="shared" si="0"/>
        <v>0.57000000000000028</v>
      </c>
      <c r="AE12" s="138">
        <f t="shared" si="1"/>
        <v>2.2451728783101643E-4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42559</v>
      </c>
      <c r="X13" s="10">
        <v>44.18</v>
      </c>
      <c r="Y13" s="10">
        <v>44.79</v>
      </c>
      <c r="Z13" s="10">
        <v>43.8</v>
      </c>
      <c r="AA13" s="10">
        <v>44.54</v>
      </c>
      <c r="AB13" s="95">
        <v>2490500</v>
      </c>
      <c r="AC13" s="10">
        <v>44.54</v>
      </c>
      <c r="AD13" s="2">
        <f t="shared" si="0"/>
        <v>0.99000000000000199</v>
      </c>
      <c r="AE13" s="138">
        <f t="shared" si="1"/>
        <v>1.922196796338671E-2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42558</v>
      </c>
      <c r="X14" s="10">
        <v>43.76</v>
      </c>
      <c r="Y14" s="10">
        <v>43.92</v>
      </c>
      <c r="Z14" s="10">
        <v>43.14</v>
      </c>
      <c r="AA14" s="10">
        <v>43.7</v>
      </c>
      <c r="AB14" s="95">
        <v>2110900</v>
      </c>
      <c r="AC14" s="10">
        <v>43.7</v>
      </c>
      <c r="AD14" s="2">
        <f t="shared" si="0"/>
        <v>0.78000000000000114</v>
      </c>
      <c r="AE14" s="138">
        <f t="shared" si="1"/>
        <v>3.6747818098301632E-3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42557</v>
      </c>
      <c r="X15" s="10">
        <v>42.64</v>
      </c>
      <c r="Y15" s="10">
        <v>43.6</v>
      </c>
      <c r="Z15" s="10">
        <v>41.99</v>
      </c>
      <c r="AA15" s="10">
        <v>43.54</v>
      </c>
      <c r="AB15" s="95">
        <v>3764000</v>
      </c>
      <c r="AC15" s="10">
        <v>43.54</v>
      </c>
      <c r="AD15" s="2">
        <f t="shared" si="0"/>
        <v>1.6099999999999994</v>
      </c>
      <c r="AE15" s="138">
        <f t="shared" si="1"/>
        <v>2.0389032106866489E-2</v>
      </c>
    </row>
    <row r="16" spans="1:40" x14ac:dyDescent="0.25">
      <c r="G16" s="1"/>
      <c r="W16" s="133">
        <v>42556</v>
      </c>
      <c r="X16" s="10">
        <v>43.3</v>
      </c>
      <c r="Y16" s="10">
        <v>43.31</v>
      </c>
      <c r="Z16" s="10">
        <v>42.33</v>
      </c>
      <c r="AA16" s="10">
        <v>42.67</v>
      </c>
      <c r="AB16" s="95">
        <v>4036200</v>
      </c>
      <c r="AC16" s="10">
        <v>42.67</v>
      </c>
      <c r="AD16" s="2">
        <f t="shared" si="0"/>
        <v>0.98000000000000398</v>
      </c>
      <c r="AE16" s="138">
        <f t="shared" si="1"/>
        <v>-1.8629254829806707E-2</v>
      </c>
    </row>
    <row r="17" spans="1:31" x14ac:dyDescent="0.25">
      <c r="G17" s="1"/>
      <c r="W17" s="133">
        <v>42552</v>
      </c>
      <c r="X17" s="10">
        <v>43.34</v>
      </c>
      <c r="Y17" s="10">
        <v>43.59</v>
      </c>
      <c r="Z17" s="10">
        <v>42.84</v>
      </c>
      <c r="AA17" s="10">
        <v>43.48</v>
      </c>
      <c r="AB17" s="95">
        <v>5332200</v>
      </c>
      <c r="AC17" s="10">
        <v>43.48</v>
      </c>
      <c r="AD17" s="2">
        <f t="shared" si="0"/>
        <v>0.75</v>
      </c>
      <c r="AE17" s="138">
        <f t="shared" si="1"/>
        <v>5.5504162812209934E-3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42551</v>
      </c>
      <c r="X18" s="10">
        <v>43.25</v>
      </c>
      <c r="Y18" s="10">
        <v>43.37</v>
      </c>
      <c r="Z18" s="10">
        <v>42.47</v>
      </c>
      <c r="AA18" s="10">
        <v>43.24</v>
      </c>
      <c r="AB18" s="95">
        <v>7206400</v>
      </c>
      <c r="AC18" s="10">
        <v>43.24</v>
      </c>
      <c r="AD18" s="2">
        <f t="shared" si="0"/>
        <v>0.89999999999999858</v>
      </c>
      <c r="AE18" s="138">
        <f t="shared" si="1"/>
        <v>4.6274872744112017E-4</v>
      </c>
    </row>
    <row r="19" spans="1:31" x14ac:dyDescent="0.25">
      <c r="N19" s="2"/>
      <c r="W19" s="133">
        <v>42550</v>
      </c>
      <c r="X19" s="10">
        <v>43.17</v>
      </c>
      <c r="Y19" s="10">
        <v>43.93</v>
      </c>
      <c r="Z19" s="10">
        <v>42.67</v>
      </c>
      <c r="AA19" s="10">
        <v>43.22</v>
      </c>
      <c r="AB19" s="95">
        <v>4748800</v>
      </c>
      <c r="AC19" s="10">
        <v>43.22</v>
      </c>
      <c r="AD19" s="2">
        <f t="shared" si="0"/>
        <v>1.259999999999998</v>
      </c>
      <c r="AE19" s="138">
        <f t="shared" si="1"/>
        <v>9.3414292386735376E-3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42.18</v>
      </c>
      <c r="Y20" s="10">
        <v>43.07</v>
      </c>
      <c r="Z20" s="10">
        <v>42.14</v>
      </c>
      <c r="AA20" s="10">
        <v>42.82</v>
      </c>
      <c r="AB20" s="95">
        <v>3755300</v>
      </c>
      <c r="AC20" s="10">
        <v>42.82</v>
      </c>
      <c r="AD20" s="2">
        <f t="shared" si="0"/>
        <v>0.92999999999999972</v>
      </c>
      <c r="AE20" s="138">
        <f t="shared" si="1"/>
        <v>2.4156900263094805E-2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42548</v>
      </c>
      <c r="X21" s="10">
        <v>43.18</v>
      </c>
      <c r="Y21" s="10">
        <v>43.19</v>
      </c>
      <c r="Z21" s="10">
        <v>41.62</v>
      </c>
      <c r="AA21" s="10">
        <v>41.81</v>
      </c>
      <c r="AB21" s="95">
        <v>5270300</v>
      </c>
      <c r="AC21" s="10">
        <v>41.81</v>
      </c>
      <c r="AD21" s="2">
        <f t="shared" si="0"/>
        <v>1.5700000000000003</v>
      </c>
      <c r="AE21" s="138">
        <f t="shared" si="1"/>
        <v>-4.0174471992653782E-2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42545</v>
      </c>
      <c r="X22" s="10">
        <v>43.68</v>
      </c>
      <c r="Y22" s="10">
        <v>45.14</v>
      </c>
      <c r="Z22" s="10">
        <v>43.2</v>
      </c>
      <c r="AA22" s="10">
        <v>43.56</v>
      </c>
      <c r="AB22" s="95">
        <v>9367100</v>
      </c>
      <c r="AC22" s="10">
        <v>43.56</v>
      </c>
      <c r="AD22" s="2">
        <f t="shared" si="0"/>
        <v>1.9399999999999977</v>
      </c>
      <c r="AE22" s="138">
        <f t="shared" si="1"/>
        <v>-5.6325823223570048E-2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42544</v>
      </c>
      <c r="X23" s="10">
        <v>45.64</v>
      </c>
      <c r="Y23" s="10">
        <v>46.22</v>
      </c>
      <c r="Z23" s="10">
        <v>45.46</v>
      </c>
      <c r="AA23" s="10">
        <v>46.16</v>
      </c>
      <c r="AB23" s="95">
        <v>2964200</v>
      </c>
      <c r="AC23" s="10">
        <v>46.16</v>
      </c>
      <c r="AD23" s="2">
        <f t="shared" si="0"/>
        <v>0.75999999999999801</v>
      </c>
      <c r="AE23" s="138">
        <f t="shared" si="1"/>
        <v>2.5777777777777677E-2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42543</v>
      </c>
      <c r="X24" s="10">
        <v>44.74</v>
      </c>
      <c r="Y24" s="10">
        <v>46.29</v>
      </c>
      <c r="Z24" s="10">
        <v>44.7</v>
      </c>
      <c r="AA24" s="10">
        <v>45</v>
      </c>
      <c r="AB24" s="95">
        <v>3360400</v>
      </c>
      <c r="AC24" s="10">
        <v>45</v>
      </c>
      <c r="AD24" s="2">
        <f t="shared" si="0"/>
        <v>1.5899999999999963</v>
      </c>
      <c r="AE24" s="138">
        <f t="shared" si="1"/>
        <v>2.673796791443861E-3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42542</v>
      </c>
      <c r="X25" s="10">
        <v>45.56</v>
      </c>
      <c r="Y25" s="10">
        <v>45.79</v>
      </c>
      <c r="Z25" s="10">
        <v>44.06</v>
      </c>
      <c r="AA25" s="10">
        <v>44.88</v>
      </c>
      <c r="AB25" s="95">
        <v>5221100</v>
      </c>
      <c r="AC25" s="10">
        <v>44.88</v>
      </c>
      <c r="AD25" s="2">
        <f t="shared" si="0"/>
        <v>1.7299999999999969</v>
      </c>
      <c r="AE25" s="138">
        <f t="shared" si="1"/>
        <v>-1.1018069634200045E-2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42541</v>
      </c>
      <c r="X26" s="10">
        <v>45.66</v>
      </c>
      <c r="Y26" s="10">
        <v>46.21</v>
      </c>
      <c r="Z26" s="10">
        <v>45.09</v>
      </c>
      <c r="AA26" s="10">
        <v>45.38</v>
      </c>
      <c r="AB26" s="95">
        <v>3812700</v>
      </c>
      <c r="AC26" s="10">
        <v>45.38</v>
      </c>
      <c r="AD26" s="2">
        <f t="shared" si="0"/>
        <v>1.1199999999999974</v>
      </c>
      <c r="AE26" s="138">
        <f t="shared" si="1"/>
        <v>8.2203954676740576E-3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42538</v>
      </c>
      <c r="X27" s="10">
        <v>45.05</v>
      </c>
      <c r="Y27" s="10">
        <v>45.58</v>
      </c>
      <c r="Z27" s="10">
        <v>44.47</v>
      </c>
      <c r="AA27" s="10">
        <v>45.01</v>
      </c>
      <c r="AB27" s="95">
        <v>9207200</v>
      </c>
      <c r="AC27" s="10">
        <v>45.01</v>
      </c>
      <c r="AD27" s="2">
        <f t="shared" si="0"/>
        <v>1.1099999999999994</v>
      </c>
      <c r="AE27" s="138">
        <f t="shared" si="1"/>
        <v>-8.8790233074365066E-4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42537</v>
      </c>
      <c r="X28" s="10">
        <v>44.4</v>
      </c>
      <c r="Y28" s="10">
        <v>45.12</v>
      </c>
      <c r="Z28" s="10">
        <v>44.09</v>
      </c>
      <c r="AA28" s="10">
        <v>45.05</v>
      </c>
      <c r="AB28" s="95">
        <v>3046000</v>
      </c>
      <c r="AC28" s="10">
        <v>45.05</v>
      </c>
      <c r="AD28" s="2">
        <f t="shared" si="0"/>
        <v>1.029999999999994</v>
      </c>
      <c r="AE28" s="138">
        <f t="shared" si="1"/>
        <v>6.9289226642823554E-3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42536</v>
      </c>
      <c r="X29" s="10">
        <v>44.97</v>
      </c>
      <c r="Y29" s="10">
        <v>45.8</v>
      </c>
      <c r="Z29" s="10">
        <v>44.66</v>
      </c>
      <c r="AA29" s="10">
        <v>44.74</v>
      </c>
      <c r="AB29" s="95">
        <v>3455300</v>
      </c>
      <c r="AC29" s="10">
        <v>44.74</v>
      </c>
      <c r="AD29" s="2">
        <f t="shared" si="0"/>
        <v>1.1400000000000006</v>
      </c>
      <c r="AE29" s="138">
        <f t="shared" si="1"/>
        <v>-2.8972587474926925E-3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42535</v>
      </c>
      <c r="X30" s="10">
        <v>44.67</v>
      </c>
      <c r="Y30" s="10">
        <v>45.43</v>
      </c>
      <c r="Z30" s="10">
        <v>44.1</v>
      </c>
      <c r="AA30" s="10">
        <v>44.87</v>
      </c>
      <c r="AB30" s="95">
        <v>4302800</v>
      </c>
      <c r="AC30" s="10">
        <v>44.87</v>
      </c>
      <c r="AD30" s="2">
        <f t="shared" si="0"/>
        <v>1.3299999999999983</v>
      </c>
      <c r="AE30" s="138">
        <f t="shared" si="1"/>
        <v>2.2336385972747674E-3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42534</v>
      </c>
      <c r="X31" s="10">
        <v>44.15</v>
      </c>
      <c r="Y31" s="10">
        <v>45.37</v>
      </c>
      <c r="Z31" s="10">
        <v>44.05</v>
      </c>
      <c r="AA31" s="10">
        <v>44.77</v>
      </c>
      <c r="AB31" s="95">
        <v>4893100</v>
      </c>
      <c r="AC31" s="10">
        <v>44.77</v>
      </c>
      <c r="AD31" s="2">
        <f t="shared" si="0"/>
        <v>1.3200000000000003</v>
      </c>
      <c r="AE31" s="138">
        <f t="shared" si="1"/>
        <v>5.3896249719291855E-3</v>
      </c>
    </row>
    <row r="32" spans="1:31" x14ac:dyDescent="0.25">
      <c r="W32" s="133">
        <v>42531</v>
      </c>
      <c r="X32" s="10">
        <v>44.39</v>
      </c>
      <c r="Y32" s="10">
        <v>44.58</v>
      </c>
      <c r="Z32" s="10">
        <v>43</v>
      </c>
      <c r="AA32" s="10">
        <v>44.53</v>
      </c>
      <c r="AB32" s="95">
        <v>7341000</v>
      </c>
      <c r="AC32" s="10">
        <v>44.53</v>
      </c>
      <c r="AD32" s="2">
        <f t="shared" si="0"/>
        <v>1.5799999999999983</v>
      </c>
      <c r="AE32" s="138">
        <f t="shared" si="1"/>
        <v>-2.6879370629370514E-2</v>
      </c>
    </row>
    <row r="33" spans="1:31" x14ac:dyDescent="0.25">
      <c r="W33" s="133">
        <v>42530</v>
      </c>
      <c r="X33" s="10">
        <v>46.29</v>
      </c>
      <c r="Y33" s="10">
        <v>46.71</v>
      </c>
      <c r="Z33" s="10">
        <v>45.71</v>
      </c>
      <c r="AA33" s="10">
        <v>45.76</v>
      </c>
      <c r="AB33" s="95">
        <v>3919200</v>
      </c>
      <c r="AC33" s="10">
        <v>45.76</v>
      </c>
      <c r="AD33" s="2">
        <f t="shared" si="0"/>
        <v>1</v>
      </c>
      <c r="AE33" s="138">
        <f t="shared" si="1"/>
        <v>-1.6125564394753766E-2</v>
      </c>
    </row>
    <row r="34" spans="1:31" x14ac:dyDescent="0.25">
      <c r="W34" s="133">
        <v>42529</v>
      </c>
      <c r="X34" s="10">
        <v>46.67</v>
      </c>
      <c r="Y34" s="10">
        <v>47</v>
      </c>
      <c r="Z34" s="10">
        <v>46.18</v>
      </c>
      <c r="AA34" s="10">
        <v>46.51</v>
      </c>
      <c r="AB34" s="95">
        <v>4764000</v>
      </c>
      <c r="AC34" s="10">
        <v>46.51</v>
      </c>
      <c r="AD34" s="2">
        <f t="shared" si="0"/>
        <v>0.82000000000000028</v>
      </c>
      <c r="AE34" s="138">
        <f t="shared" si="1"/>
        <v>-2.1454623471358625E-3</v>
      </c>
    </row>
    <row r="35" spans="1:31" x14ac:dyDescent="0.25">
      <c r="L35" t="s">
        <v>238</v>
      </c>
      <c r="M35" s="2">
        <f>K53+M53-F53</f>
        <v>439.77999999999975</v>
      </c>
      <c r="W35" s="133">
        <v>42528</v>
      </c>
      <c r="X35" s="10">
        <v>46.28</v>
      </c>
      <c r="Y35" s="10">
        <v>46.68</v>
      </c>
      <c r="Z35" s="10">
        <v>45.42</v>
      </c>
      <c r="AA35" s="10">
        <v>46.61</v>
      </c>
      <c r="AB35" s="95">
        <v>4569600</v>
      </c>
      <c r="AC35" s="10">
        <v>46.61</v>
      </c>
      <c r="AD35" s="2">
        <f t="shared" si="0"/>
        <v>1.259999999999998</v>
      </c>
      <c r="AE35" s="138">
        <f t="shared" si="1"/>
        <v>1.9346517626825932E-3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42527</v>
      </c>
      <c r="X36" s="10">
        <v>45.12</v>
      </c>
      <c r="Y36" s="10">
        <v>46.55</v>
      </c>
      <c r="Z36" s="10">
        <v>44.8</v>
      </c>
      <c r="AA36" s="10">
        <v>46.52</v>
      </c>
      <c r="AB36" s="95">
        <v>4955900</v>
      </c>
      <c r="AC36" s="10">
        <v>46.52</v>
      </c>
      <c r="AD36" s="2">
        <f t="shared" si="0"/>
        <v>1.75</v>
      </c>
      <c r="AE36" s="138">
        <f t="shared" si="1"/>
        <v>4.4923629829290102E-2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42524</v>
      </c>
      <c r="X37" s="10">
        <v>44.95</v>
      </c>
      <c r="Y37" s="10">
        <v>45.29</v>
      </c>
      <c r="Z37" s="10">
        <v>43.53</v>
      </c>
      <c r="AA37" s="10">
        <v>44.52</v>
      </c>
      <c r="AB37" s="95">
        <v>2792700</v>
      </c>
      <c r="AC37" s="10">
        <v>44.52</v>
      </c>
      <c r="AD37" s="2">
        <f t="shared" si="0"/>
        <v>1.759999999999998</v>
      </c>
      <c r="AE37" s="138">
        <f t="shared" si="1"/>
        <v>-9.7864768683273429E-3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42523</v>
      </c>
      <c r="X38" s="10">
        <v>44.75</v>
      </c>
      <c r="Y38" s="10">
        <v>45.68</v>
      </c>
      <c r="Z38" s="10">
        <v>44.55</v>
      </c>
      <c r="AA38" s="10">
        <v>44.96</v>
      </c>
      <c r="AB38" s="95">
        <v>6713800</v>
      </c>
      <c r="AC38" s="10">
        <v>44.96</v>
      </c>
      <c r="AD38" s="2">
        <f t="shared" si="0"/>
        <v>1.1300000000000026</v>
      </c>
      <c r="AE38" s="138">
        <f t="shared" si="1"/>
        <v>1.124606387764282E-2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42522</v>
      </c>
      <c r="X39" s="10">
        <v>43.24</v>
      </c>
      <c r="Y39" s="10">
        <v>44.86</v>
      </c>
      <c r="Z39" s="10">
        <v>42.97</v>
      </c>
      <c r="AA39" s="10">
        <v>44.46</v>
      </c>
      <c r="AB39" s="95">
        <v>5554800</v>
      </c>
      <c r="AC39" s="10">
        <v>44.46</v>
      </c>
      <c r="AD39" s="2">
        <f t="shared" si="0"/>
        <v>1.8900000000000006</v>
      </c>
      <c r="AE39" s="138">
        <f t="shared" si="1"/>
        <v>2.5842178126441961E-2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42521</v>
      </c>
      <c r="X40" s="10">
        <v>43.21</v>
      </c>
      <c r="Y40" s="10">
        <v>43.59</v>
      </c>
      <c r="Z40" s="10">
        <v>42.97</v>
      </c>
      <c r="AA40" s="10">
        <v>43.34</v>
      </c>
      <c r="AB40" s="95">
        <v>3456000</v>
      </c>
      <c r="AC40" s="10">
        <v>43.34</v>
      </c>
      <c r="AD40" s="2">
        <f t="shared" si="0"/>
        <v>0.62000000000000455</v>
      </c>
      <c r="AE40" s="138">
        <f t="shared" si="1"/>
        <v>6.5025545750116986E-3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42517</v>
      </c>
      <c r="X41" s="10">
        <v>43.06</v>
      </c>
      <c r="Y41" s="10">
        <v>43.84</v>
      </c>
      <c r="Z41" s="10">
        <v>42.89</v>
      </c>
      <c r="AA41" s="10">
        <v>43.06</v>
      </c>
      <c r="AB41" s="95">
        <v>3054000</v>
      </c>
      <c r="AC41" s="10">
        <v>43.06</v>
      </c>
      <c r="AD41" s="2">
        <f t="shared" si="0"/>
        <v>0.95000000000000284</v>
      </c>
      <c r="AE41" s="138">
        <f t="shared" si="1"/>
        <v>4.6663555762949116E-3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07" t="s">
        <v>78</v>
      </c>
      <c r="P42" s="507"/>
      <c r="T42" s="112" t="s">
        <v>113</v>
      </c>
      <c r="U42" s="9"/>
      <c r="W42" s="133">
        <v>42516</v>
      </c>
      <c r="X42" s="10">
        <v>42.66</v>
      </c>
      <c r="Y42" s="10">
        <v>43</v>
      </c>
      <c r="Z42" s="10">
        <v>42.41</v>
      </c>
      <c r="AA42" s="10">
        <v>42.86</v>
      </c>
      <c r="AB42" s="95">
        <v>1953700</v>
      </c>
      <c r="AC42" s="10">
        <v>42.86</v>
      </c>
      <c r="AD42" s="2">
        <f t="shared" si="0"/>
        <v>0.59000000000000341</v>
      </c>
      <c r="AE42" s="138">
        <f t="shared" si="1"/>
        <v>4.217432052483483E-3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51.128</v>
      </c>
      <c r="Q43" s="2"/>
      <c r="T43" s="139" t="s">
        <v>98</v>
      </c>
      <c r="U43" s="375">
        <v>46.59</v>
      </c>
      <c r="W43" s="133">
        <v>42515</v>
      </c>
      <c r="X43" s="10">
        <v>42.47</v>
      </c>
      <c r="Y43" s="10">
        <v>42.97</v>
      </c>
      <c r="Z43" s="10">
        <v>42.14</v>
      </c>
      <c r="AA43" s="10">
        <v>42.68</v>
      </c>
      <c r="AB43" s="95">
        <v>3340100</v>
      </c>
      <c r="AC43" s="10">
        <v>42.68</v>
      </c>
      <c r="AD43" s="2">
        <f t="shared" si="0"/>
        <v>0.82999999999999829</v>
      </c>
      <c r="AE43" s="138">
        <f t="shared" si="1"/>
        <v>5.655042412818112E-3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50.663200000000003</v>
      </c>
      <c r="Q44" s="2"/>
      <c r="T44" s="108" t="s">
        <v>99</v>
      </c>
      <c r="U44" s="376">
        <v>46.58</v>
      </c>
      <c r="W44" s="133">
        <v>42514</v>
      </c>
      <c r="X44" s="10">
        <v>41.55</v>
      </c>
      <c r="Y44" s="10">
        <v>42.6</v>
      </c>
      <c r="Z44" s="10">
        <v>41.5</v>
      </c>
      <c r="AA44" s="10">
        <v>42.44</v>
      </c>
      <c r="AB44" s="95">
        <v>3702800</v>
      </c>
      <c r="AC44" s="10">
        <v>42.44</v>
      </c>
      <c r="AD44" s="2">
        <f t="shared" si="0"/>
        <v>1.1000000000000014</v>
      </c>
      <c r="AE44" s="138">
        <f t="shared" si="1"/>
        <v>2.9847124484348342E-2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50.198399999999999</v>
      </c>
      <c r="Q45" s="2"/>
      <c r="T45" s="108" t="s">
        <v>100</v>
      </c>
      <c r="U45" s="376" t="s">
        <v>509</v>
      </c>
      <c r="W45" s="133">
        <v>42513</v>
      </c>
      <c r="X45" s="10">
        <v>41.56</v>
      </c>
      <c r="Y45" s="10">
        <v>41.66</v>
      </c>
      <c r="Z45" s="10">
        <v>40.950000000000003</v>
      </c>
      <c r="AA45" s="10">
        <v>41.21</v>
      </c>
      <c r="AB45" s="95">
        <v>3710900</v>
      </c>
      <c r="AC45" s="10">
        <v>41.21</v>
      </c>
      <c r="AD45" s="2">
        <f t="shared" si="0"/>
        <v>0.70999999999999375</v>
      </c>
      <c r="AE45" s="138">
        <f t="shared" si="1"/>
        <v>-7.2271741748975993E-3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49.733600000000003</v>
      </c>
      <c r="Q46" s="2"/>
      <c r="T46" s="108" t="s">
        <v>101</v>
      </c>
      <c r="U46" s="376" t="s">
        <v>510</v>
      </c>
      <c r="W46" s="133">
        <v>42510</v>
      </c>
      <c r="X46" s="10">
        <v>41.17</v>
      </c>
      <c r="Y46" s="10">
        <v>42.09</v>
      </c>
      <c r="Z46" s="10">
        <v>41.09</v>
      </c>
      <c r="AA46" s="10">
        <v>41.51</v>
      </c>
      <c r="AB46" s="95">
        <v>3550100</v>
      </c>
      <c r="AC46" s="10">
        <v>41.51</v>
      </c>
      <c r="AD46" s="2">
        <f t="shared" si="0"/>
        <v>1</v>
      </c>
      <c r="AE46" s="138">
        <f t="shared" si="1"/>
        <v>9.484435797665336E-3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49.268799999999999</v>
      </c>
      <c r="Q47" s="2"/>
      <c r="T47" s="108" t="s">
        <v>102</v>
      </c>
      <c r="U47" s="376">
        <v>58.13</v>
      </c>
      <c r="W47" s="133">
        <v>42509</v>
      </c>
      <c r="X47" s="10">
        <v>41.83</v>
      </c>
      <c r="Y47" s="10">
        <v>42.42</v>
      </c>
      <c r="Z47" s="10">
        <v>40.5</v>
      </c>
      <c r="AA47" s="10">
        <v>41.12</v>
      </c>
      <c r="AB47" s="95">
        <v>3702100</v>
      </c>
      <c r="AC47" s="10">
        <v>41.12</v>
      </c>
      <c r="AD47" s="2">
        <f t="shared" si="0"/>
        <v>1.9200000000000017</v>
      </c>
      <c r="AE47" s="138">
        <f t="shared" si="1"/>
        <v>-2.1883920076118057E-2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48.804000000000002</v>
      </c>
      <c r="Q48" s="2"/>
      <c r="T48" s="108" t="s">
        <v>103</v>
      </c>
      <c r="U48" s="376">
        <v>1.3187199999999999</v>
      </c>
      <c r="W48" s="133">
        <v>42508</v>
      </c>
      <c r="X48" s="10">
        <v>41.18</v>
      </c>
      <c r="Y48" s="10">
        <v>42.76</v>
      </c>
      <c r="Z48" s="10">
        <v>41.15</v>
      </c>
      <c r="AA48" s="10">
        <v>42.04</v>
      </c>
      <c r="AB48" s="95">
        <v>5298800</v>
      </c>
      <c r="AC48" s="10">
        <v>42.04</v>
      </c>
      <c r="AD48" s="2">
        <f t="shared" si="0"/>
        <v>1.6099999999999994</v>
      </c>
      <c r="AE48" s="138">
        <f t="shared" si="1"/>
        <v>2.4865919063871145E-2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48.339199999999998</v>
      </c>
      <c r="Q49" s="2"/>
      <c r="T49" s="108" t="s">
        <v>104</v>
      </c>
      <c r="U49" s="376" t="s">
        <v>320</v>
      </c>
      <c r="W49" s="133">
        <v>42507</v>
      </c>
      <c r="X49" s="10">
        <v>40.4</v>
      </c>
      <c r="Y49" s="10">
        <v>41.72</v>
      </c>
      <c r="Z49" s="10">
        <v>40.21</v>
      </c>
      <c r="AA49" s="10">
        <v>41.02</v>
      </c>
      <c r="AB49" s="95">
        <v>6066900</v>
      </c>
      <c r="AC49" s="10">
        <v>41.02</v>
      </c>
      <c r="AD49" s="2">
        <f t="shared" si="0"/>
        <v>1.509999999999998</v>
      </c>
      <c r="AE49" s="138">
        <f t="shared" si="1"/>
        <v>1.4091470951792306E-2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47.874400000000001</v>
      </c>
      <c r="Q50" s="2"/>
      <c r="T50" s="108"/>
      <c r="U50" s="376"/>
      <c r="W50" s="133">
        <v>42506</v>
      </c>
      <c r="X50" s="10">
        <v>39.47</v>
      </c>
      <c r="Y50" s="10">
        <v>40.53</v>
      </c>
      <c r="Z50" s="10">
        <v>39.200000000000003</v>
      </c>
      <c r="AA50" s="10">
        <v>40.450000000000003</v>
      </c>
      <c r="AB50" s="95">
        <v>4879400</v>
      </c>
      <c r="AC50" s="10">
        <v>40.450000000000003</v>
      </c>
      <c r="AD50" s="2">
        <f t="shared" si="0"/>
        <v>1.3299999999999983</v>
      </c>
      <c r="AE50" s="138">
        <f t="shared" si="1"/>
        <v>3.2941777323799881E-2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47.409599999999998</v>
      </c>
      <c r="Q51" s="2"/>
      <c r="T51" s="108" t="s">
        <v>105</v>
      </c>
      <c r="U51" s="376" t="s">
        <v>511</v>
      </c>
      <c r="W51" s="133">
        <v>42503</v>
      </c>
      <c r="X51" s="10">
        <v>38.380000000000003</v>
      </c>
      <c r="Y51" s="10">
        <v>39.32</v>
      </c>
      <c r="Z51" s="10">
        <v>38.049999999999997</v>
      </c>
      <c r="AA51" s="10">
        <v>39.159999999999997</v>
      </c>
      <c r="AB51" s="95">
        <v>5623300</v>
      </c>
      <c r="AC51" s="10">
        <v>39.159999999999997</v>
      </c>
      <c r="AD51" s="2">
        <f t="shared" si="0"/>
        <v>1.2700000000000031</v>
      </c>
      <c r="AE51" s="138">
        <f t="shared" si="1"/>
        <v>1.3982392542724043E-2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46.944800000000001</v>
      </c>
      <c r="Q52" s="2"/>
      <c r="T52" s="108" t="s">
        <v>106</v>
      </c>
      <c r="U52" s="376" t="s">
        <v>391</v>
      </c>
      <c r="W52" s="133">
        <v>42502</v>
      </c>
      <c r="X52" s="10">
        <v>39.65</v>
      </c>
      <c r="Y52" s="10">
        <v>39.89</v>
      </c>
      <c r="Z52" s="10">
        <v>38.01</v>
      </c>
      <c r="AA52" s="10">
        <v>38.619999999999997</v>
      </c>
      <c r="AB52" s="95">
        <v>7383700</v>
      </c>
      <c r="AC52" s="10">
        <v>38.619999999999997</v>
      </c>
      <c r="AD52" s="2">
        <f t="shared" si="0"/>
        <v>1.8800000000000026</v>
      </c>
      <c r="AE52" s="138">
        <f t="shared" si="1"/>
        <v>-2.5731584258325002E-2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46.48</v>
      </c>
      <c r="Q53" s="2"/>
      <c r="T53" s="108" t="s">
        <v>107</v>
      </c>
      <c r="U53" s="377">
        <v>2763552</v>
      </c>
      <c r="W53" s="133">
        <v>42501</v>
      </c>
      <c r="X53" s="10">
        <v>40.71</v>
      </c>
      <c r="Y53" s="10">
        <v>40.75</v>
      </c>
      <c r="Z53" s="10">
        <v>39.57</v>
      </c>
      <c r="AA53" s="10">
        <v>39.64</v>
      </c>
      <c r="AB53" s="95">
        <v>3858300</v>
      </c>
      <c r="AC53" s="10">
        <v>39.64</v>
      </c>
      <c r="AD53" s="2">
        <f t="shared" si="0"/>
        <v>1.1799999999999997</v>
      </c>
      <c r="AE53" s="138">
        <f t="shared" si="1"/>
        <v>-2.8669443763783442E-2</v>
      </c>
    </row>
    <row r="54" spans="1:31" x14ac:dyDescent="0.25">
      <c r="O54" s="83">
        <v>0.99</v>
      </c>
      <c r="P54" s="83">
        <f t="shared" si="3"/>
        <v>46.015199999999993</v>
      </c>
      <c r="Q54" s="2"/>
      <c r="T54" s="108" t="s">
        <v>110</v>
      </c>
      <c r="U54" s="377">
        <v>4907540</v>
      </c>
      <c r="W54" s="133">
        <v>42500</v>
      </c>
      <c r="X54" s="10">
        <v>40.880000000000003</v>
      </c>
      <c r="Y54" s="10">
        <v>41.37</v>
      </c>
      <c r="Z54" s="10">
        <v>40.56</v>
      </c>
      <c r="AA54" s="10">
        <v>40.81</v>
      </c>
      <c r="AB54" s="95">
        <v>4606600</v>
      </c>
      <c r="AC54" s="10">
        <v>40.81</v>
      </c>
      <c r="AD54" s="2">
        <f t="shared" si="0"/>
        <v>0.80999999999999517</v>
      </c>
      <c r="AE54" s="138">
        <f t="shared" si="1"/>
        <v>9.811135638950752E-4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45.550399999999996</v>
      </c>
      <c r="Q55" s="2"/>
      <c r="T55" s="108" t="s">
        <v>108</v>
      </c>
      <c r="U55" s="376" t="s">
        <v>512</v>
      </c>
      <c r="W55" s="133">
        <v>42499</v>
      </c>
      <c r="X55" s="10">
        <v>40.520000000000003</v>
      </c>
      <c r="Y55" s="10">
        <v>41.1</v>
      </c>
      <c r="Z55" s="10">
        <v>40.159999999999997</v>
      </c>
      <c r="AA55" s="10">
        <v>40.770000000000003</v>
      </c>
      <c r="AB55" s="95">
        <v>5440000</v>
      </c>
      <c r="AC55" s="10">
        <v>40.770000000000003</v>
      </c>
      <c r="AD55" s="2">
        <f t="shared" si="0"/>
        <v>0.94000000000000483</v>
      </c>
      <c r="AE55" s="138">
        <f t="shared" si="1"/>
        <v>2.8247162673392223E-2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45.085599999999992</v>
      </c>
      <c r="T56" s="108" t="s">
        <v>111</v>
      </c>
      <c r="U56" s="376">
        <v>30.25</v>
      </c>
      <c r="W56" s="133">
        <v>42496</v>
      </c>
      <c r="X56" s="10">
        <v>40.31</v>
      </c>
      <c r="Y56" s="10">
        <v>41.22</v>
      </c>
      <c r="Z56" s="10">
        <v>38.46</v>
      </c>
      <c r="AA56" s="10">
        <v>39.65</v>
      </c>
      <c r="AB56" s="95">
        <v>11473500</v>
      </c>
      <c r="AC56" s="10">
        <v>39.65</v>
      </c>
      <c r="AD56" s="2">
        <f t="shared" si="0"/>
        <v>2.759999999999998</v>
      </c>
      <c r="AE56" s="138">
        <f t="shared" si="1"/>
        <v>-4.2270531400966149E-2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44.620799999999996</v>
      </c>
      <c r="T57" s="108" t="s">
        <v>112</v>
      </c>
      <c r="U57" s="376">
        <v>1.56</v>
      </c>
      <c r="W57" s="133">
        <v>42495</v>
      </c>
      <c r="X57" s="10">
        <v>41.84</v>
      </c>
      <c r="Y57" s="10">
        <v>42.03</v>
      </c>
      <c r="Z57" s="10">
        <v>40.76</v>
      </c>
      <c r="AA57" s="10">
        <v>41.4</v>
      </c>
      <c r="AB57" s="95">
        <v>9059200</v>
      </c>
      <c r="AC57" s="10">
        <v>41.4</v>
      </c>
      <c r="AD57" s="2">
        <f t="shared" si="0"/>
        <v>1.2700000000000031</v>
      </c>
      <c r="AE57" s="138">
        <f t="shared" si="1"/>
        <v>-1.2875536480686622E-2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44.155999999999992</v>
      </c>
      <c r="T58" s="108" t="s">
        <v>109</v>
      </c>
      <c r="U58" s="376" t="s">
        <v>124</v>
      </c>
      <c r="W58" s="133">
        <v>42494</v>
      </c>
      <c r="X58" s="10">
        <v>43.4</v>
      </c>
      <c r="Y58" s="10">
        <v>43.5</v>
      </c>
      <c r="Z58" s="10">
        <v>41.58</v>
      </c>
      <c r="AA58" s="10">
        <v>41.94</v>
      </c>
      <c r="AB58" s="95">
        <v>5547600</v>
      </c>
      <c r="AC58" s="10">
        <v>41.94</v>
      </c>
      <c r="AD58" s="2">
        <f t="shared" si="0"/>
        <v>1.9200000000000017</v>
      </c>
      <c r="AE58" s="138">
        <f t="shared" si="1"/>
        <v>-4.0054932478828076E-2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43.691199999999995</v>
      </c>
      <c r="W59" s="133">
        <v>42493</v>
      </c>
      <c r="X59" s="10">
        <v>43.37</v>
      </c>
      <c r="Y59" s="10">
        <v>44.56</v>
      </c>
      <c r="Z59" s="10">
        <v>41.85</v>
      </c>
      <c r="AA59" s="10">
        <v>43.69</v>
      </c>
      <c r="AB59" s="95">
        <v>11911900</v>
      </c>
      <c r="AC59" s="10">
        <v>43.69</v>
      </c>
      <c r="AD59" s="2">
        <f t="shared" si="0"/>
        <v>2.7100000000000009</v>
      </c>
      <c r="AE59" s="138">
        <f t="shared" si="1"/>
        <v>2.2945446031374273E-2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43.226399999999998</v>
      </c>
      <c r="W60" s="133">
        <v>42492</v>
      </c>
      <c r="X60" s="10">
        <v>42.1</v>
      </c>
      <c r="Y60" s="10">
        <v>42.76</v>
      </c>
      <c r="Z60" s="10">
        <v>41.51</v>
      </c>
      <c r="AA60" s="10">
        <v>42.71</v>
      </c>
      <c r="AB60" s="95">
        <v>5999500</v>
      </c>
      <c r="AC60" s="10">
        <v>42.71</v>
      </c>
      <c r="AD60" s="2">
        <f t="shared" si="0"/>
        <v>1.25</v>
      </c>
      <c r="AE60" s="138">
        <f t="shared" si="1"/>
        <v>2.3975065931431283E-2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42.761600000000001</v>
      </c>
      <c r="W61" s="133">
        <v>42489</v>
      </c>
      <c r="X61" s="10">
        <v>42.37</v>
      </c>
      <c r="Y61" s="10">
        <v>42.73</v>
      </c>
      <c r="Z61" s="10">
        <v>41.31</v>
      </c>
      <c r="AA61" s="10">
        <v>41.71</v>
      </c>
      <c r="AB61" s="95">
        <v>7688100</v>
      </c>
      <c r="AC61" s="10">
        <v>41.71</v>
      </c>
      <c r="AD61" s="2">
        <f t="shared" si="0"/>
        <v>1.4199999999999946</v>
      </c>
      <c r="AE61" s="138">
        <f t="shared" si="1"/>
        <v>-2.0892018779342769E-2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42.296799999999998</v>
      </c>
      <c r="W62" s="133">
        <v>42488</v>
      </c>
      <c r="X62" s="10">
        <v>43.88</v>
      </c>
      <c r="Y62" s="10">
        <v>43.88</v>
      </c>
      <c r="Z62" s="10">
        <v>42.46</v>
      </c>
      <c r="AA62" s="10">
        <v>42.6</v>
      </c>
      <c r="AB62" s="95">
        <v>8658300</v>
      </c>
      <c r="AC62" s="10">
        <v>42.6</v>
      </c>
      <c r="AD62" s="2">
        <f t="shared" si="0"/>
        <v>1.4200000000000017</v>
      </c>
      <c r="AE62" s="138">
        <f t="shared" si="1"/>
        <v>-4.226618705035956E-2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41.832000000000001</v>
      </c>
      <c r="W63" s="133">
        <v>42487</v>
      </c>
      <c r="X63" s="10">
        <v>44.85</v>
      </c>
      <c r="Y63" s="10">
        <v>45.13</v>
      </c>
      <c r="Z63" s="10">
        <v>44.25</v>
      </c>
      <c r="AA63" s="10">
        <v>44.48</v>
      </c>
      <c r="AB63" s="95">
        <v>6421500</v>
      </c>
      <c r="AC63" s="10">
        <v>44.48</v>
      </c>
      <c r="AD63" s="2">
        <f t="shared" si="0"/>
        <v>0.88000000000000256</v>
      </c>
      <c r="AE63" s="138">
        <f t="shared" si="1"/>
        <v>-1.133585241164714E-2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42486</v>
      </c>
      <c r="X64" s="10">
        <v>45.5</v>
      </c>
      <c r="Y64" s="10">
        <v>45.5</v>
      </c>
      <c r="Z64" s="10">
        <v>43.8</v>
      </c>
      <c r="AA64" s="10">
        <v>44.99</v>
      </c>
      <c r="AB64" s="95">
        <v>6889700</v>
      </c>
      <c r="AC64" s="10">
        <v>44.99</v>
      </c>
      <c r="AD64" s="2">
        <f t="shared" si="0"/>
        <v>1.7000000000000028</v>
      </c>
      <c r="AE64" s="138">
        <f t="shared" si="1"/>
        <v>-6.6637050199913617E-4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42485</v>
      </c>
      <c r="X65" s="10">
        <v>46.85</v>
      </c>
      <c r="Y65" s="10">
        <v>47</v>
      </c>
      <c r="Z65" s="10">
        <v>44.98</v>
      </c>
      <c r="AA65" s="10">
        <v>45.02</v>
      </c>
      <c r="AB65" s="95">
        <v>8934000</v>
      </c>
      <c r="AC65" s="10">
        <v>45.02</v>
      </c>
      <c r="AD65" s="2">
        <f t="shared" si="0"/>
        <v>2.0200000000000031</v>
      </c>
      <c r="AE65" s="138">
        <f t="shared" si="1"/>
        <v>-6.7715883205632599E-2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42482</v>
      </c>
      <c r="X66" s="10">
        <v>48.75</v>
      </c>
      <c r="Y66" s="10">
        <v>49.42</v>
      </c>
      <c r="Z66" s="10">
        <v>47.82</v>
      </c>
      <c r="AA66" s="10">
        <v>48.29</v>
      </c>
      <c r="AB66" s="95">
        <v>2749100</v>
      </c>
      <c r="AC66" s="10">
        <v>48.29</v>
      </c>
      <c r="AD66" s="2">
        <f t="shared" si="0"/>
        <v>1.6000000000000014</v>
      </c>
      <c r="AE66" s="138">
        <f t="shared" si="1"/>
        <v>-1.0450819672131129E-2</v>
      </c>
    </row>
    <row r="67" spans="2:31" x14ac:dyDescent="0.25">
      <c r="W67" s="133">
        <v>42481</v>
      </c>
      <c r="X67" s="10">
        <v>48.04</v>
      </c>
      <c r="Y67" s="10">
        <v>49.2</v>
      </c>
      <c r="Z67" s="10">
        <v>48.01</v>
      </c>
      <c r="AA67" s="10">
        <v>48.8</v>
      </c>
      <c r="AB67" s="95">
        <v>3505800</v>
      </c>
      <c r="AC67" s="10">
        <v>48.8</v>
      </c>
      <c r="AD67" s="2">
        <f>Y67-Z67</f>
        <v>1.1900000000000048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13" priority="25">
      <formula>N19&gt;0</formula>
    </cfRule>
    <cfRule type="expression" dxfId="6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11" priority="19">
      <formula>F21&gt;0</formula>
    </cfRule>
    <cfRule type="expression" dxfId="610" priority="20">
      <formula>F21&lt;0</formula>
    </cfRule>
  </conditionalFormatting>
  <conditionalFormatting sqref="H21:H31">
    <cfRule type="expression" dxfId="609" priority="17">
      <formula>H21&gt;0</formula>
    </cfRule>
    <cfRule type="expression" dxfId="608" priority="18">
      <formula>H21&lt;0</formula>
    </cfRule>
  </conditionalFormatting>
  <conditionalFormatting sqref="I21:I31">
    <cfRule type="expression" dxfId="607" priority="15">
      <formula>I21&gt;0</formula>
    </cfRule>
    <cfRule type="expression" dxfId="606" priority="16">
      <formula>I21&lt;0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56:F66">
    <cfRule type="expression" dxfId="601" priority="5">
      <formula>F56&gt;0</formula>
    </cfRule>
    <cfRule type="expression" dxfId="600" priority="6">
      <formula>F56&lt;0</formula>
    </cfRule>
  </conditionalFormatting>
  <conditionalFormatting sqref="H56:H66">
    <cfRule type="expression" dxfId="599" priority="3">
      <formula>H56&gt;0</formula>
    </cfRule>
    <cfRule type="expression" dxfId="598" priority="4">
      <formula>H56&lt;0</formula>
    </cfRule>
  </conditionalFormatting>
  <conditionalFormatting sqref="I56:I66">
    <cfRule type="expression" dxfId="597" priority="1">
      <formula>I56&gt;0</formula>
    </cfRule>
    <cfRule type="expression" dxfId="5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5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5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356</v>
      </c>
      <c r="W2" s="133">
        <v>42576</v>
      </c>
      <c r="X2" s="10">
        <v>89.54</v>
      </c>
      <c r="Y2" s="10">
        <v>89.79</v>
      </c>
      <c r="Z2" s="10">
        <v>88.78</v>
      </c>
      <c r="AA2" s="10">
        <v>88.86</v>
      </c>
      <c r="AB2" s="95">
        <v>910100</v>
      </c>
      <c r="AC2" s="10">
        <v>88.86</v>
      </c>
      <c r="AD2" s="2">
        <f>Y2-Z2</f>
        <v>1.0100000000000051</v>
      </c>
      <c r="AE2" s="138">
        <f>AC2/AC3-1</f>
        <v>-7.4835250753937377E-3</v>
      </c>
    </row>
    <row r="3" spans="1:40" x14ac:dyDescent="0.25">
      <c r="A3" s="23" t="s">
        <v>71</v>
      </c>
      <c r="B3" s="486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5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42573</v>
      </c>
      <c r="X3" s="10">
        <v>87.82</v>
      </c>
      <c r="Y3" s="10">
        <v>89.73</v>
      </c>
      <c r="Z3" s="10">
        <v>87.36</v>
      </c>
      <c r="AA3" s="10">
        <v>89.53</v>
      </c>
      <c r="AB3" s="95">
        <v>1571900</v>
      </c>
      <c r="AC3" s="10">
        <v>89.53</v>
      </c>
      <c r="AD3" s="2">
        <f t="shared" ref="AD3:AD66" si="1">Y3-Z3</f>
        <v>2.3700000000000045</v>
      </c>
      <c r="AE3" s="138">
        <f t="shared" ref="AE3:AE66" si="2">AC3/AC4-1</f>
        <v>2.3667962497141648E-2</v>
      </c>
      <c r="AG3" s="1"/>
      <c r="AK3" s="236"/>
      <c r="AN3" s="236"/>
    </row>
    <row r="4" spans="1:40" x14ac:dyDescent="0.25">
      <c r="B4" s="486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5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89.46</v>
      </c>
      <c r="T4" s="1"/>
      <c r="W4" s="133">
        <v>42572</v>
      </c>
      <c r="X4" s="10">
        <v>89.55</v>
      </c>
      <c r="Y4" s="10">
        <v>89.83</v>
      </c>
      <c r="Z4" s="10">
        <v>86.97</v>
      </c>
      <c r="AA4" s="10">
        <v>87.46</v>
      </c>
      <c r="AB4" s="95">
        <v>1919800</v>
      </c>
      <c r="AC4" s="10">
        <v>87.46</v>
      </c>
      <c r="AD4" s="2">
        <f t="shared" si="1"/>
        <v>2.8599999999999994</v>
      </c>
      <c r="AE4" s="138">
        <f t="shared" si="2"/>
        <v>-2.3338916806253551E-2</v>
      </c>
      <c r="AK4" s="236"/>
      <c r="AN4" s="236"/>
    </row>
    <row r="5" spans="1:40" x14ac:dyDescent="0.25">
      <c r="B5" s="485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5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4473</v>
      </c>
      <c r="T5" s="1"/>
      <c r="W5" s="133">
        <v>42571</v>
      </c>
      <c r="X5" s="10">
        <v>90.96</v>
      </c>
      <c r="Y5" s="10">
        <v>90.99</v>
      </c>
      <c r="Z5" s="10">
        <v>89.13</v>
      </c>
      <c r="AA5" s="10">
        <v>89.55</v>
      </c>
      <c r="AB5" s="95">
        <v>1697800</v>
      </c>
      <c r="AC5" s="10">
        <v>89.55</v>
      </c>
      <c r="AD5" s="2">
        <f t="shared" si="1"/>
        <v>1.8599999999999994</v>
      </c>
      <c r="AE5" s="138">
        <f t="shared" si="2"/>
        <v>-9.293063391968226E-3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42570</v>
      </c>
      <c r="X6" s="10">
        <v>91.84</v>
      </c>
      <c r="Y6" s="10">
        <v>91.92</v>
      </c>
      <c r="Z6" s="10">
        <v>89.77</v>
      </c>
      <c r="AA6" s="10">
        <v>90.39</v>
      </c>
      <c r="AB6" s="95">
        <v>1353600</v>
      </c>
      <c r="AC6" s="10">
        <v>90.39</v>
      </c>
      <c r="AD6" s="2">
        <f t="shared" si="1"/>
        <v>2.1500000000000057</v>
      </c>
      <c r="AE6" s="138">
        <f t="shared" si="2"/>
        <v>-2.0268805549533919E-2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500.51000000000022</v>
      </c>
      <c r="R7" s="30">
        <v>42579</v>
      </c>
      <c r="W7" s="133">
        <v>42569</v>
      </c>
      <c r="X7" s="10">
        <v>90.48</v>
      </c>
      <c r="Y7" s="10">
        <v>92.67</v>
      </c>
      <c r="Z7" s="10">
        <v>90.41</v>
      </c>
      <c r="AA7" s="10">
        <v>92.26</v>
      </c>
      <c r="AB7" s="95">
        <v>1456700</v>
      </c>
      <c r="AC7" s="10">
        <v>92.26</v>
      </c>
      <c r="AD7" s="2">
        <f t="shared" si="1"/>
        <v>2.2600000000000051</v>
      </c>
      <c r="AE7" s="138">
        <f t="shared" si="2"/>
        <v>2.1253044055789205E-2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500.51000000000022</v>
      </c>
      <c r="W8" s="133">
        <v>42566</v>
      </c>
      <c r="X8" s="10">
        <v>91.7</v>
      </c>
      <c r="Y8" s="10">
        <v>91.76</v>
      </c>
      <c r="Z8" s="10">
        <v>90</v>
      </c>
      <c r="AA8" s="10">
        <v>90.34</v>
      </c>
      <c r="AB8" s="95">
        <v>1790700</v>
      </c>
      <c r="AC8" s="10">
        <v>90.34</v>
      </c>
      <c r="AD8" s="2">
        <f t="shared" si="1"/>
        <v>1.7600000000000051</v>
      </c>
      <c r="AE8" s="138">
        <f t="shared" si="2"/>
        <v>-1.3647778141718581E-2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0.12599402389936795</v>
      </c>
      <c r="T9" s="158"/>
      <c r="W9" s="133">
        <v>42565</v>
      </c>
      <c r="X9" s="10">
        <v>89.66</v>
      </c>
      <c r="Y9" s="10">
        <v>91.59</v>
      </c>
      <c r="Z9" s="10">
        <v>89.24</v>
      </c>
      <c r="AA9" s="10">
        <v>91.59</v>
      </c>
      <c r="AB9" s="95">
        <v>2416800</v>
      </c>
      <c r="AC9" s="10">
        <v>91.59</v>
      </c>
      <c r="AD9" s="2">
        <f t="shared" si="1"/>
        <v>2.3500000000000085</v>
      </c>
      <c r="AE9" s="138">
        <f t="shared" si="2"/>
        <v>3.1767489016559791E-2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42564</v>
      </c>
      <c r="X10" s="10">
        <v>89.06</v>
      </c>
      <c r="Y10" s="10">
        <v>89.24</v>
      </c>
      <c r="Z10" s="10">
        <v>87.56</v>
      </c>
      <c r="AA10" s="10">
        <v>88.77</v>
      </c>
      <c r="AB10" s="95">
        <v>1099400</v>
      </c>
      <c r="AC10" s="10">
        <v>88.77</v>
      </c>
      <c r="AD10" s="2">
        <f t="shared" si="1"/>
        <v>1.6799999999999926</v>
      </c>
      <c r="AE10" s="138">
        <f t="shared" si="2"/>
        <v>-3.3681374200067449E-3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42563</v>
      </c>
      <c r="X11" s="10">
        <v>88.37</v>
      </c>
      <c r="Y11" s="10">
        <v>89.9</v>
      </c>
      <c r="Z11" s="10">
        <v>88.37</v>
      </c>
      <c r="AA11" s="10">
        <v>89.07</v>
      </c>
      <c r="AB11" s="95">
        <v>2148500</v>
      </c>
      <c r="AC11" s="10">
        <v>89.07</v>
      </c>
      <c r="AD11" s="2">
        <f t="shared" si="1"/>
        <v>1.5300000000000011</v>
      </c>
      <c r="AE11" s="138">
        <f t="shared" si="2"/>
        <v>1.4695830485303985E-2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42562</v>
      </c>
      <c r="X12" s="10">
        <v>84.78</v>
      </c>
      <c r="Y12" s="10">
        <v>87.78</v>
      </c>
      <c r="Z12" s="10">
        <v>84.78</v>
      </c>
      <c r="AA12" s="10">
        <v>87.78</v>
      </c>
      <c r="AB12" s="95">
        <v>2072300</v>
      </c>
      <c r="AC12" s="10">
        <v>87.78</v>
      </c>
      <c r="AD12" s="2">
        <f t="shared" si="1"/>
        <v>3</v>
      </c>
      <c r="AE12" s="138">
        <f t="shared" si="2"/>
        <v>4.2146503621037557E-2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42559</v>
      </c>
      <c r="X13" s="10">
        <v>82.47</v>
      </c>
      <c r="Y13" s="10">
        <v>84.71</v>
      </c>
      <c r="Z13" s="10">
        <v>82.47</v>
      </c>
      <c r="AA13" s="10">
        <v>84.23</v>
      </c>
      <c r="AB13" s="95">
        <v>984100</v>
      </c>
      <c r="AC13" s="10">
        <v>84.23</v>
      </c>
      <c r="AD13" s="2">
        <f t="shared" si="1"/>
        <v>2.2399999999999949</v>
      </c>
      <c r="AE13" s="138">
        <f t="shared" si="2"/>
        <v>2.1341093731053862E-2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42558</v>
      </c>
      <c r="X14" s="10">
        <v>82.35</v>
      </c>
      <c r="Y14" s="10">
        <v>84.49</v>
      </c>
      <c r="Z14" s="10">
        <v>81.680000000000007</v>
      </c>
      <c r="AA14" s="10">
        <v>82.47</v>
      </c>
      <c r="AB14" s="95">
        <v>803000</v>
      </c>
      <c r="AC14" s="10">
        <v>82.47</v>
      </c>
      <c r="AD14" s="2">
        <f t="shared" si="1"/>
        <v>2.8099999999999881</v>
      </c>
      <c r="AE14" s="138">
        <f t="shared" si="2"/>
        <v>4.7514619883040066E-3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42557</v>
      </c>
      <c r="X15" s="10">
        <v>80.83</v>
      </c>
      <c r="Y15" s="10">
        <v>82.54</v>
      </c>
      <c r="Z15" s="10">
        <v>80.28</v>
      </c>
      <c r="AA15" s="10">
        <v>82.08</v>
      </c>
      <c r="AB15" s="95">
        <v>1632400</v>
      </c>
      <c r="AC15" s="10">
        <v>82.08</v>
      </c>
      <c r="AD15" s="2">
        <f t="shared" si="1"/>
        <v>2.2600000000000051</v>
      </c>
      <c r="AE15" s="138">
        <f t="shared" si="2"/>
        <v>9.7182925329066805E-3</v>
      </c>
    </row>
    <row r="16" spans="1:40" x14ac:dyDescent="0.25">
      <c r="G16" s="1"/>
      <c r="H16" s="72"/>
      <c r="W16" s="133">
        <v>42556</v>
      </c>
      <c r="X16" s="10">
        <v>82.88</v>
      </c>
      <c r="Y16" s="10">
        <v>84.1</v>
      </c>
      <c r="Z16" s="10">
        <v>79.349999999999994</v>
      </c>
      <c r="AA16" s="10">
        <v>81.290000000000006</v>
      </c>
      <c r="AB16" s="95">
        <v>1816500</v>
      </c>
      <c r="AC16" s="10">
        <v>81.290000000000006</v>
      </c>
      <c r="AD16" s="2">
        <f t="shared" si="1"/>
        <v>4.75</v>
      </c>
      <c r="AE16" s="138">
        <f t="shared" si="2"/>
        <v>-3.3986928104575154E-2</v>
      </c>
    </row>
    <row r="17" spans="1:31" x14ac:dyDescent="0.25">
      <c r="G17" s="1"/>
      <c r="H17" s="72"/>
      <c r="W17" s="133">
        <v>42552</v>
      </c>
      <c r="X17" s="10">
        <v>82.27</v>
      </c>
      <c r="Y17" s="10">
        <v>84.8</v>
      </c>
      <c r="Z17" s="10">
        <v>82.27</v>
      </c>
      <c r="AA17" s="10">
        <v>84.15</v>
      </c>
      <c r="AB17" s="95">
        <v>1241100</v>
      </c>
      <c r="AC17" s="10">
        <v>84.15</v>
      </c>
      <c r="AD17" s="2">
        <f t="shared" si="1"/>
        <v>2.5300000000000011</v>
      </c>
      <c r="AE17" s="138">
        <f t="shared" si="2"/>
        <v>2.1113942482708481E-2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42551</v>
      </c>
      <c r="X18" s="10">
        <v>82</v>
      </c>
      <c r="Y18" s="10">
        <v>82.75</v>
      </c>
      <c r="Z18" s="10">
        <v>80.83</v>
      </c>
      <c r="AA18" s="10">
        <v>82.41</v>
      </c>
      <c r="AB18" s="95">
        <v>1822100</v>
      </c>
      <c r="AC18" s="10">
        <v>82.41</v>
      </c>
      <c r="AD18" s="2">
        <f t="shared" si="1"/>
        <v>1.9200000000000017</v>
      </c>
      <c r="AE18" s="138">
        <f t="shared" si="2"/>
        <v>4.9999999999998934E-3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 t="shared" ref="M19" si="4">SumByColor($A$19,M2:M17)</f>
        <v>0</v>
      </c>
      <c r="N19" s="2"/>
      <c r="W19" s="133">
        <v>42550</v>
      </c>
      <c r="X19" s="10">
        <v>81.510000000000005</v>
      </c>
      <c r="Y19" s="10">
        <v>82.87</v>
      </c>
      <c r="Z19" s="10">
        <v>81.5</v>
      </c>
      <c r="AA19" s="10">
        <v>82</v>
      </c>
      <c r="AB19" s="95">
        <v>1350400</v>
      </c>
      <c r="AC19" s="10">
        <v>82</v>
      </c>
      <c r="AD19" s="2">
        <f t="shared" si="1"/>
        <v>1.3700000000000045</v>
      </c>
      <c r="AE19" s="138">
        <f t="shared" si="2"/>
        <v>1.5857284440039754E-2</v>
      </c>
    </row>
    <row r="20" spans="1:31" x14ac:dyDescent="0.25">
      <c r="W20" s="133">
        <v>42549</v>
      </c>
      <c r="X20" s="10">
        <v>81.010000000000005</v>
      </c>
      <c r="Y20" s="10">
        <v>82.91</v>
      </c>
      <c r="Z20" s="10">
        <v>79.92</v>
      </c>
      <c r="AA20" s="10">
        <v>80.72</v>
      </c>
      <c r="AB20" s="95">
        <v>1423000</v>
      </c>
      <c r="AC20" s="10">
        <v>80.72</v>
      </c>
      <c r="AD20" s="2">
        <f t="shared" si="1"/>
        <v>2.9899999999999949</v>
      </c>
      <c r="AE20" s="138">
        <f t="shared" si="2"/>
        <v>1.8420388594499126E-2</v>
      </c>
    </row>
    <row r="21" spans="1:31" x14ac:dyDescent="0.25">
      <c r="W21" s="133">
        <v>42548</v>
      </c>
      <c r="X21" s="10">
        <v>81.16</v>
      </c>
      <c r="Y21" s="10">
        <v>81.59</v>
      </c>
      <c r="Z21" s="10">
        <v>77</v>
      </c>
      <c r="AA21" s="10">
        <v>79.260000000000005</v>
      </c>
      <c r="AB21" s="95">
        <v>4621200</v>
      </c>
      <c r="AC21" s="10">
        <v>79.260000000000005</v>
      </c>
      <c r="AD21" s="2">
        <f t="shared" si="1"/>
        <v>4.5900000000000034</v>
      </c>
      <c r="AE21" s="138">
        <f t="shared" si="2"/>
        <v>-3.3650329188002814E-2</v>
      </c>
    </row>
    <row r="22" spans="1:31" x14ac:dyDescent="0.25">
      <c r="W22" s="133">
        <v>42545</v>
      </c>
      <c r="X22" s="10">
        <v>84.35</v>
      </c>
      <c r="Y22" s="10">
        <v>85.27</v>
      </c>
      <c r="Z22" s="10">
        <v>81.650000000000006</v>
      </c>
      <c r="AA22" s="10">
        <v>82.02</v>
      </c>
      <c r="AB22" s="95">
        <v>2846400</v>
      </c>
      <c r="AC22" s="10">
        <v>82.02</v>
      </c>
      <c r="AD22" s="2">
        <f t="shared" si="1"/>
        <v>3.6199999999999903</v>
      </c>
      <c r="AE22" s="138">
        <f t="shared" si="2"/>
        <v>-5.2449168207024055E-2</v>
      </c>
    </row>
    <row r="23" spans="1:31" x14ac:dyDescent="0.25">
      <c r="W23" s="133">
        <v>42544</v>
      </c>
      <c r="X23" s="10">
        <v>85.54</v>
      </c>
      <c r="Y23" s="10">
        <v>86.62</v>
      </c>
      <c r="Z23" s="10">
        <v>85</v>
      </c>
      <c r="AA23" s="10">
        <v>86.56</v>
      </c>
      <c r="AB23" s="95">
        <v>1606700</v>
      </c>
      <c r="AC23" s="10">
        <v>86.56</v>
      </c>
      <c r="AD23" s="2">
        <f t="shared" si="1"/>
        <v>1.6200000000000045</v>
      </c>
      <c r="AE23" s="138">
        <f t="shared" si="2"/>
        <v>1.2753012753012882E-2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42543</v>
      </c>
      <c r="X24" s="10">
        <v>85.12</v>
      </c>
      <c r="Y24" s="10">
        <v>85.93</v>
      </c>
      <c r="Z24" s="10">
        <v>84.7</v>
      </c>
      <c r="AA24" s="10">
        <v>85.47</v>
      </c>
      <c r="AB24" s="95">
        <v>1439100</v>
      </c>
      <c r="AC24" s="10">
        <v>85.47</v>
      </c>
      <c r="AD24" s="2">
        <f t="shared" si="1"/>
        <v>1.230000000000004</v>
      </c>
      <c r="AE24" s="138">
        <f t="shared" si="2"/>
        <v>2.8159098908835389E-3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5">C25*(E25-D25)</f>
        <v>15.999999999999943</v>
      </c>
      <c r="G25" s="40">
        <f t="shared" ref="G25:G33" si="6">D25*C25</f>
        <v>1924</v>
      </c>
      <c r="H25" s="233">
        <f t="shared" ref="H25:H33" si="7">(E25-D25)/D25</f>
        <v>8.316008316008287E-3</v>
      </c>
      <c r="I25" s="233"/>
      <c r="W25" s="133">
        <v>42542</v>
      </c>
      <c r="X25" s="10">
        <v>86.09</v>
      </c>
      <c r="Y25" s="10">
        <v>86.88</v>
      </c>
      <c r="Z25" s="10">
        <v>84.22</v>
      </c>
      <c r="AA25" s="10">
        <v>85.23</v>
      </c>
      <c r="AB25" s="95">
        <v>1735800</v>
      </c>
      <c r="AC25" s="10">
        <v>85.23</v>
      </c>
      <c r="AD25" s="2">
        <f t="shared" si="1"/>
        <v>2.6599999999999966</v>
      </c>
      <c r="AE25" s="138">
        <f t="shared" si="2"/>
        <v>-9.0687129403558275E-3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5"/>
        <v>50.600000000000023</v>
      </c>
      <c r="G26" s="40">
        <f t="shared" si="6"/>
        <v>1924</v>
      </c>
      <c r="H26" s="233">
        <f t="shared" si="7"/>
        <v>2.6299376299376311E-2</v>
      </c>
      <c r="I26" s="233"/>
      <c r="W26" s="133">
        <v>42541</v>
      </c>
      <c r="X26" s="10">
        <v>85.82</v>
      </c>
      <c r="Y26" s="10">
        <v>89.47</v>
      </c>
      <c r="Z26" s="10">
        <v>85.82</v>
      </c>
      <c r="AA26" s="10">
        <v>86.01</v>
      </c>
      <c r="AB26" s="95">
        <v>2802000</v>
      </c>
      <c r="AC26" s="10">
        <v>86.01</v>
      </c>
      <c r="AD26" s="2">
        <f t="shared" si="1"/>
        <v>3.6500000000000057</v>
      </c>
      <c r="AE26" s="138">
        <f t="shared" si="2"/>
        <v>1.3074204946996515E-2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5"/>
        <v>-176.20199999999988</v>
      </c>
      <c r="G27" s="40">
        <f t="shared" si="6"/>
        <v>4063.752</v>
      </c>
      <c r="H27" s="233">
        <f t="shared" si="7"/>
        <v>-4.3359437288495929E-2</v>
      </c>
      <c r="I27" s="234"/>
      <c r="W27" s="133">
        <v>42538</v>
      </c>
      <c r="X27" s="10">
        <v>82.01</v>
      </c>
      <c r="Y27" s="10">
        <v>85.55</v>
      </c>
      <c r="Z27" s="10">
        <v>81.97</v>
      </c>
      <c r="AA27" s="10">
        <v>84.9</v>
      </c>
      <c r="AB27" s="95">
        <v>2741100</v>
      </c>
      <c r="AC27" s="10">
        <v>84.9</v>
      </c>
      <c r="AD27" s="2">
        <f t="shared" si="1"/>
        <v>3.5799999999999983</v>
      </c>
      <c r="AE27" s="138">
        <f t="shared" si="2"/>
        <v>3.5113386978785854E-2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5"/>
        <v>-51.239999999999952</v>
      </c>
      <c r="G28" s="40">
        <f t="shared" si="6"/>
        <v>2283.9899999999998</v>
      </c>
      <c r="H28" s="233">
        <f t="shared" si="7"/>
        <v>-2.2434423968581276E-2</v>
      </c>
      <c r="I28" s="233"/>
      <c r="W28" s="133">
        <v>42537</v>
      </c>
      <c r="X28" s="10">
        <v>82.82</v>
      </c>
      <c r="Y28" s="10">
        <v>83.58</v>
      </c>
      <c r="Z28" s="10">
        <v>81.319999999999993</v>
      </c>
      <c r="AA28" s="10">
        <v>82.02</v>
      </c>
      <c r="AB28" s="95">
        <v>1576300</v>
      </c>
      <c r="AC28" s="10">
        <v>82.02</v>
      </c>
      <c r="AD28" s="2">
        <f t="shared" si="1"/>
        <v>2.2600000000000051</v>
      </c>
      <c r="AE28" s="138">
        <f t="shared" si="2"/>
        <v>-1.1688155199421568E-2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5"/>
        <v>-146.2399999999999</v>
      </c>
      <c r="G29" s="40">
        <f t="shared" si="6"/>
        <v>2283.9899999999998</v>
      </c>
      <c r="H29" s="233">
        <f t="shared" si="7"/>
        <v>-6.402830134983073E-2</v>
      </c>
      <c r="I29" s="233"/>
      <c r="W29" s="133">
        <v>42536</v>
      </c>
      <c r="X29" s="10">
        <v>84.36</v>
      </c>
      <c r="Y29" s="10">
        <v>84.73</v>
      </c>
      <c r="Z29" s="10">
        <v>82.79</v>
      </c>
      <c r="AA29" s="10">
        <v>82.99</v>
      </c>
      <c r="AB29" s="95">
        <v>2123700</v>
      </c>
      <c r="AC29" s="10">
        <v>82.99</v>
      </c>
      <c r="AD29" s="2">
        <f t="shared" si="1"/>
        <v>1.9399999999999977</v>
      </c>
      <c r="AE29" s="138">
        <f t="shared" si="2"/>
        <v>-1.0492428758793526E-2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5"/>
        <v>-159.23999999999978</v>
      </c>
      <c r="G30" s="40">
        <f t="shared" si="6"/>
        <v>4352.74</v>
      </c>
      <c r="H30" s="233">
        <f t="shared" si="7"/>
        <v>-3.6583852929419118E-2</v>
      </c>
      <c r="I30" s="233"/>
      <c r="W30" s="133">
        <v>42535</v>
      </c>
      <c r="X30" s="10">
        <v>85.57</v>
      </c>
      <c r="Y30" s="10">
        <v>85.6</v>
      </c>
      <c r="Z30" s="10">
        <v>81.69</v>
      </c>
      <c r="AA30" s="10">
        <v>83.87</v>
      </c>
      <c r="AB30" s="95">
        <v>2895800</v>
      </c>
      <c r="AC30" s="10">
        <v>83.87</v>
      </c>
      <c r="AD30" s="2">
        <f t="shared" si="1"/>
        <v>3.9099999999999966</v>
      </c>
      <c r="AE30" s="138">
        <f t="shared" si="2"/>
        <v>-1.917904338673837E-2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5"/>
        <v>-37.790000000000035</v>
      </c>
      <c r="G31" s="40">
        <f t="shared" si="6"/>
        <v>2188.04</v>
      </c>
      <c r="H31" s="233">
        <f t="shared" si="7"/>
        <v>-1.7271165060967823E-2</v>
      </c>
      <c r="I31" s="233"/>
      <c r="W31" s="133">
        <v>42534</v>
      </c>
      <c r="X31" s="10">
        <v>89</v>
      </c>
      <c r="Y31" s="10">
        <v>89.1</v>
      </c>
      <c r="Z31" s="10">
        <v>85.32</v>
      </c>
      <c r="AA31" s="10">
        <v>85.51</v>
      </c>
      <c r="AB31" s="95">
        <v>1463100</v>
      </c>
      <c r="AC31" s="10">
        <v>85.51</v>
      </c>
      <c r="AD31" s="2">
        <f t="shared" si="1"/>
        <v>3.7800000000000011</v>
      </c>
      <c r="AE31" s="138">
        <f t="shared" si="2"/>
        <v>-4.0614832267474421E-2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5"/>
        <v>-137.54000000000025</v>
      </c>
      <c r="G32" s="40">
        <f t="shared" si="6"/>
        <v>2188.04</v>
      </c>
      <c r="H32" s="233">
        <f t="shared" si="7"/>
        <v>-6.285991115336112E-2</v>
      </c>
      <c r="I32" s="233"/>
      <c r="W32" s="133">
        <v>42531</v>
      </c>
      <c r="X32" s="10">
        <v>88.23</v>
      </c>
      <c r="Y32" s="10">
        <v>90.11</v>
      </c>
      <c r="Z32" s="10">
        <v>87.9</v>
      </c>
      <c r="AA32" s="10">
        <v>89.13</v>
      </c>
      <c r="AB32" s="95">
        <v>2418100</v>
      </c>
      <c r="AC32" s="10">
        <v>89.13</v>
      </c>
      <c r="AD32" s="2">
        <f t="shared" si="1"/>
        <v>2.2099999999999937</v>
      </c>
      <c r="AE32" s="138">
        <f t="shared" si="2"/>
        <v>-5.245535714285654E-3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5"/>
        <v>-167.54249999999934</v>
      </c>
      <c r="G33" s="40">
        <f t="shared" si="6"/>
        <v>6112.0424999999996</v>
      </c>
      <c r="H33" s="233">
        <f t="shared" si="7"/>
        <v>-2.7411867636718715E-2</v>
      </c>
      <c r="I33" s="233"/>
      <c r="W33" s="133">
        <v>42530</v>
      </c>
      <c r="X33" s="10">
        <v>89</v>
      </c>
      <c r="Y33" s="10">
        <v>90.68</v>
      </c>
      <c r="Z33" s="10">
        <v>88.42</v>
      </c>
      <c r="AA33" s="10">
        <v>89.6</v>
      </c>
      <c r="AB33" s="95">
        <v>2611300</v>
      </c>
      <c r="AC33" s="10">
        <v>89.6</v>
      </c>
      <c r="AD33" s="2">
        <f t="shared" si="1"/>
        <v>2.2600000000000051</v>
      </c>
      <c r="AE33" s="138">
        <f t="shared" si="2"/>
        <v>3.247116784234505E-3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8">C34*(E34-D34)</f>
        <v>-58.042499999999819</v>
      </c>
      <c r="G34" s="40">
        <f t="shared" ref="G34:G35" si="9">D34*C34</f>
        <v>6112.0424999999996</v>
      </c>
      <c r="H34" s="233">
        <f t="shared" ref="H34:H35" si="10">(E34-D34)/D34</f>
        <v>-9.4964162961890114E-3</v>
      </c>
      <c r="I34" s="233"/>
      <c r="W34" s="133">
        <v>42529</v>
      </c>
      <c r="X34" s="10">
        <v>86.84</v>
      </c>
      <c r="Y34" s="10">
        <v>90.5</v>
      </c>
      <c r="Z34" s="10">
        <v>86.1</v>
      </c>
      <c r="AA34" s="10">
        <v>89.31</v>
      </c>
      <c r="AB34" s="95">
        <v>4561600</v>
      </c>
      <c r="AC34" s="10">
        <v>89.31</v>
      </c>
      <c r="AD34" s="2">
        <f t="shared" si="1"/>
        <v>4.4000000000000057</v>
      </c>
      <c r="AE34" s="138">
        <f t="shared" si="2"/>
        <v>3.9697322467985963E-2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8"/>
        <v>195.77249999999998</v>
      </c>
      <c r="G35" s="40">
        <f t="shared" si="9"/>
        <v>4432.4775</v>
      </c>
      <c r="H35" s="233">
        <f t="shared" si="10"/>
        <v>4.4167736892065435E-2</v>
      </c>
      <c r="I35" s="233"/>
      <c r="W35" s="133">
        <v>42528</v>
      </c>
      <c r="X35" s="10">
        <v>86.5</v>
      </c>
      <c r="Y35" s="10">
        <v>86.71</v>
      </c>
      <c r="Z35" s="10">
        <v>84.15</v>
      </c>
      <c r="AA35" s="10">
        <v>85.9</v>
      </c>
      <c r="AB35" s="95">
        <v>2971000</v>
      </c>
      <c r="AC35" s="10">
        <v>85.9</v>
      </c>
      <c r="AD35" s="2">
        <f t="shared" si="1"/>
        <v>2.5599999999999881</v>
      </c>
      <c r="AE35" s="138">
        <f t="shared" si="2"/>
        <v>-5.6719527723115837E-3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1">C36*(E36-D36)</f>
        <v>38.472500000000025</v>
      </c>
      <c r="G36" s="40">
        <f t="shared" ref="G36" si="12">D36*C36</f>
        <v>4432.4775</v>
      </c>
      <c r="H36" s="233">
        <f t="shared" ref="H36" si="13">(E36-D36)/D36</f>
        <v>8.6796830891978632E-3</v>
      </c>
      <c r="I36" s="233"/>
      <c r="W36" s="133">
        <v>42527</v>
      </c>
      <c r="X36" s="10">
        <v>87.47</v>
      </c>
      <c r="Y36" s="10">
        <v>87.74</v>
      </c>
      <c r="Z36" s="10">
        <v>84.27</v>
      </c>
      <c r="AA36" s="10">
        <v>86.39</v>
      </c>
      <c r="AB36" s="95">
        <v>4353800</v>
      </c>
      <c r="AC36" s="10">
        <v>86.39</v>
      </c>
      <c r="AD36" s="2">
        <f t="shared" si="1"/>
        <v>3.4699999999999989</v>
      </c>
      <c r="AE36" s="138">
        <f t="shared" si="2"/>
        <v>-2.0410477378387526E-2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4">C37*(E37-D37)</f>
        <v>466.37249999999932</v>
      </c>
      <c r="G37" s="40">
        <f t="shared" ref="G37" si="15">D37*C37</f>
        <v>4432.4775</v>
      </c>
      <c r="H37" s="233">
        <f t="shared" ref="H37" si="16">(E37-D37)/D37</f>
        <v>0.10521711616133399</v>
      </c>
      <c r="I37" s="233"/>
      <c r="W37" s="133">
        <v>42524</v>
      </c>
      <c r="X37" s="10">
        <v>92.14</v>
      </c>
      <c r="Y37" s="10">
        <v>92.4</v>
      </c>
      <c r="Z37" s="10">
        <v>87.48</v>
      </c>
      <c r="AA37" s="10">
        <v>88.19</v>
      </c>
      <c r="AB37" s="95">
        <v>3837000</v>
      </c>
      <c r="AC37" s="10">
        <v>88.19</v>
      </c>
      <c r="AD37" s="2">
        <f t="shared" si="1"/>
        <v>4.9200000000000017</v>
      </c>
      <c r="AE37" s="138">
        <f t="shared" si="2"/>
        <v>-4.3803534641656761E-2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7">C38*(E38-D38)</f>
        <v>536.22249999999985</v>
      </c>
      <c r="G38" s="40">
        <f t="shared" ref="G38:G39" si="18">D38*C38</f>
        <v>4432.4775</v>
      </c>
      <c r="H38" s="233">
        <f t="shared" ref="H38:H39" si="19">(E38-D38)/D38</f>
        <v>0.12097579739547462</v>
      </c>
      <c r="I38" s="233"/>
      <c r="W38" s="133">
        <v>42523</v>
      </c>
      <c r="X38" s="10">
        <v>98.66</v>
      </c>
      <c r="Y38" s="10">
        <v>99.03</v>
      </c>
      <c r="Z38" s="10">
        <v>84.8</v>
      </c>
      <c r="AA38" s="10">
        <v>92.23</v>
      </c>
      <c r="AB38" s="95">
        <v>11586700</v>
      </c>
      <c r="AC38" s="10">
        <v>92.23</v>
      </c>
      <c r="AD38" s="2">
        <f t="shared" si="1"/>
        <v>14.230000000000004</v>
      </c>
      <c r="AE38" s="138">
        <f t="shared" si="2"/>
        <v>-6.5836118707586322E-2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7"/>
        <v>640.51000000000045</v>
      </c>
      <c r="G39" s="40">
        <f t="shared" si="18"/>
        <v>3972.49</v>
      </c>
      <c r="H39" s="233">
        <f t="shared" si="19"/>
        <v>0.16123640336413697</v>
      </c>
      <c r="I39" s="233"/>
      <c r="T39" s="112" t="s">
        <v>113</v>
      </c>
      <c r="U39" s="9"/>
      <c r="W39" s="133">
        <v>42522</v>
      </c>
      <c r="X39" s="10">
        <v>98.76</v>
      </c>
      <c r="Y39" s="10">
        <v>99.28</v>
      </c>
      <c r="Z39" s="10">
        <v>98.01</v>
      </c>
      <c r="AA39" s="10">
        <v>98.73</v>
      </c>
      <c r="AB39" s="95">
        <v>1499300</v>
      </c>
      <c r="AC39" s="10">
        <v>98.73</v>
      </c>
      <c r="AD39" s="2">
        <f t="shared" si="1"/>
        <v>1.269999999999996</v>
      </c>
      <c r="AE39" s="138">
        <f t="shared" si="2"/>
        <v>-2.4249772658381241E-3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20">C40*(E40-D40)</f>
        <v>547.01000000000022</v>
      </c>
      <c r="G40" s="40">
        <f t="shared" ref="G40" si="21">D40*C40</f>
        <v>3972.49</v>
      </c>
      <c r="H40" s="233">
        <f t="shared" ref="H40" si="22">(E40-D40)/D40</f>
        <v>0.13769952850730907</v>
      </c>
      <c r="I40" s="233"/>
      <c r="T40" s="139" t="s">
        <v>98</v>
      </c>
      <c r="U40" s="375">
        <v>97.9</v>
      </c>
      <c r="W40" s="133">
        <v>42521</v>
      </c>
      <c r="X40" s="10">
        <v>99.37</v>
      </c>
      <c r="Y40" s="10">
        <v>99.7</v>
      </c>
      <c r="Z40" s="10">
        <v>97.85</v>
      </c>
      <c r="AA40" s="10">
        <v>98.97</v>
      </c>
      <c r="AB40" s="95">
        <v>2047200</v>
      </c>
      <c r="AC40" s="10">
        <v>98.97</v>
      </c>
      <c r="AD40" s="2">
        <f t="shared" si="1"/>
        <v>1.8500000000000085</v>
      </c>
      <c r="AE40" s="138">
        <f t="shared" si="2"/>
        <v>-6.1257280578429496E-3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3">C41*(E41-D41)</f>
        <v>505.01000000000005</v>
      </c>
      <c r="G41" s="40">
        <f t="shared" ref="G41" si="24">D41*C41</f>
        <v>3972.49</v>
      </c>
      <c r="H41" s="233">
        <f t="shared" ref="H41" si="25">(E41-D41)/D41</f>
        <v>0.12712681466787834</v>
      </c>
      <c r="I41" s="233"/>
      <c r="T41" s="108" t="s">
        <v>99</v>
      </c>
      <c r="U41" s="376">
        <v>98.67</v>
      </c>
      <c r="W41" s="133">
        <v>42517</v>
      </c>
      <c r="X41" s="10">
        <v>96.08</v>
      </c>
      <c r="Y41" s="10">
        <v>99.8</v>
      </c>
      <c r="Z41" s="10">
        <v>96.05</v>
      </c>
      <c r="AA41" s="10">
        <v>99.58</v>
      </c>
      <c r="AB41" s="95">
        <v>3783800</v>
      </c>
      <c r="AC41" s="10">
        <v>99.58</v>
      </c>
      <c r="AD41" s="2">
        <f t="shared" si="1"/>
        <v>3.75</v>
      </c>
      <c r="AE41" s="138">
        <f t="shared" si="2"/>
        <v>2.659793814432998E-2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6">C42*(E42-D42)</f>
        <v>400.50999999999988</v>
      </c>
      <c r="G42" s="40">
        <f t="shared" ref="G42" si="27">D42*C42</f>
        <v>3972.49</v>
      </c>
      <c r="H42" s="233">
        <f t="shared" ref="H42" si="28">(E42-D42)/D42</f>
        <v>0.1008208957102472</v>
      </c>
      <c r="I42" s="233"/>
      <c r="O42" s="507" t="s">
        <v>78</v>
      </c>
      <c r="P42" s="507"/>
      <c r="T42" s="108" t="s">
        <v>100</v>
      </c>
      <c r="U42" s="376" t="s">
        <v>254</v>
      </c>
      <c r="W42" s="133">
        <v>42516</v>
      </c>
      <c r="X42" s="10">
        <v>108.98</v>
      </c>
      <c r="Y42" s="10">
        <v>109.09</v>
      </c>
      <c r="Z42" s="10">
        <v>95.99</v>
      </c>
      <c r="AA42" s="10">
        <v>97</v>
      </c>
      <c r="AB42" s="95">
        <v>9944700</v>
      </c>
      <c r="AC42" s="10">
        <v>97</v>
      </c>
      <c r="AD42" s="2">
        <f t="shared" si="1"/>
        <v>13.100000000000009</v>
      </c>
      <c r="AE42" s="138">
        <f t="shared" si="2"/>
        <v>-0.10491833533265671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9">C43*(E43-D43)</f>
        <v>504.01000000000022</v>
      </c>
      <c r="G43" s="40">
        <f t="shared" ref="G43" si="30">D43*C43</f>
        <v>3972.49</v>
      </c>
      <c r="H43" s="233">
        <f t="shared" ref="H43" si="31">(E43-D43)/D43</f>
        <v>0.12687508338598719</v>
      </c>
      <c r="I43" s="233"/>
      <c r="O43" s="83">
        <v>1.1000000000000001</v>
      </c>
      <c r="P43" s="83">
        <f>O43*$Q$4</f>
        <v>98.406000000000006</v>
      </c>
      <c r="Q43" s="2"/>
      <c r="T43" s="108" t="s">
        <v>101</v>
      </c>
      <c r="U43" s="376" t="s">
        <v>255</v>
      </c>
      <c r="W43" s="133">
        <v>42515</v>
      </c>
      <c r="X43" s="10">
        <v>105.97</v>
      </c>
      <c r="Y43" s="10">
        <v>108.81</v>
      </c>
      <c r="Z43" s="10">
        <v>105.95</v>
      </c>
      <c r="AA43" s="10">
        <v>108.37</v>
      </c>
      <c r="AB43" s="95">
        <v>2235800</v>
      </c>
      <c r="AC43" s="10">
        <v>108.37</v>
      </c>
      <c r="AD43" s="2">
        <f t="shared" si="1"/>
        <v>2.8599999999999994</v>
      </c>
      <c r="AE43" s="138">
        <f t="shared" si="2"/>
        <v>2.4484779731518191E-2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2">C44*(E44-D44)</f>
        <v>470.51000000000016</v>
      </c>
      <c r="G44" s="40">
        <f t="shared" ref="G44" si="33">D44*C44</f>
        <v>3972.49</v>
      </c>
      <c r="H44" s="233">
        <f t="shared" ref="H44" si="34">(E44-D44)/D44</f>
        <v>0.11844208544263174</v>
      </c>
      <c r="I44" s="233"/>
      <c r="O44" s="83">
        <v>1.0900000000000001</v>
      </c>
      <c r="P44" s="83">
        <f t="shared" ref="P44:P63" si="35">O44*$Q$4</f>
        <v>97.511399999999995</v>
      </c>
      <c r="Q44" s="2"/>
      <c r="T44" s="108" t="s">
        <v>102</v>
      </c>
      <c r="U44" s="376">
        <v>125.42</v>
      </c>
      <c r="W44" s="133">
        <v>42514</v>
      </c>
      <c r="X44" s="10">
        <v>108.03</v>
      </c>
      <c r="Y44" s="10">
        <v>108.52</v>
      </c>
      <c r="Z44" s="10">
        <v>105.55</v>
      </c>
      <c r="AA44" s="10">
        <v>105.78</v>
      </c>
      <c r="AB44" s="95">
        <v>1751500</v>
      </c>
      <c r="AC44" s="10">
        <v>105.78</v>
      </c>
      <c r="AD44" s="2">
        <f t="shared" si="1"/>
        <v>2.9699999999999989</v>
      </c>
      <c r="AE44" s="138">
        <f t="shared" si="2"/>
        <v>-2.0101899027327508E-2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" si="36">C45*(E45-D45)</f>
        <v>500.50999999999988</v>
      </c>
      <c r="G45" s="40">
        <f t="shared" ref="G45" si="37">D45*C45</f>
        <v>3972.49</v>
      </c>
      <c r="H45" s="233">
        <f t="shared" ref="H45" si="38">(E45-D45)/D45</f>
        <v>0.12599402389936787</v>
      </c>
      <c r="I45" s="233"/>
      <c r="O45" s="83">
        <v>1.08</v>
      </c>
      <c r="P45" s="83">
        <f t="shared" si="35"/>
        <v>96.616799999999998</v>
      </c>
      <c r="Q45" s="2"/>
      <c r="T45" s="108" t="s">
        <v>103</v>
      </c>
      <c r="U45" s="376">
        <v>1.4727699999999999</v>
      </c>
      <c r="W45" s="133">
        <v>42513</v>
      </c>
      <c r="X45" s="10">
        <v>107.37</v>
      </c>
      <c r="Y45" s="10">
        <v>109.42</v>
      </c>
      <c r="Z45" s="10">
        <v>106.78</v>
      </c>
      <c r="AA45" s="10">
        <v>107.95</v>
      </c>
      <c r="AB45" s="95">
        <v>1452400</v>
      </c>
      <c r="AC45" s="10">
        <v>107.95</v>
      </c>
      <c r="AD45" s="2">
        <f t="shared" si="1"/>
        <v>2.6400000000000006</v>
      </c>
      <c r="AE45" s="138">
        <f t="shared" si="2"/>
        <v>6.9962686567164312E-3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5"/>
        <v>95.722200000000001</v>
      </c>
      <c r="Q46" s="2"/>
      <c r="T46" s="108" t="s">
        <v>123</v>
      </c>
      <c r="U46" s="376" t="s">
        <v>215</v>
      </c>
      <c r="W46" s="133">
        <v>42510</v>
      </c>
      <c r="X46" s="10">
        <v>108.51</v>
      </c>
      <c r="Y46" s="10">
        <v>108.67</v>
      </c>
      <c r="Z46" s="10">
        <v>106.06</v>
      </c>
      <c r="AA46" s="10">
        <v>107.2</v>
      </c>
      <c r="AB46" s="95">
        <v>1192400</v>
      </c>
      <c r="AC46" s="10">
        <v>107.2</v>
      </c>
      <c r="AD46" s="2">
        <f t="shared" si="1"/>
        <v>2.6099999999999994</v>
      </c>
      <c r="AE46" s="138">
        <f t="shared" si="2"/>
        <v>-1.3527192417410516E-2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5"/>
        <v>94.827600000000004</v>
      </c>
      <c r="Q47" s="2"/>
      <c r="T47" s="108"/>
      <c r="U47" s="376"/>
      <c r="W47" s="133">
        <v>42509</v>
      </c>
      <c r="X47" s="10">
        <v>106.06</v>
      </c>
      <c r="Y47" s="10">
        <v>109.13</v>
      </c>
      <c r="Z47" s="10">
        <v>105.23</v>
      </c>
      <c r="AA47" s="10">
        <v>108.67</v>
      </c>
      <c r="AB47" s="95">
        <v>1388700</v>
      </c>
      <c r="AC47" s="10">
        <v>108.67</v>
      </c>
      <c r="AD47" s="2">
        <f t="shared" si="1"/>
        <v>3.8999999999999915</v>
      </c>
      <c r="AE47" s="138">
        <f t="shared" si="2"/>
        <v>1.7890595728737413E-2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5"/>
        <v>93.932999999999993</v>
      </c>
      <c r="Q48" s="2"/>
      <c r="T48" s="108" t="s">
        <v>105</v>
      </c>
      <c r="U48" s="376" t="s">
        <v>256</v>
      </c>
      <c r="W48" s="133">
        <v>42508</v>
      </c>
      <c r="X48" s="10">
        <v>105.32</v>
      </c>
      <c r="Y48" s="10">
        <v>107.54</v>
      </c>
      <c r="Z48" s="10">
        <v>105.06</v>
      </c>
      <c r="AA48" s="10">
        <v>106.76</v>
      </c>
      <c r="AB48" s="95">
        <v>794800</v>
      </c>
      <c r="AC48" s="10">
        <v>106.76</v>
      </c>
      <c r="AD48" s="2">
        <f t="shared" si="1"/>
        <v>2.480000000000004</v>
      </c>
      <c r="AE48" s="138">
        <f t="shared" si="2"/>
        <v>6.2205466541001009E-3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5"/>
        <v>93.038399999999996</v>
      </c>
      <c r="Q49" s="2"/>
      <c r="T49" s="108" t="s">
        <v>106</v>
      </c>
      <c r="U49" s="376" t="s">
        <v>235</v>
      </c>
      <c r="W49" s="133">
        <v>42507</v>
      </c>
      <c r="X49" s="10">
        <v>106.32</v>
      </c>
      <c r="Y49" s="10">
        <v>108.44</v>
      </c>
      <c r="Z49" s="10">
        <v>105.08</v>
      </c>
      <c r="AA49" s="10">
        <v>106.1</v>
      </c>
      <c r="AB49" s="95">
        <v>789200</v>
      </c>
      <c r="AC49" s="10">
        <v>106.1</v>
      </c>
      <c r="AD49" s="2">
        <f t="shared" si="1"/>
        <v>3.3599999999999994</v>
      </c>
      <c r="AE49" s="138">
        <f t="shared" si="2"/>
        <v>-9.4161958568750315E-4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5"/>
        <v>92.143799999999999</v>
      </c>
      <c r="Q50" s="2"/>
      <c r="T50" s="108" t="s">
        <v>107</v>
      </c>
      <c r="U50" s="377">
        <v>38642108</v>
      </c>
      <c r="W50" s="133">
        <v>42506</v>
      </c>
      <c r="X50" s="10">
        <v>103.03</v>
      </c>
      <c r="Y50" s="10">
        <v>106.95</v>
      </c>
      <c r="Z50" s="10">
        <v>103.03</v>
      </c>
      <c r="AA50" s="10">
        <v>106.2</v>
      </c>
      <c r="AB50" s="95">
        <v>992900</v>
      </c>
      <c r="AC50" s="10">
        <v>106.2</v>
      </c>
      <c r="AD50" s="2">
        <f t="shared" si="1"/>
        <v>3.9200000000000017</v>
      </c>
      <c r="AE50" s="138">
        <f t="shared" si="2"/>
        <v>3.0067895247332777E-2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5"/>
        <v>91.249200000000002</v>
      </c>
      <c r="Q51" s="2"/>
      <c r="T51" s="108" t="s">
        <v>110</v>
      </c>
      <c r="U51" s="377">
        <v>38862400</v>
      </c>
      <c r="W51" s="133">
        <v>42503</v>
      </c>
      <c r="X51" s="10">
        <v>103.98</v>
      </c>
      <c r="Y51" s="10">
        <v>104.4</v>
      </c>
      <c r="Z51" s="10">
        <v>102.24</v>
      </c>
      <c r="AA51" s="10">
        <v>103.1</v>
      </c>
      <c r="AB51" s="95">
        <v>1207200</v>
      </c>
      <c r="AC51" s="10">
        <v>103.1</v>
      </c>
      <c r="AD51" s="2">
        <f t="shared" si="1"/>
        <v>2.1600000000000108</v>
      </c>
      <c r="AE51" s="138">
        <f t="shared" si="2"/>
        <v>-9.6061479346781775E-3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5"/>
        <v>90.354599999999991</v>
      </c>
      <c r="Q52" s="2"/>
      <c r="T52" s="108" t="s">
        <v>108</v>
      </c>
      <c r="U52" s="376" t="s">
        <v>257</v>
      </c>
      <c r="W52" s="133">
        <v>42502</v>
      </c>
      <c r="X52" s="10">
        <v>103.98</v>
      </c>
      <c r="Y52" s="10">
        <v>105.68</v>
      </c>
      <c r="Z52" s="10">
        <v>103.11</v>
      </c>
      <c r="AA52" s="10">
        <v>104.1</v>
      </c>
      <c r="AB52" s="95">
        <v>904000</v>
      </c>
      <c r="AC52" s="10">
        <v>104.1</v>
      </c>
      <c r="AD52" s="2">
        <f t="shared" si="1"/>
        <v>2.5700000000000074</v>
      </c>
      <c r="AE52" s="138">
        <f t="shared" si="2"/>
        <v>1.1540680900172795E-3</v>
      </c>
    </row>
    <row r="53" spans="2:31" x14ac:dyDescent="0.25">
      <c r="O53" s="83">
        <v>1</v>
      </c>
      <c r="P53" s="83">
        <f t="shared" si="35"/>
        <v>89.46</v>
      </c>
      <c r="Q53" s="2"/>
      <c r="T53" s="108" t="s">
        <v>111</v>
      </c>
      <c r="U53" s="376">
        <v>11.09</v>
      </c>
      <c r="W53" s="133">
        <v>42501</v>
      </c>
      <c r="X53" s="10">
        <v>106.77</v>
      </c>
      <c r="Y53" s="10">
        <v>106.96</v>
      </c>
      <c r="Z53" s="10">
        <v>102.15</v>
      </c>
      <c r="AA53" s="10">
        <v>103.98</v>
      </c>
      <c r="AB53" s="95">
        <v>2342600</v>
      </c>
      <c r="AC53" s="10">
        <v>103.98</v>
      </c>
      <c r="AD53" s="2">
        <f t="shared" si="1"/>
        <v>4.8099999999999881</v>
      </c>
      <c r="AE53" s="138">
        <f t="shared" si="2"/>
        <v>-3.820183146794931E-2</v>
      </c>
    </row>
    <row r="54" spans="2:31" x14ac:dyDescent="0.25">
      <c r="O54" s="83">
        <v>0.99</v>
      </c>
      <c r="P54" s="83">
        <f t="shared" si="35"/>
        <v>88.565399999999997</v>
      </c>
      <c r="Q54" s="2"/>
      <c r="T54" s="108" t="s">
        <v>112</v>
      </c>
      <c r="U54" s="376">
        <v>8.98</v>
      </c>
      <c r="W54" s="133">
        <v>42500</v>
      </c>
      <c r="X54" s="10">
        <v>107.18</v>
      </c>
      <c r="Y54" s="10">
        <v>108.99</v>
      </c>
      <c r="Z54" s="10">
        <v>107.18</v>
      </c>
      <c r="AA54" s="10">
        <v>108.11</v>
      </c>
      <c r="AB54" s="95">
        <v>960100</v>
      </c>
      <c r="AC54" s="10">
        <v>108.11</v>
      </c>
      <c r="AD54" s="2">
        <f t="shared" si="1"/>
        <v>1.8099999999999881</v>
      </c>
      <c r="AE54" s="138">
        <f t="shared" si="2"/>
        <v>4.5530570525924574E-3</v>
      </c>
    </row>
    <row r="55" spans="2:31" x14ac:dyDescent="0.25">
      <c r="O55" s="83">
        <v>0.98</v>
      </c>
      <c r="P55" s="83">
        <f t="shared" si="35"/>
        <v>87.670799999999986</v>
      </c>
      <c r="Q55" s="2"/>
      <c r="T55" s="108" t="s">
        <v>109</v>
      </c>
      <c r="U55" s="376" t="s">
        <v>246</v>
      </c>
      <c r="W55" s="133">
        <v>42499</v>
      </c>
      <c r="X55" s="10">
        <v>107.93</v>
      </c>
      <c r="Y55" s="10">
        <v>108.67</v>
      </c>
      <c r="Z55" s="10">
        <v>107.36</v>
      </c>
      <c r="AA55" s="10">
        <v>107.62</v>
      </c>
      <c r="AB55" s="95">
        <v>854800</v>
      </c>
      <c r="AC55" s="10">
        <v>107.62</v>
      </c>
      <c r="AD55" s="2">
        <f t="shared" si="1"/>
        <v>1.3100000000000023</v>
      </c>
      <c r="AE55" s="138">
        <f t="shared" si="2"/>
        <v>-3.4262431706638674E-3</v>
      </c>
    </row>
    <row r="56" spans="2:31" x14ac:dyDescent="0.25">
      <c r="O56" s="83">
        <v>0.97</v>
      </c>
      <c r="P56" s="83">
        <f t="shared" si="35"/>
        <v>86.776199999999989</v>
      </c>
      <c r="W56" s="133">
        <v>42496</v>
      </c>
      <c r="X56" s="10">
        <v>108.01</v>
      </c>
      <c r="Y56" s="10">
        <v>108.83</v>
      </c>
      <c r="Z56" s="10">
        <v>105.79</v>
      </c>
      <c r="AA56" s="10">
        <v>107.99</v>
      </c>
      <c r="AB56" s="95">
        <v>897100</v>
      </c>
      <c r="AC56" s="10">
        <v>107.99</v>
      </c>
      <c r="AD56" s="2">
        <f t="shared" si="1"/>
        <v>3.039999999999992</v>
      </c>
      <c r="AE56" s="138">
        <f t="shared" si="2"/>
        <v>-6.5317387304508756E-3</v>
      </c>
    </row>
    <row r="57" spans="2:31" x14ac:dyDescent="0.25">
      <c r="O57" s="83">
        <v>0.96</v>
      </c>
      <c r="P57" s="83">
        <f t="shared" si="35"/>
        <v>85.881599999999992</v>
      </c>
      <c r="W57" s="133">
        <v>42495</v>
      </c>
      <c r="X57" s="10">
        <v>109.3</v>
      </c>
      <c r="Y57" s="10">
        <v>109.62</v>
      </c>
      <c r="Z57" s="10">
        <v>107.9</v>
      </c>
      <c r="AA57" s="10">
        <v>108.7</v>
      </c>
      <c r="AB57" s="95">
        <v>906200</v>
      </c>
      <c r="AC57" s="10">
        <v>108.7</v>
      </c>
      <c r="AD57" s="2">
        <f t="shared" si="1"/>
        <v>1.7199999999999989</v>
      </c>
      <c r="AE57" s="138">
        <f t="shared" si="2"/>
        <v>-7.1245889660211947E-3</v>
      </c>
    </row>
    <row r="58" spans="2:31" x14ac:dyDescent="0.25">
      <c r="O58" s="83">
        <v>0.95</v>
      </c>
      <c r="P58" s="83">
        <f t="shared" si="35"/>
        <v>84.986999999999995</v>
      </c>
      <c r="W58" s="133">
        <v>42494</v>
      </c>
      <c r="X58" s="10">
        <v>108.43</v>
      </c>
      <c r="Y58" s="10">
        <v>110.14</v>
      </c>
      <c r="Z58" s="10">
        <v>108.28</v>
      </c>
      <c r="AA58" s="10">
        <v>109.48</v>
      </c>
      <c r="AB58" s="95">
        <v>509200</v>
      </c>
      <c r="AC58" s="10">
        <v>109.48</v>
      </c>
      <c r="AD58" s="2">
        <f t="shared" si="1"/>
        <v>1.8599999999999994</v>
      </c>
      <c r="AE58" s="138">
        <f t="shared" si="2"/>
        <v>7.3126142595980603E-4</v>
      </c>
    </row>
    <row r="59" spans="2:31" x14ac:dyDescent="0.25">
      <c r="O59" s="83">
        <v>0.94</v>
      </c>
      <c r="P59" s="83">
        <f t="shared" si="35"/>
        <v>84.092399999999984</v>
      </c>
      <c r="W59" s="133">
        <v>42493</v>
      </c>
      <c r="X59" s="10">
        <v>108.21</v>
      </c>
      <c r="Y59" s="10">
        <v>111.13</v>
      </c>
      <c r="Z59" s="10">
        <v>107.75</v>
      </c>
      <c r="AA59" s="10">
        <v>109.4</v>
      </c>
      <c r="AB59" s="95">
        <v>866400</v>
      </c>
      <c r="AC59" s="10">
        <v>109.4</v>
      </c>
      <c r="AD59" s="2">
        <f t="shared" si="1"/>
        <v>3.3799999999999955</v>
      </c>
      <c r="AE59" s="138">
        <f t="shared" si="2"/>
        <v>-7.3072707343802001E-4</v>
      </c>
    </row>
    <row r="60" spans="2:31" x14ac:dyDescent="0.25">
      <c r="O60" s="83">
        <v>0.93</v>
      </c>
      <c r="P60" s="83">
        <f t="shared" si="35"/>
        <v>83.197800000000001</v>
      </c>
      <c r="W60" s="133">
        <v>42492</v>
      </c>
      <c r="X60" s="10">
        <v>109.23</v>
      </c>
      <c r="Y60" s="10">
        <v>109.81</v>
      </c>
      <c r="Z60" s="10">
        <v>108.01</v>
      </c>
      <c r="AA60" s="10">
        <v>109.48</v>
      </c>
      <c r="AB60" s="95">
        <v>553000</v>
      </c>
      <c r="AC60" s="10">
        <v>109.48</v>
      </c>
      <c r="AD60" s="2">
        <f t="shared" si="1"/>
        <v>1.7999999999999972</v>
      </c>
      <c r="AE60" s="138">
        <f t="shared" si="2"/>
        <v>8.4745762711864181E-3</v>
      </c>
    </row>
    <row r="61" spans="2:31" x14ac:dyDescent="0.25">
      <c r="O61" s="83">
        <v>0.92</v>
      </c>
      <c r="P61" s="83">
        <f t="shared" si="35"/>
        <v>82.303200000000004</v>
      </c>
      <c r="W61" s="133">
        <v>42489</v>
      </c>
      <c r="X61" s="10">
        <v>108.48</v>
      </c>
      <c r="Y61" s="10">
        <v>108.88</v>
      </c>
      <c r="Z61" s="10">
        <v>107.07</v>
      </c>
      <c r="AA61" s="10">
        <v>108.56</v>
      </c>
      <c r="AB61" s="95">
        <v>649600</v>
      </c>
      <c r="AC61" s="10">
        <v>108.56</v>
      </c>
      <c r="AD61" s="2">
        <f t="shared" si="1"/>
        <v>1.8100000000000023</v>
      </c>
      <c r="AE61" s="138">
        <f t="shared" si="2"/>
        <v>-1.1960621952341599E-3</v>
      </c>
    </row>
    <row r="62" spans="2:31" x14ac:dyDescent="0.25">
      <c r="O62" s="83">
        <v>0.91</v>
      </c>
      <c r="P62" s="83">
        <f t="shared" si="35"/>
        <v>81.408599999999993</v>
      </c>
      <c r="W62" s="133">
        <v>42488</v>
      </c>
      <c r="X62" s="10">
        <v>110.15</v>
      </c>
      <c r="Y62" s="10">
        <v>111.81</v>
      </c>
      <c r="Z62" s="10">
        <v>108.41</v>
      </c>
      <c r="AA62" s="10">
        <v>108.69</v>
      </c>
      <c r="AB62" s="95">
        <v>639700</v>
      </c>
      <c r="AC62" s="10">
        <v>108.69</v>
      </c>
      <c r="AD62" s="2">
        <f t="shared" si="1"/>
        <v>3.4000000000000057</v>
      </c>
      <c r="AE62" s="138">
        <f t="shared" si="2"/>
        <v>-2.8859899928520449E-2</v>
      </c>
    </row>
    <row r="63" spans="2:31" x14ac:dyDescent="0.25">
      <c r="O63" s="83">
        <v>0.9</v>
      </c>
      <c r="P63" s="83">
        <f t="shared" si="35"/>
        <v>80.513999999999996</v>
      </c>
      <c r="W63" s="133">
        <v>42487</v>
      </c>
      <c r="X63" s="10">
        <v>111.08</v>
      </c>
      <c r="Y63" s="10">
        <v>112.41</v>
      </c>
      <c r="Z63" s="10">
        <v>110.51</v>
      </c>
      <c r="AA63" s="10">
        <v>111.92</v>
      </c>
      <c r="AB63" s="95">
        <v>446200</v>
      </c>
      <c r="AC63" s="10">
        <v>111.92</v>
      </c>
      <c r="AD63" s="2">
        <f t="shared" si="1"/>
        <v>1.8999999999999915</v>
      </c>
      <c r="AE63" s="138" t="e">
        <f t="shared" si="2"/>
        <v>#DIV/0!</v>
      </c>
    </row>
    <row r="64" spans="2:31" x14ac:dyDescent="0.25">
      <c r="W64" s="133">
        <v>42487</v>
      </c>
      <c r="X64" s="10" t="s">
        <v>142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3:31" x14ac:dyDescent="0.25">
      <c r="W65" s="133">
        <v>42486</v>
      </c>
      <c r="X65" s="10">
        <v>109.08</v>
      </c>
      <c r="Y65" s="10">
        <v>111.68</v>
      </c>
      <c r="Z65" s="10">
        <v>108.42</v>
      </c>
      <c r="AA65" s="10">
        <v>111.51</v>
      </c>
      <c r="AB65" s="95">
        <v>722700</v>
      </c>
      <c r="AC65" s="10">
        <v>111.25</v>
      </c>
      <c r="AD65" s="2">
        <f t="shared" si="1"/>
        <v>3.2600000000000051</v>
      </c>
      <c r="AE65" s="138">
        <f t="shared" si="2"/>
        <v>1.9613234350655206E-2</v>
      </c>
    </row>
    <row r="66" spans="23:31" x14ac:dyDescent="0.25">
      <c r="W66" s="133">
        <v>42485</v>
      </c>
      <c r="X66" s="10">
        <v>111.68</v>
      </c>
      <c r="Y66" s="10">
        <v>111.68</v>
      </c>
      <c r="Z66" s="10">
        <v>109.1</v>
      </c>
      <c r="AA66" s="10">
        <v>109.36</v>
      </c>
      <c r="AB66" s="95">
        <v>788800</v>
      </c>
      <c r="AC66" s="10">
        <v>109.11</v>
      </c>
      <c r="AD66" s="2">
        <f t="shared" si="1"/>
        <v>2.5800000000000125</v>
      </c>
      <c r="AE66" s="138">
        <f t="shared" si="2"/>
        <v>-2.2749664128974501E-2</v>
      </c>
    </row>
    <row r="67" spans="23:31" x14ac:dyDescent="0.25">
      <c r="W67" s="133">
        <v>42482</v>
      </c>
      <c r="X67" s="10">
        <v>112</v>
      </c>
      <c r="Y67" s="10">
        <v>113.02</v>
      </c>
      <c r="Z67" s="10">
        <v>111.46</v>
      </c>
      <c r="AA67" s="10">
        <v>111.91</v>
      </c>
      <c r="AB67" s="95">
        <v>968300</v>
      </c>
      <c r="AC67" s="10">
        <v>111.65</v>
      </c>
      <c r="AD67" s="2">
        <f>Y67-Z67</f>
        <v>1.5600000000000023</v>
      </c>
      <c r="AE67" s="138">
        <f>AC67/AC68-1</f>
        <v>-1.7881090746534323E-3</v>
      </c>
    </row>
    <row r="68" spans="23:31" x14ac:dyDescent="0.25">
      <c r="W68" s="133">
        <v>42481</v>
      </c>
      <c r="X68" s="10">
        <v>112.8</v>
      </c>
      <c r="Y68" s="10">
        <v>113.07</v>
      </c>
      <c r="Z68" s="10">
        <v>111.91</v>
      </c>
      <c r="AA68" s="10">
        <v>112.11</v>
      </c>
      <c r="AB68" s="95">
        <v>685700</v>
      </c>
      <c r="AC68" s="10">
        <v>111.85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5" priority="19">
      <formula>N19&gt;0</formula>
    </cfRule>
    <cfRule type="expression" dxfId="59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593" priority="13">
      <formula>F29&gt;0</formula>
    </cfRule>
    <cfRule type="expression" dxfId="592" priority="14">
      <formula>F29&lt;0</formula>
    </cfRule>
  </conditionalFormatting>
  <conditionalFormatting sqref="H29:H52">
    <cfRule type="expression" dxfId="591" priority="11">
      <formula>H29&gt;0</formula>
    </cfRule>
    <cfRule type="expression" dxfId="590" priority="12">
      <formula>H29&lt;0</formula>
    </cfRule>
  </conditionalFormatting>
  <conditionalFormatting sqref="I25:I52">
    <cfRule type="expression" dxfId="589" priority="9">
      <formula>I25&gt;0</formula>
    </cfRule>
    <cfRule type="expression" dxfId="588" priority="10">
      <formula>I25&lt;0</formula>
    </cfRule>
  </conditionalFormatting>
  <conditionalFormatting sqref="Q7">
    <cfRule type="expression" dxfId="587" priority="7">
      <formula>Q7&gt;0</formula>
    </cfRule>
    <cfRule type="expression" dxfId="586" priority="8">
      <formula>Q7&lt;0</formula>
    </cfRule>
  </conditionalFormatting>
  <conditionalFormatting sqref="Q8">
    <cfRule type="expression" dxfId="585" priority="5">
      <formula>Q8&gt;0</formula>
    </cfRule>
    <cfRule type="expression" dxfId="584" priority="6">
      <formula>Q8&lt;0</formula>
    </cfRule>
  </conditionalFormatting>
  <conditionalFormatting sqref="F25:F28">
    <cfRule type="expression" dxfId="583" priority="3">
      <formula>F25&gt;0</formula>
    </cfRule>
    <cfRule type="expression" dxfId="582" priority="4">
      <formula>F25&lt;0</formula>
    </cfRule>
  </conditionalFormatting>
  <conditionalFormatting sqref="H25:H28">
    <cfRule type="expression" dxfId="581" priority="1">
      <formula>H25&gt;0</formula>
    </cfRule>
    <cfRule type="expression" dxfId="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42576</v>
      </c>
      <c r="X2" s="10">
        <v>98.25</v>
      </c>
      <c r="Y2" s="10">
        <v>98.84</v>
      </c>
      <c r="Z2" s="10">
        <v>96.92</v>
      </c>
      <c r="AA2" s="10">
        <v>97.34</v>
      </c>
      <c r="AB2" s="95">
        <v>40144400</v>
      </c>
      <c r="AC2" s="10">
        <v>97.34</v>
      </c>
      <c r="AD2" s="2">
        <f>Y2-Z2</f>
        <v>1.9200000000000017</v>
      </c>
      <c r="AE2" s="138">
        <f>AC2/AC3-1</f>
        <v>-1.3379282383944813E-2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96.67</v>
      </c>
      <c r="W3" s="133">
        <v>42573</v>
      </c>
      <c r="X3" s="10">
        <v>99.26</v>
      </c>
      <c r="Y3" s="10">
        <v>99.3</v>
      </c>
      <c r="Z3" s="10">
        <v>98.31</v>
      </c>
      <c r="AA3" s="10">
        <v>98.66</v>
      </c>
      <c r="AB3" s="95">
        <v>28177200</v>
      </c>
      <c r="AC3" s="10">
        <v>98.66</v>
      </c>
      <c r="AD3" s="2">
        <f t="shared" ref="AD3:AD66" si="0">Y3-Z3</f>
        <v>0.98999999999999488</v>
      </c>
      <c r="AE3" s="138">
        <f t="shared" ref="AE3:AE66" si="1">AC3/AC4-1</f>
        <v>-7.7441416071609703E-3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96.67</v>
      </c>
      <c r="T4" s="1"/>
      <c r="W4" s="133">
        <v>42572</v>
      </c>
      <c r="X4" s="10">
        <v>99.83</v>
      </c>
      <c r="Y4" s="10">
        <v>101</v>
      </c>
      <c r="Z4" s="10">
        <v>99.13</v>
      </c>
      <c r="AA4" s="10">
        <v>99.43</v>
      </c>
      <c r="AB4" s="95">
        <v>31792000</v>
      </c>
      <c r="AC4" s="10">
        <v>99.43</v>
      </c>
      <c r="AD4" s="2">
        <f t="shared" si="0"/>
        <v>1.8700000000000045</v>
      </c>
      <c r="AE4" s="138">
        <f t="shared" si="1"/>
        <v>-5.3021208483392535E-3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42571</v>
      </c>
      <c r="X5" s="10">
        <v>100</v>
      </c>
      <c r="Y5" s="10">
        <v>100.46</v>
      </c>
      <c r="Z5" s="10">
        <v>99.74</v>
      </c>
      <c r="AA5" s="10">
        <v>99.96</v>
      </c>
      <c r="AB5" s="95">
        <v>26276000</v>
      </c>
      <c r="AC5" s="10">
        <v>99.96</v>
      </c>
      <c r="AD5" s="2">
        <f t="shared" si="0"/>
        <v>0.71999999999999886</v>
      </c>
      <c r="AE5" s="138">
        <f t="shared" si="1"/>
        <v>9.0117152297986003E-4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99.56</v>
      </c>
      <c r="Y6" s="10">
        <v>100</v>
      </c>
      <c r="Z6" s="10">
        <v>99.34</v>
      </c>
      <c r="AA6" s="10">
        <v>99.87</v>
      </c>
      <c r="AB6" s="95">
        <v>23779900</v>
      </c>
      <c r="AC6" s="10">
        <v>99.87</v>
      </c>
      <c r="AD6" s="2">
        <f t="shared" si="0"/>
        <v>0.65999999999999659</v>
      </c>
      <c r="AE6" s="138">
        <f t="shared" si="1"/>
        <v>4.00681157968652E-4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363.09999999999945</v>
      </c>
      <c r="R7">
        <v>0</v>
      </c>
      <c r="W7" s="133">
        <v>42569</v>
      </c>
      <c r="X7" s="10">
        <v>98.7</v>
      </c>
      <c r="Y7" s="10">
        <v>100.13</v>
      </c>
      <c r="Z7" s="10">
        <v>98.6</v>
      </c>
      <c r="AA7" s="10">
        <v>99.83</v>
      </c>
      <c r="AB7" s="95">
        <v>36493900</v>
      </c>
      <c r="AC7" s="10">
        <v>99.83</v>
      </c>
      <c r="AD7" s="2">
        <f t="shared" si="0"/>
        <v>1.5300000000000011</v>
      </c>
      <c r="AE7" s="138">
        <f t="shared" si="1"/>
        <v>1.0629682121886974E-2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98.92</v>
      </c>
      <c r="Y8" s="10">
        <v>99.3</v>
      </c>
      <c r="Z8" s="10">
        <v>98.5</v>
      </c>
      <c r="AA8" s="10">
        <v>98.78</v>
      </c>
      <c r="AB8" s="95">
        <v>30137000</v>
      </c>
      <c r="AC8" s="10">
        <v>98.78</v>
      </c>
      <c r="AD8" s="2">
        <f t="shared" si="0"/>
        <v>0.79999999999999716</v>
      </c>
      <c r="AE8" s="138">
        <f t="shared" si="1"/>
        <v>-1.0122482032604019E-4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158"/>
      <c r="W9" s="133">
        <v>42565</v>
      </c>
      <c r="X9" s="10">
        <v>97.39</v>
      </c>
      <c r="Y9" s="10">
        <v>98.99</v>
      </c>
      <c r="Z9" s="10">
        <v>97.32</v>
      </c>
      <c r="AA9" s="10">
        <v>98.79</v>
      </c>
      <c r="AB9" s="95">
        <v>38919000</v>
      </c>
      <c r="AC9" s="10">
        <v>98.79</v>
      </c>
      <c r="AD9" s="2">
        <f t="shared" si="0"/>
        <v>1.6700000000000017</v>
      </c>
      <c r="AE9" s="138">
        <f t="shared" si="1"/>
        <v>1.9820377825952251E-2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M55</f>
        <v>363.09999999999945</v>
      </c>
      <c r="W10" s="133">
        <v>42564</v>
      </c>
      <c r="X10" s="10">
        <v>97.41</v>
      </c>
      <c r="Y10" s="10">
        <v>97.67</v>
      </c>
      <c r="Z10" s="10">
        <v>96.84</v>
      </c>
      <c r="AA10" s="10">
        <v>96.87</v>
      </c>
      <c r="AB10" s="95">
        <v>25892200</v>
      </c>
      <c r="AC10" s="10">
        <v>96.87</v>
      </c>
      <c r="AD10" s="2">
        <f t="shared" si="0"/>
        <v>0.82999999999999829</v>
      </c>
      <c r="AE10" s="138">
        <f t="shared" si="1"/>
        <v>-5.645657975774987E-3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2.3099999999999999E-2</v>
      </c>
      <c r="W11" s="133">
        <v>42563</v>
      </c>
      <c r="X11" s="10">
        <v>97.17</v>
      </c>
      <c r="Y11" s="10">
        <v>97.7</v>
      </c>
      <c r="Z11" s="10">
        <v>97.12</v>
      </c>
      <c r="AA11" s="10">
        <v>97.42</v>
      </c>
      <c r="AB11" s="95">
        <v>24167500</v>
      </c>
      <c r="AC11" s="10">
        <v>97.42</v>
      </c>
      <c r="AD11" s="2">
        <f t="shared" si="0"/>
        <v>0.57999999999999829</v>
      </c>
      <c r="AE11" s="138">
        <f t="shared" si="1"/>
        <v>4.5370179418435796E-3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42562</v>
      </c>
      <c r="X12" s="10">
        <v>96.75</v>
      </c>
      <c r="Y12" s="10">
        <v>97.65</v>
      </c>
      <c r="Z12" s="10">
        <v>96.73</v>
      </c>
      <c r="AA12" s="10">
        <v>96.98</v>
      </c>
      <c r="AB12" s="95">
        <v>23794900</v>
      </c>
      <c r="AC12" s="10">
        <v>96.98</v>
      </c>
      <c r="AD12" s="2">
        <f t="shared" si="0"/>
        <v>0.92000000000000171</v>
      </c>
      <c r="AE12" s="138">
        <f t="shared" si="1"/>
        <v>3.1030202730657486E-3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42559</v>
      </c>
      <c r="X13" s="10">
        <v>96.49</v>
      </c>
      <c r="Y13" s="10">
        <v>96.89</v>
      </c>
      <c r="Z13" s="10">
        <v>96.05</v>
      </c>
      <c r="AA13" s="10">
        <v>96.68</v>
      </c>
      <c r="AB13" s="95">
        <v>28912100</v>
      </c>
      <c r="AC13" s="10">
        <v>96.68</v>
      </c>
      <c r="AD13" s="2">
        <f t="shared" si="0"/>
        <v>0.84000000000000341</v>
      </c>
      <c r="AE13" s="138">
        <f t="shared" si="1"/>
        <v>7.7131540546175881E-3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42558</v>
      </c>
      <c r="X14" s="10">
        <v>95.7</v>
      </c>
      <c r="Y14" s="10">
        <v>96.5</v>
      </c>
      <c r="Z14" s="10">
        <v>95.62</v>
      </c>
      <c r="AA14" s="10">
        <v>95.94</v>
      </c>
      <c r="AB14" s="95">
        <v>25139600</v>
      </c>
      <c r="AC14" s="10">
        <v>95.94</v>
      </c>
      <c r="AD14" s="2">
        <f t="shared" si="0"/>
        <v>0.87999999999999545</v>
      </c>
      <c r="AE14" s="138">
        <f t="shared" si="1"/>
        <v>4.2918454935620964E-3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42557</v>
      </c>
      <c r="X15" s="10">
        <v>94.6</v>
      </c>
      <c r="Y15" s="10">
        <v>95.66</v>
      </c>
      <c r="Z15" s="10">
        <v>94.37</v>
      </c>
      <c r="AA15" s="10">
        <v>95.53</v>
      </c>
      <c r="AB15" s="95">
        <v>30949100</v>
      </c>
      <c r="AC15" s="10">
        <v>95.53</v>
      </c>
      <c r="AD15" s="2">
        <f t="shared" si="0"/>
        <v>1.289999999999992</v>
      </c>
      <c r="AE15" s="138">
        <f t="shared" si="1"/>
        <v>5.6848089272556468E-3</v>
      </c>
    </row>
    <row r="16" spans="1:40" x14ac:dyDescent="0.25">
      <c r="G16" s="1"/>
      <c r="H16" s="72"/>
      <c r="W16" s="133">
        <v>42556</v>
      </c>
      <c r="X16" s="10">
        <v>95.39</v>
      </c>
      <c r="Y16" s="10">
        <v>95.4</v>
      </c>
      <c r="Z16" s="10">
        <v>94.46</v>
      </c>
      <c r="AA16" s="10">
        <v>94.99</v>
      </c>
      <c r="AB16" s="95">
        <v>27705200</v>
      </c>
      <c r="AC16" s="10">
        <v>94.99</v>
      </c>
      <c r="AD16" s="2">
        <f t="shared" si="0"/>
        <v>0.94000000000001194</v>
      </c>
      <c r="AE16" s="138">
        <f t="shared" si="1"/>
        <v>-9.3857545103764872E-3</v>
      </c>
    </row>
    <row r="17" spans="1:31" x14ac:dyDescent="0.25">
      <c r="G17" s="1"/>
      <c r="H17" s="72"/>
      <c r="W17" s="133">
        <v>42552</v>
      </c>
      <c r="X17" s="10">
        <v>95.49</v>
      </c>
      <c r="Y17" s="10">
        <v>96.47</v>
      </c>
      <c r="Z17" s="10">
        <v>95.33</v>
      </c>
      <c r="AA17" s="10">
        <v>95.89</v>
      </c>
      <c r="AB17" s="95">
        <v>26026500</v>
      </c>
      <c r="AC17" s="10">
        <v>95.89</v>
      </c>
      <c r="AD17" s="2">
        <f t="shared" si="0"/>
        <v>1.1400000000000006</v>
      </c>
      <c r="AE17" s="138">
        <f t="shared" si="1"/>
        <v>3.0334728033474256E-3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42551</v>
      </c>
      <c r="X18" s="10">
        <v>94.44</v>
      </c>
      <c r="Y18" s="10">
        <v>95.77</v>
      </c>
      <c r="Z18" s="10">
        <v>94.3</v>
      </c>
      <c r="AA18" s="10">
        <v>95.6</v>
      </c>
      <c r="AB18" s="95">
        <v>35836400</v>
      </c>
      <c r="AC18" s="10">
        <v>95.6</v>
      </c>
      <c r="AD18" s="2">
        <f t="shared" si="0"/>
        <v>1.4699999999999989</v>
      </c>
      <c r="AE18" s="138">
        <f t="shared" si="1"/>
        <v>1.2711864406779627E-2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42550</v>
      </c>
      <c r="X19" s="10">
        <v>93.97</v>
      </c>
      <c r="Y19" s="10">
        <v>94.55</v>
      </c>
      <c r="Z19" s="10">
        <v>93.63</v>
      </c>
      <c r="AA19" s="10">
        <v>94.4</v>
      </c>
      <c r="AB19" s="95">
        <v>36531000</v>
      </c>
      <c r="AC19" s="10">
        <v>94.4</v>
      </c>
      <c r="AD19" s="2">
        <f t="shared" si="0"/>
        <v>0.92000000000000171</v>
      </c>
      <c r="AE19" s="138">
        <f t="shared" si="1"/>
        <v>8.6547708088471342E-3</v>
      </c>
    </row>
    <row r="20" spans="1:31" x14ac:dyDescent="0.25">
      <c r="W20" s="133">
        <v>42549</v>
      </c>
      <c r="X20" s="10">
        <v>92.9</v>
      </c>
      <c r="Y20" s="10">
        <v>93.66</v>
      </c>
      <c r="Z20" s="10">
        <v>92.14</v>
      </c>
      <c r="AA20" s="10">
        <v>93.59</v>
      </c>
      <c r="AB20" s="95">
        <v>40444900</v>
      </c>
      <c r="AC20" s="10">
        <v>93.59</v>
      </c>
      <c r="AD20" s="2">
        <f t="shared" si="0"/>
        <v>1.519999999999996</v>
      </c>
      <c r="AE20" s="138">
        <f t="shared" si="1"/>
        <v>1.6840504128639688E-2</v>
      </c>
    </row>
    <row r="21" spans="1:31" x14ac:dyDescent="0.25">
      <c r="W21" s="133">
        <v>42548</v>
      </c>
      <c r="X21" s="10">
        <v>93</v>
      </c>
      <c r="Y21" s="10">
        <v>93.05</v>
      </c>
      <c r="Z21" s="10">
        <v>91.5</v>
      </c>
      <c r="AA21" s="10">
        <v>92.04</v>
      </c>
      <c r="AB21" s="95">
        <v>45489600</v>
      </c>
      <c r="AC21" s="10">
        <v>92.04</v>
      </c>
      <c r="AD21" s="2">
        <f t="shared" si="0"/>
        <v>1.5499999999999972</v>
      </c>
      <c r="AE21" s="138">
        <f t="shared" si="1"/>
        <v>-1.45610278372591E-2</v>
      </c>
    </row>
    <row r="22" spans="1:31" x14ac:dyDescent="0.25">
      <c r="W22" s="133">
        <v>42545</v>
      </c>
      <c r="X22" s="10">
        <v>92.91</v>
      </c>
      <c r="Y22" s="10">
        <v>94.66</v>
      </c>
      <c r="Z22" s="10">
        <v>92.65</v>
      </c>
      <c r="AA22" s="10">
        <v>93.4</v>
      </c>
      <c r="AB22" s="95">
        <v>75311400</v>
      </c>
      <c r="AC22" s="10">
        <v>93.4</v>
      </c>
      <c r="AD22" s="2">
        <f t="shared" si="0"/>
        <v>2.0099999999999909</v>
      </c>
      <c r="AE22" s="138">
        <f t="shared" si="1"/>
        <v>-2.809573361082196E-2</v>
      </c>
    </row>
    <row r="23" spans="1:31" x14ac:dyDescent="0.25">
      <c r="W23" s="133">
        <v>42544</v>
      </c>
      <c r="X23" s="10">
        <v>95.94</v>
      </c>
      <c r="Y23" s="10">
        <v>96.29</v>
      </c>
      <c r="Z23" s="10">
        <v>95.25</v>
      </c>
      <c r="AA23" s="10">
        <v>96.1</v>
      </c>
      <c r="AB23" s="95">
        <v>32240200</v>
      </c>
      <c r="AC23" s="10">
        <v>96.1</v>
      </c>
      <c r="AD23" s="2">
        <f t="shared" si="0"/>
        <v>1.0400000000000063</v>
      </c>
      <c r="AE23" s="138">
        <f t="shared" si="1"/>
        <v>5.7561486132915451E-3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42543</v>
      </c>
      <c r="X24" s="10">
        <v>96.25</v>
      </c>
      <c r="Y24" s="10">
        <v>96.89</v>
      </c>
      <c r="Z24" s="10">
        <v>95.35</v>
      </c>
      <c r="AA24" s="10">
        <v>95.55</v>
      </c>
      <c r="AB24" s="95">
        <v>29219100</v>
      </c>
      <c r="AC24" s="10">
        <v>95.55</v>
      </c>
      <c r="AD24" s="2">
        <f t="shared" si="0"/>
        <v>1.5400000000000063</v>
      </c>
      <c r="AE24" s="138">
        <f t="shared" si="1"/>
        <v>-3.7535189239912281E-3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42542</v>
      </c>
      <c r="X25" s="10">
        <v>94.94</v>
      </c>
      <c r="Y25" s="10">
        <v>96.35</v>
      </c>
      <c r="Z25" s="10">
        <v>94.68</v>
      </c>
      <c r="AA25" s="10">
        <v>95.91</v>
      </c>
      <c r="AB25" s="95">
        <v>35546400</v>
      </c>
      <c r="AC25" s="10">
        <v>95.91</v>
      </c>
      <c r="AD25" s="2">
        <f t="shared" si="0"/>
        <v>1.6699999999999875</v>
      </c>
      <c r="AE25" s="138">
        <f t="shared" si="1"/>
        <v>8.5173501577286981E-3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42541</v>
      </c>
      <c r="X26" s="10">
        <v>96</v>
      </c>
      <c r="Y26" s="10">
        <v>96.57</v>
      </c>
      <c r="Z26" s="10">
        <v>95.03</v>
      </c>
      <c r="AA26" s="10">
        <v>95.1</v>
      </c>
      <c r="AB26" s="95">
        <v>34411900</v>
      </c>
      <c r="AC26" s="10">
        <v>95.1</v>
      </c>
      <c r="AD26" s="2">
        <f t="shared" si="0"/>
        <v>1.539999999999992</v>
      </c>
      <c r="AE26" s="138">
        <f t="shared" si="1"/>
        <v>-2.4126717717403157E-3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244</v>
      </c>
      <c r="W27" s="133">
        <v>42538</v>
      </c>
      <c r="X27" s="10">
        <v>96.62</v>
      </c>
      <c r="Y27" s="10">
        <v>96.65</v>
      </c>
      <c r="Z27" s="10">
        <v>95.3</v>
      </c>
      <c r="AA27" s="10">
        <v>95.33</v>
      </c>
      <c r="AB27" s="95">
        <v>61008200</v>
      </c>
      <c r="AC27" s="10">
        <v>95.33</v>
      </c>
      <c r="AD27" s="2">
        <f t="shared" si="0"/>
        <v>1.3500000000000085</v>
      </c>
      <c r="AE27" s="138">
        <f t="shared" si="1"/>
        <v>-2.2757560225525331E-2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42537</v>
      </c>
      <c r="X28" s="10">
        <v>96.45</v>
      </c>
      <c r="Y28" s="10">
        <v>97.75</v>
      </c>
      <c r="Z28" s="10">
        <v>96.07</v>
      </c>
      <c r="AA28" s="10">
        <v>97.55</v>
      </c>
      <c r="AB28" s="95">
        <v>31326800</v>
      </c>
      <c r="AC28" s="10">
        <v>97.55</v>
      </c>
      <c r="AD28" s="2">
        <f t="shared" si="0"/>
        <v>1.6800000000000068</v>
      </c>
      <c r="AE28" s="138">
        <f t="shared" si="1"/>
        <v>4.2207123738933205E-3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42536</v>
      </c>
      <c r="X29" s="10">
        <v>97.82</v>
      </c>
      <c r="Y29" s="10">
        <v>98.41</v>
      </c>
      <c r="Z29" s="10">
        <v>97.03</v>
      </c>
      <c r="AA29" s="10">
        <v>97.14</v>
      </c>
      <c r="AB29" s="95">
        <v>29445200</v>
      </c>
      <c r="AC29" s="10">
        <v>97.14</v>
      </c>
      <c r="AD29" s="2">
        <f t="shared" si="0"/>
        <v>1.3799999999999955</v>
      </c>
      <c r="AE29" s="138">
        <f t="shared" si="1"/>
        <v>-3.2833983172583237E-3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42535</v>
      </c>
      <c r="X30" s="10">
        <v>97.32</v>
      </c>
      <c r="Y30" s="10">
        <v>98.48</v>
      </c>
      <c r="Z30" s="10">
        <v>96.75</v>
      </c>
      <c r="AA30" s="10">
        <v>97.46</v>
      </c>
      <c r="AB30" s="95">
        <v>31931900</v>
      </c>
      <c r="AC30" s="10">
        <v>97.46</v>
      </c>
      <c r="AD30" s="2">
        <f t="shared" si="0"/>
        <v>1.730000000000004</v>
      </c>
      <c r="AE30" s="138">
        <f t="shared" si="1"/>
        <v>1.2327922745016817E-3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42534</v>
      </c>
      <c r="X31" s="10">
        <v>98.69</v>
      </c>
      <c r="Y31" s="10">
        <v>99.12</v>
      </c>
      <c r="Z31" s="10">
        <v>97.1</v>
      </c>
      <c r="AA31" s="10">
        <v>97.34</v>
      </c>
      <c r="AB31" s="95">
        <v>38020500</v>
      </c>
      <c r="AC31" s="10">
        <v>97.34</v>
      </c>
      <c r="AD31" s="2">
        <f t="shared" si="0"/>
        <v>2.0200000000000102</v>
      </c>
      <c r="AE31" s="138">
        <f t="shared" si="1"/>
        <v>-1.5076393807548216E-2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42531</v>
      </c>
      <c r="X32" s="10">
        <v>98.53</v>
      </c>
      <c r="Y32" s="10">
        <v>99.35</v>
      </c>
      <c r="Z32" s="10">
        <v>98.48</v>
      </c>
      <c r="AA32" s="10">
        <v>98.83</v>
      </c>
      <c r="AB32" s="95">
        <v>31712900</v>
      </c>
      <c r="AC32" s="10">
        <v>98.83</v>
      </c>
      <c r="AD32" s="2">
        <f t="shared" si="0"/>
        <v>0.86999999999999034</v>
      </c>
      <c r="AE32" s="138">
        <f t="shared" si="1"/>
        <v>-8.2288008028098547E-3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42530</v>
      </c>
      <c r="X33" s="10">
        <v>98.5</v>
      </c>
      <c r="Y33" s="10">
        <v>99.99</v>
      </c>
      <c r="Z33" s="10">
        <v>98.46</v>
      </c>
      <c r="AA33" s="10">
        <v>99.65</v>
      </c>
      <c r="AB33" s="95">
        <v>26601400</v>
      </c>
      <c r="AC33" s="10">
        <v>99.65</v>
      </c>
      <c r="AD33" s="2">
        <f t="shared" si="0"/>
        <v>1.5300000000000011</v>
      </c>
      <c r="AE33" s="138">
        <f t="shared" si="1"/>
        <v>7.1760663028097582E-3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42529</v>
      </c>
      <c r="X34" s="10">
        <v>99.02</v>
      </c>
      <c r="Y34" s="10">
        <v>99.56</v>
      </c>
      <c r="Z34" s="10">
        <v>98.68</v>
      </c>
      <c r="AA34" s="10">
        <v>98.94</v>
      </c>
      <c r="AB34" s="95">
        <v>20848100</v>
      </c>
      <c r="AC34" s="10">
        <v>98.94</v>
      </c>
      <c r="AD34" s="2">
        <f t="shared" si="0"/>
        <v>0.87999999999999545</v>
      </c>
      <c r="AE34" s="138">
        <f t="shared" si="1"/>
        <v>-9.0881551045141062E-4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42528</v>
      </c>
      <c r="X35" s="10">
        <v>99.25</v>
      </c>
      <c r="Y35" s="10">
        <v>99.87</v>
      </c>
      <c r="Z35" s="10">
        <v>98.96</v>
      </c>
      <c r="AA35" s="10">
        <v>99.03</v>
      </c>
      <c r="AB35" s="95">
        <v>22409500</v>
      </c>
      <c r="AC35" s="10">
        <v>99.03</v>
      </c>
      <c r="AD35" s="2">
        <f t="shared" si="0"/>
        <v>0.9100000000000108</v>
      </c>
      <c r="AE35" s="138">
        <f t="shared" si="1"/>
        <v>4.0555611882795439E-3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42527</v>
      </c>
      <c r="X36" s="10">
        <v>97.99</v>
      </c>
      <c r="Y36" s="10">
        <v>101.89</v>
      </c>
      <c r="Z36" s="10">
        <v>97.55</v>
      </c>
      <c r="AA36" s="10">
        <v>98.63</v>
      </c>
      <c r="AB36" s="95">
        <v>23292500</v>
      </c>
      <c r="AC36" s="10">
        <v>98.63</v>
      </c>
      <c r="AD36" s="2">
        <f t="shared" si="0"/>
        <v>4.3400000000000034</v>
      </c>
      <c r="AE36" s="138">
        <f t="shared" si="1"/>
        <v>7.250816993463971E-3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42524</v>
      </c>
      <c r="X37" s="10">
        <v>97.79</v>
      </c>
      <c r="Y37" s="10">
        <v>98.27</v>
      </c>
      <c r="Z37" s="10">
        <v>97.45</v>
      </c>
      <c r="AA37" s="10">
        <v>97.92</v>
      </c>
      <c r="AB37" s="95">
        <v>28504900</v>
      </c>
      <c r="AC37" s="10">
        <v>97.92</v>
      </c>
      <c r="AD37" s="2">
        <f t="shared" si="0"/>
        <v>0.81999999999999318</v>
      </c>
      <c r="AE37" s="138">
        <f t="shared" si="1"/>
        <v>2.0466639377814122E-3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42523</v>
      </c>
      <c r="X38" s="10">
        <v>97.6</v>
      </c>
      <c r="Y38" s="10">
        <v>97.84</v>
      </c>
      <c r="Z38" s="10">
        <v>96.63</v>
      </c>
      <c r="AA38" s="10">
        <v>97.72</v>
      </c>
      <c r="AB38" s="95">
        <v>40191600</v>
      </c>
      <c r="AC38" s="10">
        <v>97.72</v>
      </c>
      <c r="AD38" s="2">
        <f t="shared" si="0"/>
        <v>1.210000000000008</v>
      </c>
      <c r="AE38" s="138">
        <f t="shared" si="1"/>
        <v>-7.5157424334755252E-3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42522</v>
      </c>
      <c r="X39" s="10">
        <v>99.02</v>
      </c>
      <c r="Y39" s="10">
        <v>99.54</v>
      </c>
      <c r="Z39" s="10">
        <v>98.33</v>
      </c>
      <c r="AA39" s="10">
        <v>98.46</v>
      </c>
      <c r="AB39" s="95">
        <v>29173300</v>
      </c>
      <c r="AC39" s="10">
        <v>98.46</v>
      </c>
      <c r="AD39" s="2">
        <f t="shared" si="0"/>
        <v>1.210000000000008</v>
      </c>
      <c r="AE39" s="138">
        <f t="shared" si="1"/>
        <v>-1.4019627478469965E-2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98.66</v>
      </c>
      <c r="W40" s="133">
        <v>42521</v>
      </c>
      <c r="X40" s="10">
        <v>99.6</v>
      </c>
      <c r="Y40" s="10">
        <v>100.4</v>
      </c>
      <c r="Z40" s="10">
        <v>98.82</v>
      </c>
      <c r="AA40" s="10">
        <v>99.86</v>
      </c>
      <c r="AB40" s="95">
        <v>42307200</v>
      </c>
      <c r="AC40" s="10">
        <v>99.86</v>
      </c>
      <c r="AD40" s="2">
        <f t="shared" si="0"/>
        <v>1.5800000000000125</v>
      </c>
      <c r="AE40" s="138">
        <f t="shared" si="1"/>
        <v>-4.8829098156452089E-3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576</v>
      </c>
      <c r="T41" s="108" t="s">
        <v>99</v>
      </c>
      <c r="U41" s="376">
        <v>98.2</v>
      </c>
      <c r="W41" s="133">
        <v>42517</v>
      </c>
      <c r="X41" s="10">
        <v>99.44</v>
      </c>
      <c r="Y41" s="10">
        <v>100.47</v>
      </c>
      <c r="Z41" s="10">
        <v>99.25</v>
      </c>
      <c r="AA41" s="10">
        <v>100.35</v>
      </c>
      <c r="AB41" s="95">
        <v>36341200</v>
      </c>
      <c r="AC41" s="10">
        <v>100.35</v>
      </c>
      <c r="AD41" s="2">
        <f t="shared" si="0"/>
        <v>1.2199999999999989</v>
      </c>
      <c r="AE41" s="138">
        <f t="shared" si="1"/>
        <v>-5.9755004481631957E-4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07" t="s">
        <v>78</v>
      </c>
      <c r="P42" s="507"/>
      <c r="T42" s="108" t="s">
        <v>100</v>
      </c>
      <c r="U42" s="376" t="s">
        <v>513</v>
      </c>
      <c r="W42" s="133">
        <v>42516</v>
      </c>
      <c r="X42" s="10">
        <v>99.68</v>
      </c>
      <c r="Y42" s="10">
        <v>100.73</v>
      </c>
      <c r="Z42" s="10">
        <v>98.64</v>
      </c>
      <c r="AA42" s="10">
        <v>100.41</v>
      </c>
      <c r="AB42" s="95">
        <v>56331200</v>
      </c>
      <c r="AC42" s="10">
        <v>100.41</v>
      </c>
      <c r="AD42" s="2">
        <f t="shared" si="0"/>
        <v>2.0900000000000034</v>
      </c>
      <c r="AE42" s="138">
        <f t="shared" si="1"/>
        <v>7.9301345111422172E-3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106.33700000000002</v>
      </c>
      <c r="Q43" s="2"/>
      <c r="T43" s="108" t="s">
        <v>101</v>
      </c>
      <c r="U43" s="376" t="s">
        <v>514</v>
      </c>
      <c r="W43" s="133">
        <v>42515</v>
      </c>
      <c r="X43" s="10">
        <v>98.67</v>
      </c>
      <c r="Y43" s="10">
        <v>99.74</v>
      </c>
      <c r="Z43" s="10">
        <v>98.11</v>
      </c>
      <c r="AA43" s="10">
        <v>99.62</v>
      </c>
      <c r="AB43" s="95">
        <v>38168800</v>
      </c>
      <c r="AC43" s="10">
        <v>99.62</v>
      </c>
      <c r="AD43" s="2">
        <f t="shared" si="0"/>
        <v>1.6299999999999955</v>
      </c>
      <c r="AE43" s="138">
        <f t="shared" si="1"/>
        <v>1.7568947906026589E-2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105.37030000000001</v>
      </c>
      <c r="Q44" s="2"/>
      <c r="T44" s="108" t="s">
        <v>102</v>
      </c>
      <c r="U44" s="376">
        <v>122.73</v>
      </c>
      <c r="W44" s="133">
        <v>42514</v>
      </c>
      <c r="X44" s="10">
        <v>97.22</v>
      </c>
      <c r="Y44" s="10">
        <v>98.09</v>
      </c>
      <c r="Z44" s="10">
        <v>96.84</v>
      </c>
      <c r="AA44" s="10">
        <v>97.9</v>
      </c>
      <c r="AB44" s="95">
        <v>35140200</v>
      </c>
      <c r="AC44" s="10">
        <v>97.9</v>
      </c>
      <c r="AD44" s="2">
        <f t="shared" si="0"/>
        <v>1.25</v>
      </c>
      <c r="AE44" s="138">
        <f t="shared" si="1"/>
        <v>1.5244218604168802E-2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104.40360000000001</v>
      </c>
      <c r="Q45" s="2"/>
      <c r="T45" s="108" t="s">
        <v>103</v>
      </c>
      <c r="U45" s="376">
        <v>1.4328399999999999</v>
      </c>
      <c r="W45" s="133">
        <v>42513</v>
      </c>
      <c r="X45" s="10">
        <v>95.87</v>
      </c>
      <c r="Y45" s="10">
        <v>97.19</v>
      </c>
      <c r="Z45" s="10">
        <v>95.67</v>
      </c>
      <c r="AA45" s="10">
        <v>96.43</v>
      </c>
      <c r="AB45" s="95">
        <v>38018600</v>
      </c>
      <c r="AC45" s="10">
        <v>96.43</v>
      </c>
      <c r="AD45" s="2">
        <f t="shared" si="0"/>
        <v>1.519999999999996</v>
      </c>
      <c r="AE45" s="138">
        <f t="shared" si="1"/>
        <v>1.2707414408737794E-2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103.43690000000001</v>
      </c>
      <c r="Q46" s="2"/>
      <c r="T46" s="108" t="s">
        <v>104</v>
      </c>
      <c r="U46" s="376" t="s">
        <v>308</v>
      </c>
      <c r="W46" s="133">
        <v>42510</v>
      </c>
      <c r="X46" s="10">
        <v>94.64</v>
      </c>
      <c r="Y46" s="10">
        <v>95.43</v>
      </c>
      <c r="Z46" s="10">
        <v>94.52</v>
      </c>
      <c r="AA46" s="10">
        <v>95.22</v>
      </c>
      <c r="AB46" s="95">
        <v>32026000</v>
      </c>
      <c r="AC46" s="10">
        <v>95.22</v>
      </c>
      <c r="AD46" s="2">
        <f t="shared" si="0"/>
        <v>0.9100000000000108</v>
      </c>
      <c r="AE46" s="138">
        <f t="shared" si="1"/>
        <v>1.0828025477706893E-2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102.47020000000001</v>
      </c>
      <c r="Q47" s="2"/>
      <c r="T47" s="108"/>
      <c r="U47" s="376"/>
      <c r="W47" s="133">
        <v>42509</v>
      </c>
      <c r="X47" s="10">
        <v>94.64</v>
      </c>
      <c r="Y47" s="10">
        <v>94.64</v>
      </c>
      <c r="Z47" s="10">
        <v>93.57</v>
      </c>
      <c r="AA47" s="10">
        <v>94.2</v>
      </c>
      <c r="AB47" s="95">
        <v>30442100</v>
      </c>
      <c r="AC47" s="10">
        <v>94.2</v>
      </c>
      <c r="AD47" s="2">
        <f t="shared" si="0"/>
        <v>1.0700000000000074</v>
      </c>
      <c r="AE47" s="138">
        <f t="shared" si="1"/>
        <v>-3.8071065989847552E-3</v>
      </c>
    </row>
    <row r="48" spans="2:31" x14ac:dyDescent="0.25">
      <c r="O48" s="83">
        <v>1.05</v>
      </c>
      <c r="P48" s="83">
        <f t="shared" si="25"/>
        <v>101.5035</v>
      </c>
      <c r="Q48" s="2"/>
      <c r="T48" s="108" t="s">
        <v>105</v>
      </c>
      <c r="U48" s="376" t="s">
        <v>515</v>
      </c>
      <c r="W48" s="133">
        <v>42508</v>
      </c>
      <c r="X48" s="10">
        <v>94.16</v>
      </c>
      <c r="Y48" s="10">
        <v>95.21</v>
      </c>
      <c r="Z48" s="10">
        <v>93.89</v>
      </c>
      <c r="AA48" s="10">
        <v>94.56</v>
      </c>
      <c r="AB48" s="95">
        <v>42062400</v>
      </c>
      <c r="AC48" s="10">
        <v>94.56</v>
      </c>
      <c r="AD48" s="2">
        <f t="shared" si="0"/>
        <v>1.3199999999999932</v>
      </c>
      <c r="AE48" s="138">
        <f t="shared" si="1"/>
        <v>1.1445074339501593E-2</v>
      </c>
    </row>
    <row r="49" spans="1:31" x14ac:dyDescent="0.25">
      <c r="O49" s="83">
        <v>1.04</v>
      </c>
      <c r="P49" s="83">
        <f t="shared" si="25"/>
        <v>100.5368</v>
      </c>
      <c r="Q49" s="2"/>
      <c r="T49" s="108" t="s">
        <v>106</v>
      </c>
      <c r="U49" s="376" t="s">
        <v>392</v>
      </c>
      <c r="W49" s="133">
        <v>42507</v>
      </c>
      <c r="X49" s="10">
        <v>94.55</v>
      </c>
      <c r="Y49" s="10">
        <v>94.7</v>
      </c>
      <c r="Z49" s="10">
        <v>93.01</v>
      </c>
      <c r="AA49" s="10">
        <v>93.49</v>
      </c>
      <c r="AB49" s="95">
        <v>46916900</v>
      </c>
      <c r="AC49" s="10">
        <v>93.49</v>
      </c>
      <c r="AD49" s="2">
        <f t="shared" si="0"/>
        <v>1.6899999999999977</v>
      </c>
      <c r="AE49" s="138">
        <f t="shared" si="1"/>
        <v>-4.1542394546228989E-3</v>
      </c>
    </row>
    <row r="50" spans="1:31" x14ac:dyDescent="0.25">
      <c r="O50" s="83">
        <v>1.03</v>
      </c>
      <c r="P50" s="83">
        <f t="shared" si="25"/>
        <v>99.570100000000011</v>
      </c>
      <c r="Q50" s="2"/>
      <c r="T50" s="108" t="s">
        <v>107</v>
      </c>
      <c r="U50" s="377">
        <v>40382921</v>
      </c>
      <c r="W50" s="133">
        <v>42506</v>
      </c>
      <c r="X50" s="10">
        <v>92.39</v>
      </c>
      <c r="Y50" s="10">
        <v>94.39</v>
      </c>
      <c r="Z50" s="10">
        <v>91.65</v>
      </c>
      <c r="AA50" s="10">
        <v>93.88</v>
      </c>
      <c r="AB50" s="95">
        <v>61259800</v>
      </c>
      <c r="AC50" s="10">
        <v>93.88</v>
      </c>
      <c r="AD50" s="2">
        <f t="shared" si="0"/>
        <v>2.7399999999999949</v>
      </c>
      <c r="AE50" s="138">
        <f t="shared" si="1"/>
        <v>3.7118868758285517E-2</v>
      </c>
    </row>
    <row r="51" spans="1:31" x14ac:dyDescent="0.25">
      <c r="O51" s="83">
        <v>1.02</v>
      </c>
      <c r="P51" s="83">
        <f t="shared" si="25"/>
        <v>98.603400000000008</v>
      </c>
      <c r="Q51" s="2"/>
      <c r="T51" s="108" t="s">
        <v>110</v>
      </c>
      <c r="U51" s="377">
        <v>39220900</v>
      </c>
      <c r="W51" s="133">
        <v>42503</v>
      </c>
      <c r="X51" s="10">
        <v>90</v>
      </c>
      <c r="Y51" s="10">
        <v>91.67</v>
      </c>
      <c r="Z51" s="10">
        <v>90</v>
      </c>
      <c r="AA51" s="10">
        <v>90.52</v>
      </c>
      <c r="AB51" s="95">
        <v>44392800</v>
      </c>
      <c r="AC51" s="10">
        <v>90.52</v>
      </c>
      <c r="AD51" s="2">
        <f t="shared" si="0"/>
        <v>1.6700000000000017</v>
      </c>
      <c r="AE51" s="138">
        <f t="shared" si="1"/>
        <v>1.9924728802300784E-3</v>
      </c>
    </row>
    <row r="52" spans="1:31" x14ac:dyDescent="0.25">
      <c r="O52" s="83">
        <v>1.01</v>
      </c>
      <c r="P52" s="83">
        <f t="shared" si="25"/>
        <v>97.636700000000005</v>
      </c>
      <c r="Q52" s="2"/>
      <c r="T52" s="108" t="s">
        <v>108</v>
      </c>
      <c r="U52" s="376" t="s">
        <v>516</v>
      </c>
      <c r="W52" s="133">
        <v>42502</v>
      </c>
      <c r="X52" s="10">
        <v>92.72</v>
      </c>
      <c r="Y52" s="10">
        <v>92.78</v>
      </c>
      <c r="Z52" s="10">
        <v>89.47</v>
      </c>
      <c r="AA52" s="10">
        <v>90.34</v>
      </c>
      <c r="AB52" s="95">
        <v>76314700</v>
      </c>
      <c r="AC52" s="10">
        <v>90.34</v>
      </c>
      <c r="AD52" s="2">
        <f t="shared" si="0"/>
        <v>3.3100000000000023</v>
      </c>
      <c r="AE52" s="138">
        <f t="shared" si="1"/>
        <v>-2.3456923575829625E-2</v>
      </c>
    </row>
    <row r="53" spans="1:31" x14ac:dyDescent="0.25">
      <c r="O53" s="83">
        <v>1</v>
      </c>
      <c r="P53" s="83">
        <f t="shared" si="25"/>
        <v>96.67</v>
      </c>
      <c r="Q53" s="2"/>
      <c r="T53" s="108" t="s">
        <v>111</v>
      </c>
      <c r="U53" s="376">
        <v>10.84</v>
      </c>
      <c r="W53" s="133">
        <v>42501</v>
      </c>
      <c r="X53" s="10">
        <v>93.48</v>
      </c>
      <c r="Y53" s="10">
        <v>93.57</v>
      </c>
      <c r="Z53" s="10">
        <v>92.46</v>
      </c>
      <c r="AA53" s="10">
        <v>92.51</v>
      </c>
      <c r="AB53" s="95">
        <v>28719100</v>
      </c>
      <c r="AC53" s="10">
        <v>92.51</v>
      </c>
      <c r="AD53" s="2">
        <f t="shared" si="0"/>
        <v>1.1099999999999994</v>
      </c>
      <c r="AE53" s="138">
        <f t="shared" si="1"/>
        <v>-9.74095482766002E-3</v>
      </c>
    </row>
    <row r="54" spans="1:31" x14ac:dyDescent="0.25">
      <c r="O54" s="83">
        <v>0.99</v>
      </c>
      <c r="P54" s="83">
        <f t="shared" si="25"/>
        <v>95.703299999999999</v>
      </c>
      <c r="Q54" s="2"/>
      <c r="T54" s="108" t="s">
        <v>112</v>
      </c>
      <c r="U54" s="376">
        <v>8.98</v>
      </c>
      <c r="W54" s="133">
        <v>42500</v>
      </c>
      <c r="X54" s="10">
        <v>93.33</v>
      </c>
      <c r="Y54" s="10">
        <v>93.57</v>
      </c>
      <c r="Z54" s="10">
        <v>92.11</v>
      </c>
      <c r="AA54" s="10">
        <v>93.42</v>
      </c>
      <c r="AB54" s="95">
        <v>33686800</v>
      </c>
      <c r="AC54" s="10">
        <v>93.42</v>
      </c>
      <c r="AD54" s="2">
        <f t="shared" si="0"/>
        <v>1.4599999999999937</v>
      </c>
      <c r="AE54" s="138">
        <f t="shared" si="1"/>
        <v>6.7895247332685482E-3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94.736599999999996</v>
      </c>
      <c r="Q55" s="2"/>
      <c r="T55" s="108" t="s">
        <v>109</v>
      </c>
      <c r="U55" s="376" t="s">
        <v>517</v>
      </c>
      <c r="W55" s="133">
        <v>42499</v>
      </c>
      <c r="X55" s="10">
        <v>93</v>
      </c>
      <c r="Y55" s="10">
        <v>93.77</v>
      </c>
      <c r="Z55" s="10">
        <v>92.59</v>
      </c>
      <c r="AA55" s="10">
        <v>92.79</v>
      </c>
      <c r="AB55" s="95">
        <v>32936400</v>
      </c>
      <c r="AC55" s="10">
        <v>92.79</v>
      </c>
      <c r="AD55" s="2">
        <f t="shared" si="0"/>
        <v>1.1799999999999926</v>
      </c>
      <c r="AE55" s="138">
        <f t="shared" si="1"/>
        <v>7.5496117342543911E-4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93.769899999999993</v>
      </c>
      <c r="W56" s="133">
        <v>42496</v>
      </c>
      <c r="X56" s="10">
        <v>93.37</v>
      </c>
      <c r="Y56" s="10">
        <v>93.45</v>
      </c>
      <c r="Z56" s="10">
        <v>91.85</v>
      </c>
      <c r="AA56" s="10">
        <v>92.72</v>
      </c>
      <c r="AB56" s="95">
        <v>43699900</v>
      </c>
      <c r="AC56" s="10">
        <v>92.72</v>
      </c>
      <c r="AD56" s="2">
        <f t="shared" si="0"/>
        <v>1.6000000000000085</v>
      </c>
      <c r="AE56" s="138">
        <f t="shared" si="1"/>
        <v>-5.5770055770055782E-3</v>
      </c>
    </row>
    <row r="57" spans="1:31" x14ac:dyDescent="0.25">
      <c r="A57" s="269" t="s">
        <v>231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92.803200000000004</v>
      </c>
      <c r="W57" s="133">
        <v>42495</v>
      </c>
      <c r="X57" s="10">
        <v>94</v>
      </c>
      <c r="Y57" s="10">
        <v>94.07</v>
      </c>
      <c r="Z57" s="10">
        <v>92.68</v>
      </c>
      <c r="AA57" s="10">
        <v>93.24</v>
      </c>
      <c r="AB57" s="95">
        <v>35890500</v>
      </c>
      <c r="AC57" s="10">
        <v>93.24</v>
      </c>
      <c r="AD57" s="2">
        <f t="shared" si="0"/>
        <v>1.3899999999999864</v>
      </c>
      <c r="AE57" s="138" t="e">
        <f t="shared" si="1"/>
        <v>#DIV/0!</v>
      </c>
    </row>
    <row r="58" spans="1:31" x14ac:dyDescent="0.25">
      <c r="A58" s="272" t="s">
        <v>71</v>
      </c>
      <c r="B58" s="498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91.836500000000001</v>
      </c>
      <c r="W58" s="133">
        <v>42495</v>
      </c>
      <c r="X58" s="10" t="s">
        <v>234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A59" s="265"/>
      <c r="B59" s="498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90.869799999999998</v>
      </c>
      <c r="W59" s="133">
        <v>42494</v>
      </c>
      <c r="X59" s="10">
        <v>95.2</v>
      </c>
      <c r="Y59" s="10">
        <v>95.9</v>
      </c>
      <c r="Z59" s="10">
        <v>93.82</v>
      </c>
      <c r="AA59" s="10">
        <v>94.19</v>
      </c>
      <c r="AB59" s="95">
        <v>41025500</v>
      </c>
      <c r="AC59" s="10">
        <v>93.62</v>
      </c>
      <c r="AD59" s="2">
        <f t="shared" si="0"/>
        <v>2.0800000000000125</v>
      </c>
      <c r="AE59" s="138">
        <f t="shared" si="1"/>
        <v>-1.0359408033826512E-2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89.903100000000009</v>
      </c>
      <c r="W60" s="133">
        <v>42493</v>
      </c>
      <c r="X60" s="10">
        <v>94.2</v>
      </c>
      <c r="Y60" s="10">
        <v>95.74</v>
      </c>
      <c r="Z60" s="10">
        <v>93.68</v>
      </c>
      <c r="AA60" s="10">
        <v>95.18</v>
      </c>
      <c r="AB60" s="95">
        <v>56831300</v>
      </c>
      <c r="AC60" s="10">
        <v>94.6</v>
      </c>
      <c r="AD60" s="2">
        <f t="shared" si="0"/>
        <v>2.0599999999999881</v>
      </c>
      <c r="AE60" s="138">
        <f t="shared" si="1"/>
        <v>1.6439239282260765E-2</v>
      </c>
    </row>
    <row r="61" spans="1:31" x14ac:dyDescent="0.25">
      <c r="A61" s="265"/>
      <c r="B61" s="499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88.936400000000006</v>
      </c>
      <c r="W61" s="133">
        <v>42492</v>
      </c>
      <c r="X61" s="10">
        <v>93.97</v>
      </c>
      <c r="Y61" s="10">
        <v>94.08</v>
      </c>
      <c r="Z61" s="10">
        <v>92.4</v>
      </c>
      <c r="AA61" s="10">
        <v>93.64</v>
      </c>
      <c r="AB61" s="95">
        <v>48160100</v>
      </c>
      <c r="AC61" s="10">
        <v>93.07</v>
      </c>
      <c r="AD61" s="2">
        <f t="shared" si="0"/>
        <v>1.6799999999999926</v>
      </c>
      <c r="AE61" s="138">
        <f t="shared" si="1"/>
        <v>-1.073306858430878E-3</v>
      </c>
    </row>
    <row r="62" spans="1:31" x14ac:dyDescent="0.25">
      <c r="A62" s="265"/>
      <c r="B62" s="499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87.969700000000003</v>
      </c>
      <c r="W62" s="133">
        <v>42489</v>
      </c>
      <c r="X62" s="10">
        <v>93.99</v>
      </c>
      <c r="Y62" s="10">
        <v>94.72</v>
      </c>
      <c r="Z62" s="10">
        <v>92.51</v>
      </c>
      <c r="AA62" s="10">
        <v>93.74</v>
      </c>
      <c r="AB62" s="95">
        <v>68531500</v>
      </c>
      <c r="AC62" s="10">
        <v>93.17</v>
      </c>
      <c r="AD62" s="2">
        <f t="shared" si="0"/>
        <v>2.2099999999999937</v>
      </c>
      <c r="AE62" s="138">
        <f t="shared" si="1"/>
        <v>-1.1563759813282393E-2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87.003</v>
      </c>
      <c r="W63" s="133">
        <v>42488</v>
      </c>
      <c r="X63" s="10">
        <v>97.61</v>
      </c>
      <c r="Y63" s="10">
        <v>97.88</v>
      </c>
      <c r="Z63" s="10">
        <v>94.25</v>
      </c>
      <c r="AA63" s="10">
        <v>94.83</v>
      </c>
      <c r="AB63" s="95">
        <v>82242700</v>
      </c>
      <c r="AC63" s="10">
        <v>94.26</v>
      </c>
      <c r="AD63" s="2">
        <f t="shared" si="0"/>
        <v>3.6299999999999955</v>
      </c>
      <c r="AE63" s="138">
        <f t="shared" si="1"/>
        <v>-3.0546127738352302E-2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42487</v>
      </c>
      <c r="X64" s="10">
        <v>96</v>
      </c>
      <c r="Y64" s="10">
        <v>98.71</v>
      </c>
      <c r="Z64" s="10">
        <v>95.68</v>
      </c>
      <c r="AA64" s="10">
        <v>97.82</v>
      </c>
      <c r="AB64" s="95">
        <v>114602100</v>
      </c>
      <c r="AC64" s="10">
        <v>97.23</v>
      </c>
      <c r="AD64" s="2">
        <f t="shared" si="0"/>
        <v>3.0299999999999869</v>
      </c>
      <c r="AE64" s="138">
        <f t="shared" si="1"/>
        <v>-6.2572310065561076E-2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42486</v>
      </c>
      <c r="X65" s="10">
        <v>103.91</v>
      </c>
      <c r="Y65" s="10">
        <v>105.3</v>
      </c>
      <c r="Z65" s="10">
        <v>103.91</v>
      </c>
      <c r="AA65" s="10">
        <v>104.35</v>
      </c>
      <c r="AB65" s="95">
        <v>56016200</v>
      </c>
      <c r="AC65" s="10">
        <v>103.72</v>
      </c>
      <c r="AD65" s="2">
        <f t="shared" si="0"/>
        <v>1.3900000000000006</v>
      </c>
      <c r="AE65" s="138">
        <f t="shared" si="1"/>
        <v>-6.8939103791650913E-3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42485</v>
      </c>
      <c r="X66" s="10">
        <v>105</v>
      </c>
      <c r="Y66" s="10">
        <v>105.65</v>
      </c>
      <c r="Z66" s="10">
        <v>104.51</v>
      </c>
      <c r="AA66" s="10">
        <v>105.08</v>
      </c>
      <c r="AB66" s="95">
        <v>28031600</v>
      </c>
      <c r="AC66" s="10">
        <v>104.44</v>
      </c>
      <c r="AD66" s="2">
        <f t="shared" si="0"/>
        <v>1.1400000000000006</v>
      </c>
      <c r="AE66" s="138">
        <f t="shared" si="1"/>
        <v>-5.712109672505794E-3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42482</v>
      </c>
      <c r="X67" s="10">
        <v>105.01</v>
      </c>
      <c r="Y67" s="10">
        <v>106.48</v>
      </c>
      <c r="Z67" s="10">
        <v>104.62</v>
      </c>
      <c r="AA67" s="10">
        <v>105.68</v>
      </c>
      <c r="AB67" s="95">
        <v>33683100</v>
      </c>
      <c r="AC67" s="10">
        <v>105.04</v>
      </c>
      <c r="AD67" s="2">
        <f>Y67-Z67</f>
        <v>1.8599999999999994</v>
      </c>
      <c r="AE67" s="138">
        <f>AC67/AC68-1</f>
        <v>-2.7532516851798139E-3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42481</v>
      </c>
      <c r="X68" s="10">
        <v>106.93</v>
      </c>
      <c r="Y68" s="10">
        <v>106.93</v>
      </c>
      <c r="Z68" s="10">
        <v>105.52</v>
      </c>
      <c r="AA68" s="10">
        <v>105.97</v>
      </c>
      <c r="AB68" s="95">
        <v>31552500</v>
      </c>
      <c r="AC68" s="10">
        <v>105.33</v>
      </c>
      <c r="AD68" s="2">
        <f>Y68-Z68</f>
        <v>1.4100000000000108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500"/>
      <c r="B74" s="501"/>
      <c r="C74" s="502"/>
      <c r="D74" s="502"/>
      <c r="E74" s="502"/>
      <c r="F74" s="503"/>
      <c r="G74" s="502"/>
      <c r="H74" s="502"/>
      <c r="I74" s="502"/>
      <c r="J74" s="502"/>
      <c r="K74" s="503"/>
      <c r="L74" s="502"/>
      <c r="M74" s="503"/>
    </row>
  </sheetData>
  <mergeCells count="1">
    <mergeCell ref="O42:P42"/>
  </mergeCells>
  <conditionalFormatting sqref="N19">
    <cfRule type="expression" dxfId="579" priority="35">
      <formula>N19&gt;0</formula>
    </cfRule>
    <cfRule type="expression" dxfId="5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77" priority="21">
      <formula>F25&gt;0</formula>
    </cfRule>
    <cfRule type="expression" dxfId="576" priority="22">
      <formula>F25&lt;0</formula>
    </cfRule>
  </conditionalFormatting>
  <conditionalFormatting sqref="H25:H47">
    <cfRule type="expression" dxfId="575" priority="19">
      <formula>H25&gt;0</formula>
    </cfRule>
    <cfRule type="expression" dxfId="574" priority="20">
      <formula>H25&lt;0</formula>
    </cfRule>
  </conditionalFormatting>
  <conditionalFormatting sqref="I25:I27">
    <cfRule type="expression" dxfId="573" priority="15">
      <formula>I25&gt;0</formula>
    </cfRule>
    <cfRule type="expression" dxfId="572" priority="16">
      <formula>I25&lt;0</formula>
    </cfRule>
  </conditionalFormatting>
  <conditionalFormatting sqref="Q7">
    <cfRule type="expression" dxfId="571" priority="5">
      <formula>Q7&gt;0</formula>
    </cfRule>
    <cfRule type="expression" dxfId="570" priority="6">
      <formula>Q7&lt;0</formula>
    </cfRule>
  </conditionalFormatting>
  <conditionalFormatting sqref="Q8">
    <cfRule type="expression" dxfId="569" priority="3">
      <formula>Q8&gt;0</formula>
    </cfRule>
    <cfRule type="expression" dxfId="5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362</v>
      </c>
      <c r="W2" s="133">
        <v>42576</v>
      </c>
      <c r="X2" s="10">
        <v>64.2</v>
      </c>
      <c r="Y2" s="10">
        <v>64.42</v>
      </c>
      <c r="Z2" s="10">
        <v>64.040000000000006</v>
      </c>
      <c r="AA2" s="10">
        <v>64.33</v>
      </c>
      <c r="AB2" s="95">
        <v>3056900</v>
      </c>
      <c r="AC2" s="10">
        <v>64.33</v>
      </c>
      <c r="AD2" s="2">
        <f>Y2-Z2</f>
        <v>0.37999999999999545</v>
      </c>
      <c r="AE2" s="138">
        <f>AC2/AC3-1</f>
        <v>7.7784691972615505E-4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352</v>
      </c>
      <c r="W3" s="133">
        <v>42573</v>
      </c>
      <c r="X3" s="10">
        <v>63.4</v>
      </c>
      <c r="Y3" s="10">
        <v>64.34</v>
      </c>
      <c r="Z3" s="10">
        <v>63.37</v>
      </c>
      <c r="AA3" s="10">
        <v>64.28</v>
      </c>
      <c r="AB3" s="95">
        <v>4063400</v>
      </c>
      <c r="AC3" s="10">
        <v>64.28</v>
      </c>
      <c r="AD3" s="2">
        <f t="shared" ref="AD3:AD66" si="0">Y3-Z3</f>
        <v>0.97000000000000597</v>
      </c>
      <c r="AE3" s="138">
        <f t="shared" ref="AE3:AE66" si="1">AC3/AC4-1</f>
        <v>1.3400599085606313E-2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64.37</v>
      </c>
      <c r="T4" s="163"/>
      <c r="U4" s="1"/>
      <c r="W4" s="133">
        <v>42572</v>
      </c>
      <c r="X4" s="10">
        <v>63.8</v>
      </c>
      <c r="Y4" s="10">
        <v>64.38</v>
      </c>
      <c r="Z4" s="10">
        <v>62.88</v>
      </c>
      <c r="AA4" s="10">
        <v>63.43</v>
      </c>
      <c r="AB4" s="95">
        <v>9498600</v>
      </c>
      <c r="AC4" s="10">
        <v>63.43</v>
      </c>
      <c r="AD4" s="2">
        <f t="shared" si="0"/>
        <v>1.4999999999999929</v>
      </c>
      <c r="AE4" s="138">
        <f t="shared" si="1"/>
        <v>-1.6284119106699801E-2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2574.8000000000002</v>
      </c>
      <c r="W5" s="133">
        <v>42571</v>
      </c>
      <c r="X5" s="10">
        <v>64.290000000000006</v>
      </c>
      <c r="Y5" s="10">
        <v>64.8</v>
      </c>
      <c r="Z5" s="10">
        <v>63.5</v>
      </c>
      <c r="AA5" s="10">
        <v>64.48</v>
      </c>
      <c r="AB5" s="95">
        <v>8315800</v>
      </c>
      <c r="AC5" s="10">
        <v>64.48</v>
      </c>
      <c r="AD5" s="2">
        <f t="shared" si="0"/>
        <v>1.2999999999999972</v>
      </c>
      <c r="AE5" s="138">
        <f t="shared" si="1"/>
        <v>4.9875311720699589E-3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42570</v>
      </c>
      <c r="X6" s="10">
        <v>63.69</v>
      </c>
      <c r="Y6" s="10">
        <v>64.17</v>
      </c>
      <c r="Z6" s="10">
        <v>63.5</v>
      </c>
      <c r="AA6" s="10">
        <v>64.16</v>
      </c>
      <c r="AB6" s="95">
        <v>3840500</v>
      </c>
      <c r="AC6" s="10">
        <v>64.16</v>
      </c>
      <c r="AD6" s="2">
        <f t="shared" si="0"/>
        <v>0.67000000000000171</v>
      </c>
      <c r="AE6" s="138">
        <f t="shared" si="1"/>
        <v>2.6566651039223732E-3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211.60000000000036</v>
      </c>
      <c r="R7" s="30">
        <v>42579</v>
      </c>
      <c r="W7" s="133">
        <v>42569</v>
      </c>
      <c r="X7" s="10">
        <v>63.96</v>
      </c>
      <c r="Y7" s="10">
        <v>64.12</v>
      </c>
      <c r="Z7" s="10">
        <v>63.54</v>
      </c>
      <c r="AA7" s="10">
        <v>63.99</v>
      </c>
      <c r="AB7" s="95">
        <v>3260000</v>
      </c>
      <c r="AC7" s="10">
        <v>63.99</v>
      </c>
      <c r="AD7" s="2">
        <f t="shared" si="0"/>
        <v>0.5800000000000054</v>
      </c>
      <c r="AE7" s="138">
        <f t="shared" si="1"/>
        <v>3.2925682031985648E-3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211.60000000000036</v>
      </c>
      <c r="W8" s="133">
        <v>42566</v>
      </c>
      <c r="X8" s="10">
        <v>63.95</v>
      </c>
      <c r="Y8" s="10">
        <v>64.11</v>
      </c>
      <c r="Z8" s="10">
        <v>63.31</v>
      </c>
      <c r="AA8" s="10">
        <v>63.78</v>
      </c>
      <c r="AB8" s="95">
        <v>3675600</v>
      </c>
      <c r="AC8" s="10">
        <v>63.78</v>
      </c>
      <c r="AD8" s="2">
        <f t="shared" si="0"/>
        <v>0.79999999999999716</v>
      </c>
      <c r="AE8" s="138">
        <f t="shared" si="1"/>
        <v>2.6725357648169634E-3</v>
      </c>
    </row>
    <row r="9" spans="1:31" x14ac:dyDescent="0.25">
      <c r="H9" s="72"/>
      <c r="O9" s="11" t="s">
        <v>239</v>
      </c>
      <c r="Q9" s="138">
        <f>IF(Q2=0, 0, Q8/Q6)</f>
        <v>8.9539607312119324E-2</v>
      </c>
      <c r="W9" s="133">
        <v>42565</v>
      </c>
      <c r="X9" s="10">
        <v>63.66</v>
      </c>
      <c r="Y9" s="10">
        <v>64</v>
      </c>
      <c r="Z9" s="10">
        <v>63.41</v>
      </c>
      <c r="AA9" s="10">
        <v>63.61</v>
      </c>
      <c r="AB9" s="95">
        <v>4417200</v>
      </c>
      <c r="AC9" s="10">
        <v>63.61</v>
      </c>
      <c r="AD9" s="2">
        <f t="shared" si="0"/>
        <v>0.59000000000000341</v>
      </c>
      <c r="AE9" s="138">
        <f t="shared" si="1"/>
        <v>8.0824088748019385E-3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62.98</v>
      </c>
      <c r="Y10" s="10">
        <v>63.35</v>
      </c>
      <c r="Z10" s="10">
        <v>62.64</v>
      </c>
      <c r="AA10" s="10">
        <v>63.1</v>
      </c>
      <c r="AB10" s="95">
        <v>3887600</v>
      </c>
      <c r="AC10" s="10">
        <v>63.1</v>
      </c>
      <c r="AD10" s="2">
        <f t="shared" si="0"/>
        <v>0.71000000000000085</v>
      </c>
      <c r="AE10" s="138">
        <f t="shared" si="1"/>
        <v>1.5873015873015817E-3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42563</v>
      </c>
      <c r="X11" s="10">
        <v>62.63</v>
      </c>
      <c r="Y11" s="10">
        <v>63.33</v>
      </c>
      <c r="Z11" s="10">
        <v>62.63</v>
      </c>
      <c r="AA11" s="10">
        <v>63</v>
      </c>
      <c r="AB11" s="95">
        <v>4531900</v>
      </c>
      <c r="AC11" s="10">
        <v>63</v>
      </c>
      <c r="AD11" s="2">
        <f t="shared" si="0"/>
        <v>0.69999999999999574</v>
      </c>
      <c r="AE11" s="138">
        <f t="shared" si="1"/>
        <v>1.3513513513513598E-2</v>
      </c>
    </row>
    <row r="12" spans="1:31" x14ac:dyDescent="0.25">
      <c r="H12" s="72"/>
      <c r="W12" s="133">
        <v>42562</v>
      </c>
      <c r="X12" s="10">
        <v>61.95</v>
      </c>
      <c r="Y12" s="10">
        <v>62.46</v>
      </c>
      <c r="Z12" s="10">
        <v>61.86</v>
      </c>
      <c r="AA12" s="10">
        <v>62.16</v>
      </c>
      <c r="AB12" s="95">
        <v>3414400</v>
      </c>
      <c r="AC12" s="10">
        <v>62.16</v>
      </c>
      <c r="AD12" s="2">
        <f t="shared" si="0"/>
        <v>0.60000000000000142</v>
      </c>
      <c r="AE12" s="138">
        <f t="shared" si="1"/>
        <v>1.0896080663522545E-2</v>
      </c>
    </row>
    <row r="13" spans="1:31" x14ac:dyDescent="0.25">
      <c r="H13" s="72"/>
      <c r="W13" s="133">
        <v>42559</v>
      </c>
      <c r="X13" s="10">
        <v>60.68</v>
      </c>
      <c r="Y13" s="10">
        <v>61.6</v>
      </c>
      <c r="Z13" s="10">
        <v>60.55</v>
      </c>
      <c r="AA13" s="10">
        <v>61.49</v>
      </c>
      <c r="AB13" s="95">
        <v>5768400</v>
      </c>
      <c r="AC13" s="10">
        <v>61.49</v>
      </c>
      <c r="AD13" s="2">
        <f t="shared" si="0"/>
        <v>1.0500000000000043</v>
      </c>
      <c r="AE13" s="138">
        <f t="shared" si="1"/>
        <v>2.8088948336398634E-2</v>
      </c>
    </row>
    <row r="14" spans="1:31" x14ac:dyDescent="0.25">
      <c r="H14" s="72"/>
      <c r="W14" s="133">
        <v>42558</v>
      </c>
      <c r="X14" s="10">
        <v>59.48</v>
      </c>
      <c r="Y14" s="10">
        <v>60.33</v>
      </c>
      <c r="Z14" s="10">
        <v>59.38</v>
      </c>
      <c r="AA14" s="10">
        <v>59.81</v>
      </c>
      <c r="AB14" s="95">
        <v>5077400</v>
      </c>
      <c r="AC14" s="10">
        <v>59.81</v>
      </c>
      <c r="AD14" s="2">
        <f t="shared" si="0"/>
        <v>0.94999999999999574</v>
      </c>
      <c r="AE14" s="138">
        <f t="shared" si="1"/>
        <v>5.5480833893746251E-3</v>
      </c>
    </row>
    <row r="15" spans="1:31" x14ac:dyDescent="0.25">
      <c r="H15" s="72"/>
      <c r="W15" s="133">
        <v>42557</v>
      </c>
      <c r="X15" s="10">
        <v>58.75</v>
      </c>
      <c r="Y15" s="10">
        <v>59.73</v>
      </c>
      <c r="Z15" s="10">
        <v>58.25</v>
      </c>
      <c r="AA15" s="10">
        <v>59.48</v>
      </c>
      <c r="AB15" s="95">
        <v>5484400</v>
      </c>
      <c r="AC15" s="10">
        <v>59.48</v>
      </c>
      <c r="AD15" s="2">
        <f t="shared" si="0"/>
        <v>1.4799999999999969</v>
      </c>
      <c r="AE15" s="138">
        <f t="shared" si="1"/>
        <v>5.5790363482670635E-3</v>
      </c>
    </row>
    <row r="16" spans="1:31" x14ac:dyDescent="0.25">
      <c r="H16" s="72"/>
      <c r="W16" s="133">
        <v>42556</v>
      </c>
      <c r="X16" s="10">
        <v>60.22</v>
      </c>
      <c r="Y16" s="10">
        <v>60.39</v>
      </c>
      <c r="Z16" s="10">
        <v>58.96</v>
      </c>
      <c r="AA16" s="10">
        <v>59.15</v>
      </c>
      <c r="AB16" s="95">
        <v>4911800</v>
      </c>
      <c r="AC16" s="10">
        <v>59.15</v>
      </c>
      <c r="AD16" s="2">
        <f t="shared" si="0"/>
        <v>1.4299999999999997</v>
      </c>
      <c r="AE16" s="138">
        <f t="shared" si="1"/>
        <v>-2.5374855824682796E-2</v>
      </c>
    </row>
    <row r="17" spans="1:31" x14ac:dyDescent="0.25">
      <c r="W17" s="133">
        <v>42552</v>
      </c>
      <c r="X17" s="10">
        <v>60.76</v>
      </c>
      <c r="Y17" s="10">
        <v>61.52</v>
      </c>
      <c r="Z17" s="10">
        <v>60.57</v>
      </c>
      <c r="AA17" s="10">
        <v>60.69</v>
      </c>
      <c r="AB17" s="95">
        <v>4166500</v>
      </c>
      <c r="AC17" s="10">
        <v>60.69</v>
      </c>
      <c r="AD17" s="2">
        <f t="shared" si="0"/>
        <v>0.95000000000000284</v>
      </c>
      <c r="AE17" s="138">
        <f t="shared" si="1"/>
        <v>-1.1520737327188613E-3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59.87</v>
      </c>
      <c r="Y18" s="10">
        <v>60.76</v>
      </c>
      <c r="Z18" s="10">
        <v>58.82</v>
      </c>
      <c r="AA18" s="10">
        <v>60.76</v>
      </c>
      <c r="AB18" s="95">
        <v>8535400</v>
      </c>
      <c r="AC18" s="10">
        <v>60.76</v>
      </c>
      <c r="AD18" s="2">
        <f t="shared" si="0"/>
        <v>1.9399999999999977</v>
      </c>
      <c r="AE18" s="138">
        <f t="shared" si="1"/>
        <v>1.8950192855945014E-2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57.95</v>
      </c>
      <c r="Y19" s="10">
        <v>59.7</v>
      </c>
      <c r="Z19" s="10">
        <v>57.86</v>
      </c>
      <c r="AA19" s="10">
        <v>59.63</v>
      </c>
      <c r="AB19" s="95">
        <v>6281100</v>
      </c>
      <c r="AC19" s="10">
        <v>59.63</v>
      </c>
      <c r="AD19" s="2">
        <f t="shared" si="0"/>
        <v>1.8400000000000034</v>
      </c>
      <c r="AE19" s="138" t="e">
        <f t="shared" si="1"/>
        <v>#DIV/0!</v>
      </c>
    </row>
    <row r="20" spans="1:31" x14ac:dyDescent="0.25">
      <c r="W20" s="133">
        <v>42550</v>
      </c>
      <c r="X20" s="10" t="s">
        <v>287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42549</v>
      </c>
      <c r="X21" s="10">
        <v>58.25</v>
      </c>
      <c r="Y21" s="10">
        <v>58.61</v>
      </c>
      <c r="Z21" s="10">
        <v>57.15</v>
      </c>
      <c r="AA21" s="10">
        <v>57.9</v>
      </c>
      <c r="AB21" s="95">
        <v>8294300</v>
      </c>
      <c r="AC21" s="10">
        <v>57.61</v>
      </c>
      <c r="AD21" s="2">
        <f t="shared" si="0"/>
        <v>1.4600000000000009</v>
      </c>
      <c r="AE21" s="138">
        <f t="shared" si="1"/>
        <v>4.0083652840710027E-3</v>
      </c>
    </row>
    <row r="22" spans="1:31" x14ac:dyDescent="0.25">
      <c r="W22" s="133">
        <v>42548</v>
      </c>
      <c r="X22" s="10">
        <v>59.34</v>
      </c>
      <c r="Y22" s="10">
        <v>59.34</v>
      </c>
      <c r="Z22" s="10">
        <v>57.33</v>
      </c>
      <c r="AA22" s="10">
        <v>57.67</v>
      </c>
      <c r="AB22" s="95">
        <v>7567600</v>
      </c>
      <c r="AC22" s="10">
        <v>57.38</v>
      </c>
      <c r="AD22" s="2">
        <f t="shared" si="0"/>
        <v>2.0100000000000051</v>
      </c>
      <c r="AE22" s="138">
        <f t="shared" si="1"/>
        <v>-3.9825970548862055E-2</v>
      </c>
    </row>
    <row r="23" spans="1:31" x14ac:dyDescent="0.25">
      <c r="W23" s="133">
        <v>42545</v>
      </c>
      <c r="X23" s="10">
        <v>60.48</v>
      </c>
      <c r="Y23" s="10">
        <v>61.7</v>
      </c>
      <c r="Z23" s="10">
        <v>60</v>
      </c>
      <c r="AA23" s="10">
        <v>60.06</v>
      </c>
      <c r="AB23" s="95">
        <v>10798700</v>
      </c>
      <c r="AC23" s="10">
        <v>59.76</v>
      </c>
      <c r="AD23" s="2">
        <f t="shared" si="0"/>
        <v>1.7000000000000028</v>
      </c>
      <c r="AE23" s="138">
        <f t="shared" si="1"/>
        <v>-5.0373430796122665E-2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62.84</v>
      </c>
      <c r="Y24" s="10">
        <v>63.27</v>
      </c>
      <c r="Z24" s="10">
        <v>62.47</v>
      </c>
      <c r="AA24" s="10">
        <v>63.25</v>
      </c>
      <c r="AB24" s="95">
        <v>3624600</v>
      </c>
      <c r="AC24" s="10">
        <v>62.93</v>
      </c>
      <c r="AD24" s="2">
        <f t="shared" si="0"/>
        <v>0.80000000000000426</v>
      </c>
      <c r="AE24" s="138">
        <f t="shared" si="1"/>
        <v>2.0927968851395251E-2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42543</v>
      </c>
      <c r="X25" s="10">
        <v>62.29</v>
      </c>
      <c r="Y25" s="10">
        <v>62.64</v>
      </c>
      <c r="Z25" s="10">
        <v>61.88</v>
      </c>
      <c r="AA25" s="10">
        <v>61.95</v>
      </c>
      <c r="AB25" s="95">
        <v>3462800</v>
      </c>
      <c r="AC25" s="10">
        <v>61.64</v>
      </c>
      <c r="AD25" s="2">
        <f t="shared" si="0"/>
        <v>0.75999999999999801</v>
      </c>
      <c r="AE25" s="138">
        <f t="shared" si="1"/>
        <v>-5.485640529202862E-3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42542</v>
      </c>
      <c r="X26" s="10">
        <v>62.3</v>
      </c>
      <c r="Y26" s="10">
        <v>62.48</v>
      </c>
      <c r="Z26" s="10">
        <v>61.75</v>
      </c>
      <c r="AA26" s="10">
        <v>62.29</v>
      </c>
      <c r="AB26" s="95">
        <v>3360600</v>
      </c>
      <c r="AC26" s="10">
        <v>61.98</v>
      </c>
      <c r="AD26" s="2">
        <f t="shared" si="0"/>
        <v>0.72999999999999687</v>
      </c>
      <c r="AE26" s="138">
        <f t="shared" si="1"/>
        <v>-1.6131634134541883E-4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42541</v>
      </c>
      <c r="X27" s="10">
        <v>62.65</v>
      </c>
      <c r="Y27" s="10">
        <v>63.41</v>
      </c>
      <c r="Z27" s="10">
        <v>62.23</v>
      </c>
      <c r="AA27" s="10">
        <v>62.3</v>
      </c>
      <c r="AB27" s="95">
        <v>4289100</v>
      </c>
      <c r="AC27" s="10">
        <v>61.99</v>
      </c>
      <c r="AD27" s="2">
        <f t="shared" si="0"/>
        <v>1.1799999999999997</v>
      </c>
      <c r="AE27" s="138">
        <f t="shared" si="1"/>
        <v>7.1486596263201641E-3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42538</v>
      </c>
      <c r="X28" s="10">
        <v>61.93</v>
      </c>
      <c r="Y28" s="10">
        <v>62.43</v>
      </c>
      <c r="Z28" s="10">
        <v>61.62</v>
      </c>
      <c r="AA28" s="10">
        <v>61.86</v>
      </c>
      <c r="AB28" s="95">
        <v>6521500</v>
      </c>
      <c r="AC28" s="10">
        <v>61.55</v>
      </c>
      <c r="AD28" s="2">
        <f t="shared" si="0"/>
        <v>0.81000000000000227</v>
      </c>
      <c r="AE28" s="138">
        <f t="shared" si="1"/>
        <v>-1.135994806880869E-3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42537</v>
      </c>
      <c r="X29" s="10">
        <v>60.94</v>
      </c>
      <c r="Y29" s="10">
        <v>62.11</v>
      </c>
      <c r="Z29" s="10">
        <v>60.66</v>
      </c>
      <c r="AA29" s="10">
        <v>61.93</v>
      </c>
      <c r="AB29" s="95">
        <v>5543600</v>
      </c>
      <c r="AC29" s="10">
        <v>61.62</v>
      </c>
      <c r="AD29" s="2">
        <f t="shared" si="0"/>
        <v>1.4500000000000028</v>
      </c>
      <c r="AE29" s="138">
        <f t="shared" si="1"/>
        <v>8.345606283750584E-3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42536</v>
      </c>
      <c r="X30" s="10">
        <v>61.47</v>
      </c>
      <c r="Y30" s="10">
        <v>62.16</v>
      </c>
      <c r="Z30" s="10">
        <v>60.86</v>
      </c>
      <c r="AA30" s="10">
        <v>61.42</v>
      </c>
      <c r="AB30" s="95">
        <v>5979900</v>
      </c>
      <c r="AC30" s="10">
        <v>61.11</v>
      </c>
      <c r="AD30" s="2">
        <f t="shared" si="0"/>
        <v>1.2999999999999972</v>
      </c>
      <c r="AE30" s="138">
        <f t="shared" si="1"/>
        <v>5.7603686635945284E-3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42535</v>
      </c>
      <c r="X31" s="10">
        <v>63.59</v>
      </c>
      <c r="Y31" s="10">
        <v>63.66</v>
      </c>
      <c r="Z31" s="10">
        <v>60.38</v>
      </c>
      <c r="AA31" s="10">
        <v>61.07</v>
      </c>
      <c r="AB31" s="95">
        <v>12323200</v>
      </c>
      <c r="AC31" s="10">
        <v>60.76</v>
      </c>
      <c r="AD31" s="2">
        <f t="shared" si="0"/>
        <v>3.279999999999994</v>
      </c>
      <c r="AE31" s="138">
        <f t="shared" si="1"/>
        <v>-4.0883977900552537E-2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361</v>
      </c>
      <c r="W32" s="133">
        <v>42534</v>
      </c>
      <c r="X32" s="10">
        <v>64.8</v>
      </c>
      <c r="Y32" s="10">
        <v>64.89</v>
      </c>
      <c r="Z32" s="10">
        <v>63.63</v>
      </c>
      <c r="AA32" s="10">
        <v>63.67</v>
      </c>
      <c r="AB32" s="95">
        <v>5883400</v>
      </c>
      <c r="AC32" s="10">
        <v>63.35</v>
      </c>
      <c r="AD32" s="2">
        <f t="shared" si="0"/>
        <v>1.259999999999998</v>
      </c>
      <c r="AE32" s="138">
        <f t="shared" si="1"/>
        <v>-1.995668316831678E-2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42531</v>
      </c>
      <c r="X33" s="10">
        <v>65.260000000000005</v>
      </c>
      <c r="Y33" s="10">
        <v>65.48</v>
      </c>
      <c r="Z33" s="10">
        <v>64.709999999999994</v>
      </c>
      <c r="AA33" s="10">
        <v>64.97</v>
      </c>
      <c r="AB33" s="95">
        <v>3939100</v>
      </c>
      <c r="AC33" s="10">
        <v>64.64</v>
      </c>
      <c r="AD33" s="2">
        <f t="shared" si="0"/>
        <v>0.77000000000001023</v>
      </c>
      <c r="AE33" s="138">
        <f t="shared" si="1"/>
        <v>-1.1318446007953398E-2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42530</v>
      </c>
      <c r="X34" s="10">
        <v>65.72</v>
      </c>
      <c r="Y34" s="10">
        <v>65.78</v>
      </c>
      <c r="Z34" s="10">
        <v>64.900000000000006</v>
      </c>
      <c r="AA34" s="10">
        <v>65.709999999999994</v>
      </c>
      <c r="AB34" s="95">
        <v>3883800</v>
      </c>
      <c r="AC34" s="10">
        <v>65.38</v>
      </c>
      <c r="AD34" s="2">
        <f t="shared" si="0"/>
        <v>0.87999999999999545</v>
      </c>
      <c r="AE34" s="138">
        <f t="shared" si="1"/>
        <v>-8.3421811011680225E-3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42529</v>
      </c>
      <c r="X35" s="10">
        <v>65.94</v>
      </c>
      <c r="Y35" s="10">
        <v>66.58</v>
      </c>
      <c r="Z35" s="10">
        <v>65.94</v>
      </c>
      <c r="AA35" s="10">
        <v>66.260000000000005</v>
      </c>
      <c r="AB35" s="95">
        <v>2601100</v>
      </c>
      <c r="AC35" s="10">
        <v>65.930000000000007</v>
      </c>
      <c r="AD35" s="2">
        <f t="shared" si="0"/>
        <v>0.64000000000000057</v>
      </c>
      <c r="AE35" s="138">
        <f t="shared" si="1"/>
        <v>5.6436851738865812E-3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42528</v>
      </c>
      <c r="X36" s="10">
        <v>66.150000000000006</v>
      </c>
      <c r="Y36" s="10">
        <v>66.599999999999994</v>
      </c>
      <c r="Z36" s="10">
        <v>65.88</v>
      </c>
      <c r="AA36" s="10">
        <v>65.89</v>
      </c>
      <c r="AB36" s="95">
        <v>3779500</v>
      </c>
      <c r="AC36" s="10">
        <v>65.56</v>
      </c>
      <c r="AD36" s="2">
        <f t="shared" si="0"/>
        <v>0.71999999999999886</v>
      </c>
      <c r="AE36" s="138">
        <f t="shared" si="1"/>
        <v>-7.6207895137936355E-4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>
        <v>65.55</v>
      </c>
      <c r="Y37" s="10">
        <v>66.2</v>
      </c>
      <c r="Z37" s="10">
        <v>65.5</v>
      </c>
      <c r="AA37" s="10">
        <v>65.94</v>
      </c>
      <c r="AB37" s="95">
        <v>3915200</v>
      </c>
      <c r="AC37" s="10">
        <v>65.61</v>
      </c>
      <c r="AD37" s="2">
        <f t="shared" si="0"/>
        <v>0.70000000000000284</v>
      </c>
      <c r="AE37" s="138">
        <f t="shared" si="1"/>
        <v>6.906077348066253E-3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65.53</v>
      </c>
      <c r="Y38" s="10">
        <v>65.819999999999993</v>
      </c>
      <c r="Z38" s="10">
        <v>64.77</v>
      </c>
      <c r="AA38" s="10">
        <v>65.489999999999995</v>
      </c>
      <c r="AB38" s="95">
        <v>4352000</v>
      </c>
      <c r="AC38" s="10">
        <v>65.16</v>
      </c>
      <c r="AD38" s="2">
        <f t="shared" si="0"/>
        <v>1.0499999999999972</v>
      </c>
      <c r="AE38" s="138">
        <f t="shared" si="1"/>
        <v>-1.3922518159806274E-2</v>
      </c>
    </row>
    <row r="39" spans="2:31" x14ac:dyDescent="0.25">
      <c r="W39" s="133">
        <v>42523</v>
      </c>
      <c r="X39" s="10">
        <v>65.86</v>
      </c>
      <c r="Y39" s="10">
        <v>66.41</v>
      </c>
      <c r="Z39" s="10">
        <v>65.599999999999994</v>
      </c>
      <c r="AA39" s="10">
        <v>66.41</v>
      </c>
      <c r="AB39" s="95">
        <v>3052200</v>
      </c>
      <c r="AC39" s="10">
        <v>66.08</v>
      </c>
      <c r="AD39" s="2">
        <f t="shared" si="0"/>
        <v>0.81000000000000227</v>
      </c>
      <c r="AE39" s="138">
        <f t="shared" si="1"/>
        <v>7.6242756938091905E-3</v>
      </c>
    </row>
    <row r="40" spans="2:31" ht="20.25" thickBot="1" x14ac:dyDescent="0.35">
      <c r="O40" s="507" t="s">
        <v>78</v>
      </c>
      <c r="P40" s="507"/>
      <c r="W40" s="133">
        <v>42522</v>
      </c>
      <c r="X40" s="10">
        <v>65.760000000000005</v>
      </c>
      <c r="Y40" s="10">
        <v>65.959999999999994</v>
      </c>
      <c r="Z40" s="10">
        <v>65.180000000000007</v>
      </c>
      <c r="AA40" s="10">
        <v>65.91</v>
      </c>
      <c r="AB40" s="95">
        <v>3816000</v>
      </c>
      <c r="AC40" s="10">
        <v>65.58</v>
      </c>
      <c r="AD40" s="2">
        <f t="shared" si="0"/>
        <v>0.77999999999998693</v>
      </c>
      <c r="AE40" s="138">
        <f t="shared" si="1"/>
        <v>2.2925263640529714E-3</v>
      </c>
    </row>
    <row r="41" spans="2:31" ht="15.75" thickTop="1" x14ac:dyDescent="0.25">
      <c r="O41" s="83">
        <v>1.1000000000000001</v>
      </c>
      <c r="P41" s="83">
        <f>O41*$Q$4</f>
        <v>70.807000000000016</v>
      </c>
      <c r="Q41" s="2"/>
      <c r="W41" s="133">
        <v>42521</v>
      </c>
      <c r="X41" s="10">
        <v>65.7</v>
      </c>
      <c r="Y41" s="10">
        <v>65.92</v>
      </c>
      <c r="Z41" s="10">
        <v>65.400000000000006</v>
      </c>
      <c r="AA41" s="10">
        <v>65.760000000000005</v>
      </c>
      <c r="AB41" s="95">
        <v>5256000</v>
      </c>
      <c r="AC41" s="10">
        <v>65.430000000000007</v>
      </c>
      <c r="AD41" s="2">
        <f t="shared" si="0"/>
        <v>0.51999999999999602</v>
      </c>
      <c r="AE41" s="138">
        <f t="shared" si="1"/>
        <v>3.6815462494248496E-3</v>
      </c>
    </row>
    <row r="42" spans="2:31" ht="20.25" thickBot="1" x14ac:dyDescent="0.35">
      <c r="O42" s="83">
        <v>1.0900000000000001</v>
      </c>
      <c r="P42" s="83">
        <f t="shared" ref="P42:P61" si="36">O42*$Q$4</f>
        <v>70.163300000000007</v>
      </c>
      <c r="Q42" s="2"/>
      <c r="T42" s="91" t="s">
        <v>113</v>
      </c>
      <c r="W42" s="133">
        <v>42517</v>
      </c>
      <c r="X42" s="10">
        <v>65.39</v>
      </c>
      <c r="Y42" s="10">
        <v>65.7</v>
      </c>
      <c r="Z42" s="10">
        <v>65.33</v>
      </c>
      <c r="AA42" s="10">
        <v>65.52</v>
      </c>
      <c r="AB42" s="95">
        <v>3957100</v>
      </c>
      <c r="AC42" s="10">
        <v>65.19</v>
      </c>
      <c r="AD42" s="2">
        <f t="shared" si="0"/>
        <v>0.37000000000000455</v>
      </c>
      <c r="AE42" s="138">
        <f t="shared" si="1"/>
        <v>4.4684129429890529E-3</v>
      </c>
    </row>
    <row r="43" spans="2:31" ht="15.75" thickTop="1" x14ac:dyDescent="0.25">
      <c r="O43" s="83">
        <v>1.08</v>
      </c>
      <c r="P43" s="83">
        <f t="shared" si="36"/>
        <v>69.519600000000011</v>
      </c>
      <c r="Q43" s="2"/>
      <c r="T43" s="128" t="s">
        <v>98</v>
      </c>
      <c r="U43" s="129">
        <v>64.28</v>
      </c>
      <c r="W43" s="133">
        <v>42516</v>
      </c>
      <c r="X43" s="10">
        <v>65.290000000000006</v>
      </c>
      <c r="Y43" s="10">
        <v>65.37</v>
      </c>
      <c r="Z43" s="10">
        <v>64.95</v>
      </c>
      <c r="AA43" s="10">
        <v>65.23</v>
      </c>
      <c r="AB43" s="95">
        <v>3593500</v>
      </c>
      <c r="AC43" s="10">
        <v>64.900000000000006</v>
      </c>
      <c r="AD43" s="2">
        <f t="shared" si="0"/>
        <v>0.42000000000000171</v>
      </c>
      <c r="AE43" s="138">
        <f t="shared" si="1"/>
        <v>-1.2311480455524659E-3</v>
      </c>
    </row>
    <row r="44" spans="2:31" x14ac:dyDescent="0.25">
      <c r="O44" s="83">
        <v>1.07</v>
      </c>
      <c r="P44" s="83">
        <f t="shared" si="36"/>
        <v>68.875900000000016</v>
      </c>
      <c r="Q44" s="2"/>
      <c r="T44" s="93" t="s">
        <v>99</v>
      </c>
      <c r="U44" s="130">
        <v>64.2</v>
      </c>
      <c r="W44" s="133">
        <v>42515</v>
      </c>
      <c r="X44" s="10">
        <v>65.040000000000006</v>
      </c>
      <c r="Y44" s="10">
        <v>65.760000000000005</v>
      </c>
      <c r="Z44" s="10">
        <v>65.010000000000005</v>
      </c>
      <c r="AA44" s="10">
        <v>65.31</v>
      </c>
      <c r="AB44" s="95">
        <v>5755900</v>
      </c>
      <c r="AC44" s="10">
        <v>64.98</v>
      </c>
      <c r="AD44" s="2">
        <f t="shared" si="0"/>
        <v>0.75</v>
      </c>
      <c r="AE44" s="138">
        <f t="shared" si="1"/>
        <v>6.6615027110767944E-3</v>
      </c>
    </row>
    <row r="45" spans="2:31" x14ac:dyDescent="0.25">
      <c r="O45" s="83">
        <v>1.06</v>
      </c>
      <c r="P45" s="83">
        <f t="shared" si="36"/>
        <v>68.232200000000006</v>
      </c>
      <c r="Q45" s="2"/>
      <c r="T45" s="93" t="s">
        <v>100</v>
      </c>
      <c r="U45" s="130" t="s">
        <v>518</v>
      </c>
      <c r="W45" s="133">
        <v>42514</v>
      </c>
      <c r="X45" s="10">
        <v>63.79</v>
      </c>
      <c r="Y45" s="10">
        <v>65.099999999999994</v>
      </c>
      <c r="Z45" s="10">
        <v>63.79</v>
      </c>
      <c r="AA45" s="10">
        <v>64.87</v>
      </c>
      <c r="AB45" s="95">
        <v>3946100</v>
      </c>
      <c r="AC45" s="10">
        <v>64.55</v>
      </c>
      <c r="AD45" s="2">
        <f t="shared" si="0"/>
        <v>1.3099999999999952</v>
      </c>
      <c r="AE45" s="138">
        <f t="shared" si="1"/>
        <v>2.0230757072862149E-2</v>
      </c>
    </row>
    <row r="46" spans="2:31" x14ac:dyDescent="0.25">
      <c r="O46" s="83">
        <v>1.05</v>
      </c>
      <c r="P46" s="83">
        <f t="shared" si="36"/>
        <v>67.58850000000001</v>
      </c>
      <c r="Q46" s="2"/>
      <c r="T46" s="93" t="s">
        <v>101</v>
      </c>
      <c r="U46" s="130" t="s">
        <v>519</v>
      </c>
      <c r="W46" s="133">
        <v>42513</v>
      </c>
      <c r="X46" s="10">
        <v>63.86</v>
      </c>
      <c r="Y46" s="10">
        <v>64.099999999999994</v>
      </c>
      <c r="Z46" s="10">
        <v>63.56</v>
      </c>
      <c r="AA46" s="10">
        <v>63.59</v>
      </c>
      <c r="AB46" s="95">
        <v>3074100</v>
      </c>
      <c r="AC46" s="10">
        <v>63.27</v>
      </c>
      <c r="AD46" s="2">
        <f t="shared" si="0"/>
        <v>0.53999999999999204</v>
      </c>
      <c r="AE46" s="138">
        <f t="shared" si="1"/>
        <v>-5.18867924528299E-3</v>
      </c>
    </row>
    <row r="47" spans="2:31" x14ac:dyDescent="0.25">
      <c r="O47" s="83">
        <v>1.04</v>
      </c>
      <c r="P47" s="83">
        <f t="shared" si="36"/>
        <v>66.944800000000001</v>
      </c>
      <c r="Q47" s="2"/>
      <c r="T47" s="93" t="s">
        <v>102</v>
      </c>
      <c r="U47" s="130">
        <v>67.819999999999993</v>
      </c>
      <c r="W47" s="133">
        <v>42510</v>
      </c>
      <c r="X47" s="10">
        <v>63.16</v>
      </c>
      <c r="Y47" s="10">
        <v>64.14</v>
      </c>
      <c r="Z47" s="10">
        <v>62.95</v>
      </c>
      <c r="AA47" s="10">
        <v>63.92</v>
      </c>
      <c r="AB47" s="95">
        <v>5278200</v>
      </c>
      <c r="AC47" s="10">
        <v>63.6</v>
      </c>
      <c r="AD47" s="2">
        <f t="shared" si="0"/>
        <v>1.1899999999999977</v>
      </c>
      <c r="AE47" s="138">
        <f t="shared" si="1"/>
        <v>1.8740989908697658E-2</v>
      </c>
    </row>
    <row r="48" spans="2:31" x14ac:dyDescent="0.25">
      <c r="O48" s="83">
        <v>1.03</v>
      </c>
      <c r="P48" s="83">
        <f t="shared" si="36"/>
        <v>66.301100000000005</v>
      </c>
      <c r="Q48" s="2"/>
      <c r="T48" s="93" t="s">
        <v>103</v>
      </c>
      <c r="U48" s="130">
        <v>1.1840299999999999</v>
      </c>
      <c r="W48" s="133">
        <v>42509</v>
      </c>
      <c r="X48" s="10">
        <v>63.06</v>
      </c>
      <c r="Y48" s="10">
        <v>63.53</v>
      </c>
      <c r="Z48" s="10">
        <v>62.32</v>
      </c>
      <c r="AA48" s="10">
        <v>62.74</v>
      </c>
      <c r="AB48" s="95">
        <v>4587000</v>
      </c>
      <c r="AC48" s="10">
        <v>62.43</v>
      </c>
      <c r="AD48" s="2">
        <f t="shared" si="0"/>
        <v>1.2100000000000009</v>
      </c>
      <c r="AE48" s="138">
        <f t="shared" si="1"/>
        <v>-1.2183544303797533E-2</v>
      </c>
    </row>
    <row r="49" spans="15:31" x14ac:dyDescent="0.25">
      <c r="O49" s="83">
        <v>1.02</v>
      </c>
      <c r="P49" s="83">
        <f t="shared" si="36"/>
        <v>65.65740000000001</v>
      </c>
      <c r="Q49" s="2"/>
      <c r="T49" s="93" t="s">
        <v>123</v>
      </c>
      <c r="U49" s="130" t="s">
        <v>377</v>
      </c>
      <c r="W49" s="133">
        <v>42508</v>
      </c>
      <c r="X49" s="10">
        <v>62.53</v>
      </c>
      <c r="Y49" s="10">
        <v>63.61</v>
      </c>
      <c r="Z49" s="10">
        <v>62.53</v>
      </c>
      <c r="AA49" s="10">
        <v>63.52</v>
      </c>
      <c r="AB49" s="95">
        <v>5316800</v>
      </c>
      <c r="AC49" s="10">
        <v>63.2</v>
      </c>
      <c r="AD49" s="2">
        <f t="shared" si="0"/>
        <v>1.0799999999999983</v>
      </c>
      <c r="AE49" s="138">
        <f t="shared" si="1"/>
        <v>1.2009607686148893E-2</v>
      </c>
    </row>
    <row r="50" spans="15:31" x14ac:dyDescent="0.25">
      <c r="O50" s="83">
        <v>1.01</v>
      </c>
      <c r="P50" s="83">
        <f t="shared" si="36"/>
        <v>65.0137</v>
      </c>
      <c r="Q50" s="2"/>
      <c r="T50" s="93"/>
      <c r="U50" s="130"/>
      <c r="W50" s="133">
        <v>42507</v>
      </c>
      <c r="X50" s="10">
        <v>63.86</v>
      </c>
      <c r="Y50" s="10">
        <v>64.099999999999994</v>
      </c>
      <c r="Z50" s="10">
        <v>62.59</v>
      </c>
      <c r="AA50" s="10">
        <v>62.76</v>
      </c>
      <c r="AB50" s="95">
        <v>7977600</v>
      </c>
      <c r="AC50" s="10">
        <v>62.45</v>
      </c>
      <c r="AD50" s="2">
        <f t="shared" si="0"/>
        <v>1.5099999999999909</v>
      </c>
      <c r="AE50" s="138">
        <f t="shared" si="1"/>
        <v>-2.0392156862745092E-2</v>
      </c>
    </row>
    <row r="51" spans="15:31" x14ac:dyDescent="0.25">
      <c r="O51" s="83">
        <v>1</v>
      </c>
      <c r="P51" s="83">
        <f t="shared" si="36"/>
        <v>64.37</v>
      </c>
      <c r="Q51" s="2"/>
      <c r="T51" s="93" t="s">
        <v>105</v>
      </c>
      <c r="U51" s="130" t="s">
        <v>520</v>
      </c>
      <c r="W51" s="133">
        <v>42506</v>
      </c>
      <c r="X51" s="10">
        <v>64.02</v>
      </c>
      <c r="Y51" s="10">
        <v>64.3</v>
      </c>
      <c r="Z51" s="10">
        <v>63.67</v>
      </c>
      <c r="AA51" s="10">
        <v>64.069999999999993</v>
      </c>
      <c r="AB51" s="95">
        <v>4879500</v>
      </c>
      <c r="AC51" s="10">
        <v>63.75</v>
      </c>
      <c r="AD51" s="2">
        <f t="shared" si="0"/>
        <v>0.62999999999999545</v>
      </c>
      <c r="AE51" s="138">
        <f t="shared" si="1"/>
        <v>-7.8369905956110486E-4</v>
      </c>
    </row>
    <row r="52" spans="15:31" x14ac:dyDescent="0.25">
      <c r="O52" s="83">
        <v>0.99</v>
      </c>
      <c r="P52" s="83">
        <f t="shared" si="36"/>
        <v>63.726300000000002</v>
      </c>
      <c r="Q52" s="2"/>
      <c r="T52" s="93" t="s">
        <v>106</v>
      </c>
      <c r="U52" s="130" t="s">
        <v>291</v>
      </c>
      <c r="W52" s="133">
        <v>42503</v>
      </c>
      <c r="X52" s="10">
        <v>64.349999999999994</v>
      </c>
      <c r="Y52" s="10">
        <v>64.98</v>
      </c>
      <c r="Z52" s="10">
        <v>64.05</v>
      </c>
      <c r="AA52" s="10">
        <v>64.12</v>
      </c>
      <c r="AB52" s="95">
        <v>4524000</v>
      </c>
      <c r="AC52" s="10">
        <v>63.8</v>
      </c>
      <c r="AD52" s="2">
        <f t="shared" si="0"/>
        <v>0.93000000000000682</v>
      </c>
      <c r="AE52" s="138">
        <f t="shared" si="1"/>
        <v>-3.4364261168384758E-3</v>
      </c>
    </row>
    <row r="53" spans="15:31" x14ac:dyDescent="0.25">
      <c r="O53" s="83">
        <v>0.98</v>
      </c>
      <c r="P53" s="83">
        <f t="shared" si="36"/>
        <v>63.082600000000006</v>
      </c>
      <c r="Q53" s="2"/>
      <c r="T53" s="93" t="s">
        <v>107</v>
      </c>
      <c r="U53" s="131">
        <v>3060278</v>
      </c>
      <c r="W53" s="133">
        <v>42502</v>
      </c>
      <c r="X53" s="10">
        <v>65.069999999999993</v>
      </c>
      <c r="Y53" s="10">
        <v>65.36</v>
      </c>
      <c r="Z53" s="10">
        <v>64.069999999999993</v>
      </c>
      <c r="AA53" s="10">
        <v>64.34</v>
      </c>
      <c r="AB53" s="95">
        <v>3607800</v>
      </c>
      <c r="AC53" s="10">
        <v>64.02</v>
      </c>
      <c r="AD53" s="2">
        <f t="shared" si="0"/>
        <v>1.2900000000000063</v>
      </c>
      <c r="AE53" s="138">
        <f t="shared" si="1"/>
        <v>-3.8898397386027961E-3</v>
      </c>
    </row>
    <row r="54" spans="15:31" x14ac:dyDescent="0.25">
      <c r="O54" s="83">
        <v>0.97</v>
      </c>
      <c r="P54" s="83">
        <f t="shared" si="36"/>
        <v>62.438900000000004</v>
      </c>
      <c r="T54" s="93" t="s">
        <v>110</v>
      </c>
      <c r="U54" s="131">
        <v>4973620</v>
      </c>
      <c r="W54" s="133">
        <v>42501</v>
      </c>
      <c r="X54" s="10">
        <v>64.62</v>
      </c>
      <c r="Y54" s="10">
        <v>65.319999999999993</v>
      </c>
      <c r="Z54" s="10">
        <v>64.41</v>
      </c>
      <c r="AA54" s="10">
        <v>64.59</v>
      </c>
      <c r="AB54" s="95">
        <v>4959500</v>
      </c>
      <c r="AC54" s="10">
        <v>64.27</v>
      </c>
      <c r="AD54" s="2">
        <f t="shared" si="0"/>
        <v>0.90999999999999659</v>
      </c>
      <c r="AE54" s="138">
        <f t="shared" si="1"/>
        <v>-3.8747675139492177E-3</v>
      </c>
    </row>
    <row r="55" spans="15:31" x14ac:dyDescent="0.25">
      <c r="O55" s="83">
        <v>0.96</v>
      </c>
      <c r="P55" s="83">
        <f t="shared" si="36"/>
        <v>61.795200000000001</v>
      </c>
      <c r="T55" s="93" t="s">
        <v>108</v>
      </c>
      <c r="U55" s="130" t="s">
        <v>521</v>
      </c>
      <c r="W55" s="133">
        <v>42500</v>
      </c>
      <c r="X55" s="10">
        <v>64.34</v>
      </c>
      <c r="Y55" s="10">
        <v>65.13</v>
      </c>
      <c r="Z55" s="10">
        <v>63.99</v>
      </c>
      <c r="AA55" s="10">
        <v>64.84</v>
      </c>
      <c r="AB55" s="95">
        <v>4042300</v>
      </c>
      <c r="AC55" s="10">
        <v>64.52</v>
      </c>
      <c r="AD55" s="2">
        <f t="shared" si="0"/>
        <v>1.1399999999999935</v>
      </c>
      <c r="AE55" s="138">
        <f t="shared" si="1"/>
        <v>1.3509267986176576E-2</v>
      </c>
    </row>
    <row r="56" spans="15:31" x14ac:dyDescent="0.25">
      <c r="O56" s="83">
        <v>0.95</v>
      </c>
      <c r="P56" s="83">
        <f t="shared" si="36"/>
        <v>61.151499999999999</v>
      </c>
      <c r="T56" s="93" t="s">
        <v>111</v>
      </c>
      <c r="U56" s="130">
        <v>11.38</v>
      </c>
      <c r="W56" s="133">
        <v>42499</v>
      </c>
      <c r="X56" s="10">
        <v>64.23</v>
      </c>
      <c r="Y56" s="10">
        <v>64.58</v>
      </c>
      <c r="Z56" s="10">
        <v>63.77</v>
      </c>
      <c r="AA56" s="10">
        <v>63.98</v>
      </c>
      <c r="AB56" s="95">
        <v>4261100</v>
      </c>
      <c r="AC56" s="10">
        <v>63.66</v>
      </c>
      <c r="AD56" s="2">
        <f t="shared" si="0"/>
        <v>0.80999999999999517</v>
      </c>
      <c r="AE56" s="138">
        <f t="shared" si="1"/>
        <v>-8.2567378096276567E-3</v>
      </c>
    </row>
    <row r="57" spans="15:31" x14ac:dyDescent="0.25">
      <c r="O57" s="83">
        <v>0.94</v>
      </c>
      <c r="P57" s="83">
        <f t="shared" si="36"/>
        <v>60.507800000000003</v>
      </c>
      <c r="T57" s="93" t="s">
        <v>112</v>
      </c>
      <c r="U57" s="130">
        <v>5.65</v>
      </c>
      <c r="W57" s="133">
        <v>42496</v>
      </c>
      <c r="X57" s="10">
        <v>63.76</v>
      </c>
      <c r="Y57" s="10">
        <v>64.709999999999994</v>
      </c>
      <c r="Z57" s="10">
        <v>63.45</v>
      </c>
      <c r="AA57" s="10">
        <v>64.510000000000005</v>
      </c>
      <c r="AB57" s="95">
        <v>3667700</v>
      </c>
      <c r="AC57" s="10">
        <v>64.19</v>
      </c>
      <c r="AD57" s="2">
        <f t="shared" si="0"/>
        <v>1.2599999999999909</v>
      </c>
      <c r="AE57" s="138">
        <f t="shared" si="1"/>
        <v>9.2767295597484534E-3</v>
      </c>
    </row>
    <row r="58" spans="15:31" x14ac:dyDescent="0.25">
      <c r="O58" s="83">
        <v>0.93</v>
      </c>
      <c r="P58" s="83">
        <f t="shared" si="36"/>
        <v>59.864100000000008</v>
      </c>
      <c r="T58" s="93" t="s">
        <v>109</v>
      </c>
      <c r="U58" s="130" t="s">
        <v>522</v>
      </c>
      <c r="W58" s="133">
        <v>42495</v>
      </c>
      <c r="X58" s="10">
        <v>64.459999999999994</v>
      </c>
      <c r="Y58" s="10">
        <v>64.72</v>
      </c>
      <c r="Z58" s="10">
        <v>63.79</v>
      </c>
      <c r="AA58" s="10">
        <v>63.92</v>
      </c>
      <c r="AB58" s="95">
        <v>4037200</v>
      </c>
      <c r="AC58" s="10">
        <v>63.6</v>
      </c>
      <c r="AD58" s="2">
        <f t="shared" si="0"/>
        <v>0.92999999999999972</v>
      </c>
      <c r="AE58" s="138">
        <f t="shared" si="1"/>
        <v>-5.317485142320888E-3</v>
      </c>
    </row>
    <row r="59" spans="15:31" x14ac:dyDescent="0.25">
      <c r="O59" s="83">
        <v>0.92</v>
      </c>
      <c r="P59" s="83">
        <f t="shared" si="36"/>
        <v>59.220400000000005</v>
      </c>
      <c r="W59" s="133">
        <v>42494</v>
      </c>
      <c r="X59" s="10">
        <v>64.13</v>
      </c>
      <c r="Y59" s="10">
        <v>64.75</v>
      </c>
      <c r="Z59" s="10">
        <v>63.83</v>
      </c>
      <c r="AA59" s="10">
        <v>64.260000000000005</v>
      </c>
      <c r="AB59" s="95">
        <v>4998000</v>
      </c>
      <c r="AC59" s="10">
        <v>63.94</v>
      </c>
      <c r="AD59" s="2">
        <f t="shared" si="0"/>
        <v>0.92000000000000171</v>
      </c>
      <c r="AE59" s="138">
        <f t="shared" si="1"/>
        <v>-9.1430342476368498E-3</v>
      </c>
    </row>
    <row r="60" spans="15:31" x14ac:dyDescent="0.25">
      <c r="O60" s="83">
        <v>0.91</v>
      </c>
      <c r="P60" s="83">
        <f t="shared" si="36"/>
        <v>58.57670000000001</v>
      </c>
      <c r="W60" s="133">
        <v>42493</v>
      </c>
      <c r="X60" s="10">
        <v>65.03</v>
      </c>
      <c r="Y60" s="10">
        <v>65.05</v>
      </c>
      <c r="Z60" s="10">
        <v>64.33</v>
      </c>
      <c r="AA60" s="10">
        <v>64.849999999999994</v>
      </c>
      <c r="AB60" s="95">
        <v>4745400</v>
      </c>
      <c r="AC60" s="10">
        <v>64.53</v>
      </c>
      <c r="AD60" s="2">
        <f t="shared" si="0"/>
        <v>0.71999999999999886</v>
      </c>
      <c r="AE60" s="138">
        <f t="shared" si="1"/>
        <v>-1.2547819433817775E-2</v>
      </c>
    </row>
    <row r="61" spans="15:31" x14ac:dyDescent="0.25">
      <c r="O61" s="83">
        <v>0.9</v>
      </c>
      <c r="P61" s="83">
        <f t="shared" si="36"/>
        <v>57.933000000000007</v>
      </c>
      <c r="W61" s="133">
        <v>42492</v>
      </c>
      <c r="X61" s="10">
        <v>65.58</v>
      </c>
      <c r="Y61" s="10">
        <v>66.05</v>
      </c>
      <c r="Z61" s="10">
        <v>65.180000000000007</v>
      </c>
      <c r="AA61" s="10">
        <v>65.680000000000007</v>
      </c>
      <c r="AB61" s="95">
        <v>4330000</v>
      </c>
      <c r="AC61" s="10">
        <v>65.349999999999994</v>
      </c>
      <c r="AD61" s="2">
        <f t="shared" si="0"/>
        <v>0.86999999999999034</v>
      </c>
      <c r="AE61" s="138">
        <f t="shared" si="1"/>
        <v>3.8402457757296116E-3</v>
      </c>
    </row>
    <row r="62" spans="15:31" x14ac:dyDescent="0.25">
      <c r="W62" s="133">
        <v>42489</v>
      </c>
      <c r="X62" s="10">
        <v>65.569999999999993</v>
      </c>
      <c r="Y62" s="10">
        <v>65.790000000000006</v>
      </c>
      <c r="Z62" s="10">
        <v>64.849999999999994</v>
      </c>
      <c r="AA62" s="10">
        <v>65.430000000000007</v>
      </c>
      <c r="AB62" s="95">
        <v>5051200</v>
      </c>
      <c r="AC62" s="10">
        <v>65.099999999999994</v>
      </c>
      <c r="AD62" s="2">
        <f t="shared" si="0"/>
        <v>0.94000000000001194</v>
      </c>
      <c r="AE62" s="138">
        <f t="shared" si="1"/>
        <v>-6.258586475347494E-3</v>
      </c>
    </row>
    <row r="63" spans="15:31" x14ac:dyDescent="0.25">
      <c r="W63" s="133">
        <v>42488</v>
      </c>
      <c r="X63" s="10">
        <v>65.73</v>
      </c>
      <c r="Y63" s="10">
        <v>66.489999999999995</v>
      </c>
      <c r="Z63" s="10">
        <v>65.56</v>
      </c>
      <c r="AA63" s="10">
        <v>65.84</v>
      </c>
      <c r="AB63" s="95">
        <v>3797800</v>
      </c>
      <c r="AC63" s="10">
        <v>65.510000000000005</v>
      </c>
      <c r="AD63" s="2">
        <f t="shared" si="0"/>
        <v>0.92999999999999261</v>
      </c>
      <c r="AE63" s="138">
        <f t="shared" si="1"/>
        <v>-5.9180576631259196E-3</v>
      </c>
    </row>
    <row r="64" spans="15:31" x14ac:dyDescent="0.25">
      <c r="W64" s="133">
        <v>42487</v>
      </c>
      <c r="X64" s="10">
        <v>66.39</v>
      </c>
      <c r="Y64" s="10">
        <v>66.67</v>
      </c>
      <c r="Z64" s="10">
        <v>65.83</v>
      </c>
      <c r="AA64" s="10">
        <v>66.23</v>
      </c>
      <c r="AB64" s="95">
        <v>4539700</v>
      </c>
      <c r="AC64" s="10">
        <v>65.900000000000006</v>
      </c>
      <c r="AD64" s="2">
        <f t="shared" si="0"/>
        <v>0.84000000000000341</v>
      </c>
      <c r="AE64" s="138">
        <f t="shared" si="1"/>
        <v>4.5544253833318393E-4</v>
      </c>
    </row>
    <row r="65" spans="23:31" x14ac:dyDescent="0.25">
      <c r="W65" s="133">
        <v>42486</v>
      </c>
      <c r="X65" s="10">
        <v>65.98</v>
      </c>
      <c r="Y65" s="10">
        <v>66.430000000000007</v>
      </c>
      <c r="Z65" s="10">
        <v>65.63</v>
      </c>
      <c r="AA65" s="10">
        <v>66.2</v>
      </c>
      <c r="AB65" s="95">
        <v>3979600</v>
      </c>
      <c r="AC65" s="10">
        <v>65.87</v>
      </c>
      <c r="AD65" s="2">
        <f t="shared" si="0"/>
        <v>0.80000000000001137</v>
      </c>
      <c r="AE65" s="138">
        <f t="shared" si="1"/>
        <v>7.6487685482637957E-3</v>
      </c>
    </row>
    <row r="66" spans="23:31" x14ac:dyDescent="0.25">
      <c r="W66" s="133">
        <v>42485</v>
      </c>
      <c r="X66" s="10">
        <v>65.64</v>
      </c>
      <c r="Y66" s="10">
        <v>65.849999999999994</v>
      </c>
      <c r="Z66" s="10">
        <v>65.14</v>
      </c>
      <c r="AA66" s="10">
        <v>65.7</v>
      </c>
      <c r="AB66" s="95">
        <v>4201700</v>
      </c>
      <c r="AC66" s="10">
        <v>65.37</v>
      </c>
      <c r="AD66" s="2">
        <f t="shared" si="0"/>
        <v>0.70999999999999375</v>
      </c>
      <c r="AE66" s="138">
        <f t="shared" si="1"/>
        <v>-3.5060975609754186E-3</v>
      </c>
    </row>
    <row r="67" spans="23:31" x14ac:dyDescent="0.25">
      <c r="W67" s="133">
        <v>42482</v>
      </c>
      <c r="X67" s="10">
        <v>65.05</v>
      </c>
      <c r="Y67" s="10">
        <v>66.22</v>
      </c>
      <c r="Z67" s="10">
        <v>65.05</v>
      </c>
      <c r="AA67" s="10">
        <v>65.930000000000007</v>
      </c>
      <c r="AB67" s="95">
        <v>5946300</v>
      </c>
      <c r="AC67" s="10">
        <v>65.599999999999994</v>
      </c>
      <c r="AD67" s="2">
        <f>Y67-Z67</f>
        <v>1.1700000000000017</v>
      </c>
      <c r="AE67" s="138" t="e">
        <f>AC67/#REF!-1</f>
        <v>#REF!</v>
      </c>
    </row>
    <row r="68" spans="23:31" x14ac:dyDescent="0.25">
      <c r="W68" s="133">
        <v>42481</v>
      </c>
      <c r="X68" s="10">
        <v>67</v>
      </c>
      <c r="Y68" s="10">
        <v>67.34</v>
      </c>
      <c r="Z68" s="10">
        <v>65.400000000000006</v>
      </c>
      <c r="AA68" s="10">
        <v>65.61</v>
      </c>
      <c r="AB68" s="95">
        <v>9466700</v>
      </c>
      <c r="AC68" s="10">
        <v>65.28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67" priority="9">
      <formula>F36&gt;0</formula>
    </cfRule>
    <cfRule type="expression" dxfId="566" priority="10">
      <formula>F36&lt;0</formula>
    </cfRule>
  </conditionalFormatting>
  <conditionalFormatting sqref="F25:F35">
    <cfRule type="expression" dxfId="565" priority="7">
      <formula>F25&gt;0</formula>
    </cfRule>
    <cfRule type="expression" dxfId="564" priority="8">
      <formula>F25&lt;0</formula>
    </cfRule>
  </conditionalFormatting>
  <conditionalFormatting sqref="H25:H35">
    <cfRule type="expression" dxfId="563" priority="5">
      <formula>H25&gt;0</formula>
    </cfRule>
    <cfRule type="expression" dxfId="562" priority="6">
      <formula>H25&lt;0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185">
        <v>30</v>
      </c>
      <c r="I2" s="3">
        <v>25.81</v>
      </c>
      <c r="J2" s="3">
        <v>0.02</v>
      </c>
      <c r="K2" s="3">
        <f>H2*I2-J2</f>
        <v>774.28</v>
      </c>
      <c r="L2" s="74" t="s">
        <v>334</v>
      </c>
      <c r="M2" s="4"/>
      <c r="O2" s="11" t="s">
        <v>57</v>
      </c>
      <c r="Q2">
        <f>C18-H18</f>
        <v>70</v>
      </c>
      <c r="T2" s="1">
        <v>42568</v>
      </c>
      <c r="U2" t="s">
        <v>354</v>
      </c>
      <c r="W2" s="133">
        <v>42576</v>
      </c>
      <c r="X2" s="10">
        <v>25.16</v>
      </c>
      <c r="Y2" s="10">
        <v>25.42</v>
      </c>
      <c r="Z2" s="10">
        <v>24.54</v>
      </c>
      <c r="AA2" s="10">
        <v>25.33</v>
      </c>
      <c r="AB2" s="95">
        <v>5721900</v>
      </c>
      <c r="AC2" s="10">
        <v>25.33</v>
      </c>
      <c r="AD2" s="2">
        <f>Y2-Z2</f>
        <v>0.88000000000000256</v>
      </c>
      <c r="AE2" s="138">
        <f>AC2/AC3-1</f>
        <v>5.9571088165208952E-3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25.010285714285715</v>
      </c>
      <c r="T3" s="1" t="s">
        <v>355</v>
      </c>
      <c r="W3" s="133">
        <v>42573</v>
      </c>
      <c r="X3" s="10">
        <v>26.19</v>
      </c>
      <c r="Y3" s="10">
        <v>26.41</v>
      </c>
      <c r="Z3" s="10">
        <v>25.15</v>
      </c>
      <c r="AA3" s="10">
        <v>25.18</v>
      </c>
      <c r="AB3" s="95">
        <v>4528900</v>
      </c>
      <c r="AC3" s="10">
        <v>25.18</v>
      </c>
      <c r="AD3" s="2">
        <f t="shared" ref="AD3:AD66" si="0">Y3-Z3</f>
        <v>1.2600000000000016</v>
      </c>
      <c r="AE3" s="138">
        <f t="shared" ref="AE3:AE66" si="1">AC3/AC4-1</f>
        <v>-4.2221376949410416E-2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25.8</v>
      </c>
      <c r="T4" s="163"/>
      <c r="U4" s="1"/>
      <c r="W4" s="133">
        <v>42572</v>
      </c>
      <c r="X4" s="10">
        <v>26.74</v>
      </c>
      <c r="Y4" s="10">
        <v>27.07</v>
      </c>
      <c r="Z4" s="10">
        <v>26.2</v>
      </c>
      <c r="AA4" s="10">
        <v>26.29</v>
      </c>
      <c r="AB4" s="95">
        <v>3071900</v>
      </c>
      <c r="AC4" s="10">
        <v>26.29</v>
      </c>
      <c r="AD4" s="2">
        <f t="shared" si="0"/>
        <v>0.87000000000000099</v>
      </c>
      <c r="AE4" s="138">
        <f t="shared" si="1"/>
        <v>-1.2025554302893648E-2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1806</v>
      </c>
      <c r="W5" s="133">
        <v>42571</v>
      </c>
      <c r="X5" s="10">
        <v>26.59</v>
      </c>
      <c r="Y5" s="10">
        <v>27.1</v>
      </c>
      <c r="Z5" s="10">
        <v>26.19</v>
      </c>
      <c r="AA5" s="10">
        <v>26.61</v>
      </c>
      <c r="AB5" s="95">
        <v>4148300</v>
      </c>
      <c r="AC5" s="10">
        <v>26.61</v>
      </c>
      <c r="AD5" s="2">
        <f t="shared" si="0"/>
        <v>0.91000000000000014</v>
      </c>
      <c r="AE5" s="138">
        <f t="shared" si="1"/>
        <v>2.2598870056496079E-3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1750.72</v>
      </c>
      <c r="W6" s="133">
        <v>42570</v>
      </c>
      <c r="X6" s="10">
        <v>27.2</v>
      </c>
      <c r="Y6" s="10">
        <v>27.28</v>
      </c>
      <c r="Z6" s="10">
        <v>26.35</v>
      </c>
      <c r="AA6" s="10">
        <v>26.55</v>
      </c>
      <c r="AB6" s="95">
        <v>5392000</v>
      </c>
      <c r="AC6" s="10">
        <v>26.55</v>
      </c>
      <c r="AD6" s="2">
        <f t="shared" si="0"/>
        <v>0.92999999999999972</v>
      </c>
      <c r="AE6" s="138">
        <f t="shared" si="1"/>
        <v>-4.1170097508125725E-2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55.279999999999973</v>
      </c>
      <c r="R7">
        <v>70</v>
      </c>
      <c r="W7" s="133">
        <v>42569</v>
      </c>
      <c r="X7" s="10">
        <v>27.34</v>
      </c>
      <c r="Y7" s="10">
        <v>27.82</v>
      </c>
      <c r="Z7" s="10">
        <v>26.41</v>
      </c>
      <c r="AA7" s="10">
        <v>27.69</v>
      </c>
      <c r="AB7" s="95">
        <v>3904700</v>
      </c>
      <c r="AC7" s="10">
        <v>27.69</v>
      </c>
      <c r="AD7" s="2">
        <f t="shared" si="0"/>
        <v>1.4100000000000001</v>
      </c>
      <c r="AE7" s="138">
        <f t="shared" si="1"/>
        <v>9.1107871720117473E-3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55.279999999999973</v>
      </c>
      <c r="W8" s="133">
        <v>42566</v>
      </c>
      <c r="X8" s="10">
        <v>27.99</v>
      </c>
      <c r="Y8" s="10">
        <v>28.02</v>
      </c>
      <c r="Z8" s="10">
        <v>27.03</v>
      </c>
      <c r="AA8" s="10">
        <v>27.44</v>
      </c>
      <c r="AB8" s="95">
        <v>4032100</v>
      </c>
      <c r="AC8" s="10">
        <v>27.44</v>
      </c>
      <c r="AD8" s="2">
        <f t="shared" si="0"/>
        <v>0.98999999999999844</v>
      </c>
      <c r="AE8" s="138">
        <f t="shared" si="1"/>
        <v>-1.5428776462145688E-2</v>
      </c>
    </row>
    <row r="9" spans="1:31" x14ac:dyDescent="0.25">
      <c r="H9" s="72"/>
      <c r="O9" s="11" t="s">
        <v>239</v>
      </c>
      <c r="Q9" s="138">
        <f>IF(Q2=0, 0, Q8/Q6)</f>
        <v>3.1575580332663118E-2</v>
      </c>
      <c r="W9" s="133">
        <v>42565</v>
      </c>
      <c r="X9" s="10">
        <v>27.46</v>
      </c>
      <c r="Y9" s="10">
        <v>28.32</v>
      </c>
      <c r="Z9" s="10">
        <v>27.33</v>
      </c>
      <c r="AA9" s="10">
        <v>27.87</v>
      </c>
      <c r="AB9" s="95">
        <v>7391400</v>
      </c>
      <c r="AC9" s="10">
        <v>27.87</v>
      </c>
      <c r="AD9" s="2">
        <f t="shared" si="0"/>
        <v>0.99000000000000199</v>
      </c>
      <c r="AE9" s="138">
        <f t="shared" si="1"/>
        <v>3.5289747399702698E-2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26.07</v>
      </c>
      <c r="Y10" s="10">
        <v>27.01</v>
      </c>
      <c r="Z10" s="10">
        <v>25.63</v>
      </c>
      <c r="AA10" s="10">
        <v>26.92</v>
      </c>
      <c r="AB10" s="95">
        <v>4906700</v>
      </c>
      <c r="AC10" s="10">
        <v>26.92</v>
      </c>
      <c r="AD10" s="2">
        <f t="shared" si="0"/>
        <v>1.3800000000000026</v>
      </c>
      <c r="AE10" s="138">
        <f t="shared" si="1"/>
        <v>3.4191317710334346E-2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4.7699999999999999E-2</v>
      </c>
      <c r="W11" s="133">
        <v>42563</v>
      </c>
      <c r="X11" s="10">
        <v>25</v>
      </c>
      <c r="Y11" s="10">
        <v>26.49</v>
      </c>
      <c r="Z11" s="10">
        <v>24.88</v>
      </c>
      <c r="AA11" s="10">
        <v>26.03</v>
      </c>
      <c r="AB11" s="95">
        <v>4371900</v>
      </c>
      <c r="AC11" s="10">
        <v>26.03</v>
      </c>
      <c r="AD11" s="2">
        <f t="shared" si="0"/>
        <v>1.6099999999999994</v>
      </c>
      <c r="AE11" s="138">
        <f t="shared" si="1"/>
        <v>5.5127685447912356E-2</v>
      </c>
    </row>
    <row r="12" spans="1:31" x14ac:dyDescent="0.25">
      <c r="H12" s="72"/>
      <c r="W12" s="133">
        <v>42562</v>
      </c>
      <c r="X12" s="10">
        <v>25.02</v>
      </c>
      <c r="Y12" s="10">
        <v>25.36</v>
      </c>
      <c r="Z12" s="10">
        <v>24.62</v>
      </c>
      <c r="AA12" s="10">
        <v>24.67</v>
      </c>
      <c r="AB12" s="95">
        <v>3699000</v>
      </c>
      <c r="AC12" s="10">
        <v>24.67</v>
      </c>
      <c r="AD12" s="2">
        <f t="shared" si="0"/>
        <v>0.73999999999999844</v>
      </c>
      <c r="AE12" s="138">
        <f t="shared" si="1"/>
        <v>-7.6427996781978091E-3</v>
      </c>
    </row>
    <row r="13" spans="1:31" x14ac:dyDescent="0.25">
      <c r="H13" s="72"/>
      <c r="W13" s="133">
        <v>42559</v>
      </c>
      <c r="X13" s="10">
        <v>24.15</v>
      </c>
      <c r="Y13" s="10">
        <v>24.97</v>
      </c>
      <c r="Z13" s="10">
        <v>23.85</v>
      </c>
      <c r="AA13" s="10">
        <v>24.86</v>
      </c>
      <c r="AB13" s="95">
        <v>3839000</v>
      </c>
      <c r="AC13" s="10">
        <v>24.86</v>
      </c>
      <c r="AD13" s="2">
        <f t="shared" si="0"/>
        <v>1.1199999999999974</v>
      </c>
      <c r="AE13" s="138">
        <f t="shared" si="1"/>
        <v>5.787234042553191E-2</v>
      </c>
    </row>
    <row r="14" spans="1:31" x14ac:dyDescent="0.25">
      <c r="H14" s="72"/>
      <c r="W14" s="133">
        <v>42558</v>
      </c>
      <c r="X14" s="10">
        <v>23.91</v>
      </c>
      <c r="Y14" s="10">
        <v>24.32</v>
      </c>
      <c r="Z14" s="10">
        <v>23.38</v>
      </c>
      <c r="AA14" s="10">
        <v>23.5</v>
      </c>
      <c r="AB14" s="95">
        <v>3029800</v>
      </c>
      <c r="AC14" s="10">
        <v>23.5</v>
      </c>
      <c r="AD14" s="2">
        <f t="shared" si="0"/>
        <v>0.94000000000000128</v>
      </c>
      <c r="AE14" s="138">
        <f t="shared" si="1"/>
        <v>-1.0526315789473717E-2</v>
      </c>
    </row>
    <row r="15" spans="1:31" x14ac:dyDescent="0.25">
      <c r="H15" s="72"/>
      <c r="W15" s="133">
        <v>42557</v>
      </c>
      <c r="X15" s="10">
        <v>23.32</v>
      </c>
      <c r="Y15" s="10">
        <v>23.78</v>
      </c>
      <c r="Z15" s="10">
        <v>22.75</v>
      </c>
      <c r="AA15" s="10">
        <v>23.75</v>
      </c>
      <c r="AB15" s="95">
        <v>4798300</v>
      </c>
      <c r="AC15" s="10">
        <v>23.75</v>
      </c>
      <c r="AD15" s="2">
        <f t="shared" si="0"/>
        <v>1.0300000000000011</v>
      </c>
      <c r="AE15" s="138">
        <f t="shared" si="1"/>
        <v>8.920985556499561E-3</v>
      </c>
    </row>
    <row r="16" spans="1:31" x14ac:dyDescent="0.25">
      <c r="H16" s="72"/>
      <c r="W16" s="133">
        <v>42556</v>
      </c>
      <c r="X16" s="10">
        <v>24.09</v>
      </c>
      <c r="Y16" s="10">
        <v>24.24</v>
      </c>
      <c r="Z16" s="10">
        <v>23.25</v>
      </c>
      <c r="AA16" s="10">
        <v>23.54</v>
      </c>
      <c r="AB16" s="95">
        <v>3709800</v>
      </c>
      <c r="AC16" s="10">
        <v>23.54</v>
      </c>
      <c r="AD16" s="2">
        <f t="shared" si="0"/>
        <v>0.98999999999999844</v>
      </c>
      <c r="AE16" s="138">
        <f t="shared" si="1"/>
        <v>-2.8075970272502082E-2</v>
      </c>
    </row>
    <row r="17" spans="1:31" x14ac:dyDescent="0.25">
      <c r="W17" s="133">
        <v>42552</v>
      </c>
      <c r="X17" s="10">
        <v>23.92</v>
      </c>
      <c r="Y17" s="10">
        <v>24.42</v>
      </c>
      <c r="Z17" s="10">
        <v>23.76</v>
      </c>
      <c r="AA17" s="10">
        <v>24.22</v>
      </c>
      <c r="AB17" s="95">
        <v>4839400</v>
      </c>
      <c r="AC17" s="10">
        <v>24.22</v>
      </c>
      <c r="AD17" s="2">
        <f t="shared" si="0"/>
        <v>0.66000000000000014</v>
      </c>
      <c r="AE17" s="138">
        <f t="shared" si="1"/>
        <v>4.9792531120331773E-3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42551</v>
      </c>
      <c r="X18" s="10">
        <v>24.36</v>
      </c>
      <c r="Y18" s="10">
        <v>24.84</v>
      </c>
      <c r="Z18" s="10">
        <v>23.63</v>
      </c>
      <c r="AA18" s="10">
        <v>24.1</v>
      </c>
      <c r="AB18" s="95">
        <v>4517800</v>
      </c>
      <c r="AC18" s="10">
        <v>24.1</v>
      </c>
      <c r="AD18" s="2">
        <f t="shared" si="0"/>
        <v>1.2100000000000009</v>
      </c>
      <c r="AE18" s="138">
        <f t="shared" si="1"/>
        <v>-9.8603122432209256E-3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24.47</v>
      </c>
      <c r="Y19" s="10">
        <v>24.63</v>
      </c>
      <c r="Z19" s="10">
        <v>23.96</v>
      </c>
      <c r="AA19" s="10">
        <v>24.34</v>
      </c>
      <c r="AB19" s="95">
        <v>5769300</v>
      </c>
      <c r="AC19" s="10">
        <v>24.34</v>
      </c>
      <c r="AD19" s="2">
        <f t="shared" si="0"/>
        <v>0.66999999999999815</v>
      </c>
      <c r="AE19" s="138">
        <f t="shared" si="1"/>
        <v>1.1637572734829682E-2</v>
      </c>
    </row>
    <row r="20" spans="1:31" x14ac:dyDescent="0.25">
      <c r="W20" s="133">
        <v>42549</v>
      </c>
      <c r="X20" s="10">
        <v>23.86</v>
      </c>
      <c r="Y20" s="10">
        <v>24.48</v>
      </c>
      <c r="Z20" s="10">
        <v>23.6</v>
      </c>
      <c r="AA20" s="10">
        <v>24.06</v>
      </c>
      <c r="AB20" s="95">
        <v>6589500</v>
      </c>
      <c r="AC20" s="10">
        <v>24.06</v>
      </c>
      <c r="AD20" s="2">
        <f t="shared" si="0"/>
        <v>0.87999999999999901</v>
      </c>
      <c r="AE20" s="138">
        <f t="shared" si="1"/>
        <v>2.4701873935264018E-2</v>
      </c>
    </row>
    <row r="21" spans="1:31" x14ac:dyDescent="0.25">
      <c r="W21" s="133">
        <v>42548</v>
      </c>
      <c r="X21" s="10">
        <v>24.94</v>
      </c>
      <c r="Y21" s="10">
        <v>24.97</v>
      </c>
      <c r="Z21" s="10">
        <v>23.15</v>
      </c>
      <c r="AA21" s="10">
        <v>23.48</v>
      </c>
      <c r="AB21" s="95">
        <v>7575800</v>
      </c>
      <c r="AC21" s="10">
        <v>23.48</v>
      </c>
      <c r="AD21" s="2">
        <f t="shared" si="0"/>
        <v>1.8200000000000003</v>
      </c>
      <c r="AE21" s="138">
        <f t="shared" si="1"/>
        <v>-7.6681085332284682E-2</v>
      </c>
    </row>
    <row r="22" spans="1:31" x14ac:dyDescent="0.25">
      <c r="W22" s="133">
        <v>42545</v>
      </c>
      <c r="X22" s="10">
        <v>26.54</v>
      </c>
      <c r="Y22" s="10">
        <v>26.62</v>
      </c>
      <c r="Z22" s="10">
        <v>24.76</v>
      </c>
      <c r="AA22" s="10">
        <v>25.43</v>
      </c>
      <c r="AB22" s="95">
        <v>11112200</v>
      </c>
      <c r="AC22" s="10">
        <v>25.43</v>
      </c>
      <c r="AD22" s="2">
        <f t="shared" si="0"/>
        <v>1.8599999999999994</v>
      </c>
      <c r="AE22" s="138">
        <f t="shared" si="1"/>
        <v>-7.9956584659913177E-2</v>
      </c>
    </row>
    <row r="23" spans="1:31" x14ac:dyDescent="0.25">
      <c r="W23" s="133">
        <v>42544</v>
      </c>
      <c r="X23" s="10">
        <v>27.19</v>
      </c>
      <c r="Y23" s="10">
        <v>27.66</v>
      </c>
      <c r="Z23" s="10">
        <v>26.83</v>
      </c>
      <c r="AA23" s="10">
        <v>27.64</v>
      </c>
      <c r="AB23" s="95">
        <v>4862500</v>
      </c>
      <c r="AC23" s="10">
        <v>27.64</v>
      </c>
      <c r="AD23" s="2">
        <f t="shared" si="0"/>
        <v>0.83000000000000185</v>
      </c>
      <c r="AE23" s="138">
        <f t="shared" si="1"/>
        <v>2.2945965951147285E-2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27.5</v>
      </c>
      <c r="Y24" s="10">
        <v>27.77</v>
      </c>
      <c r="Z24" s="10">
        <v>26.97</v>
      </c>
      <c r="AA24" s="10">
        <v>27.02</v>
      </c>
      <c r="AB24" s="95">
        <v>3785900</v>
      </c>
      <c r="AC24" s="10">
        <v>27.02</v>
      </c>
      <c r="AD24" s="2">
        <f t="shared" si="0"/>
        <v>0.80000000000000071</v>
      </c>
      <c r="AE24" s="138">
        <f t="shared" si="1"/>
        <v>-1.0618820944708895E-2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42542</v>
      </c>
      <c r="X25" s="10">
        <v>27.87</v>
      </c>
      <c r="Y25" s="10">
        <v>28.05</v>
      </c>
      <c r="Z25" s="10">
        <v>27.15</v>
      </c>
      <c r="AA25" s="10">
        <v>27.31</v>
      </c>
      <c r="AB25" s="95">
        <v>4617900</v>
      </c>
      <c r="AC25" s="10">
        <v>27.31</v>
      </c>
      <c r="AD25" s="2">
        <f t="shared" si="0"/>
        <v>0.90000000000000213</v>
      </c>
      <c r="AE25" s="138">
        <f t="shared" si="1"/>
        <v>-2.3247496423462133E-2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42541</v>
      </c>
      <c r="X26" s="10">
        <v>28.54</v>
      </c>
      <c r="Y26" s="10">
        <v>29.25</v>
      </c>
      <c r="Z26" s="10">
        <v>27.91</v>
      </c>
      <c r="AA26" s="10">
        <v>27.96</v>
      </c>
      <c r="AB26" s="95">
        <v>3462700</v>
      </c>
      <c r="AC26" s="10">
        <v>27.96</v>
      </c>
      <c r="AD26" s="2">
        <f t="shared" si="0"/>
        <v>1.3399999999999999</v>
      </c>
      <c r="AE26" s="138">
        <f t="shared" si="1"/>
        <v>-1.3756613756613745E-2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42538</v>
      </c>
      <c r="X27" s="10">
        <v>27.65</v>
      </c>
      <c r="Y27" s="10">
        <v>28.73</v>
      </c>
      <c r="Z27" s="10">
        <v>27.63</v>
      </c>
      <c r="AA27" s="10">
        <v>28.35</v>
      </c>
      <c r="AB27" s="95">
        <v>6613200</v>
      </c>
      <c r="AC27" s="10">
        <v>28.35</v>
      </c>
      <c r="AD27" s="2">
        <f t="shared" si="0"/>
        <v>1.1000000000000014</v>
      </c>
      <c r="AE27" s="138">
        <f t="shared" si="1"/>
        <v>2.7546212395795688E-2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42537</v>
      </c>
      <c r="X28" s="10">
        <v>27.4</v>
      </c>
      <c r="Y28" s="10">
        <v>27.8</v>
      </c>
      <c r="Z28" s="10">
        <v>26.55</v>
      </c>
      <c r="AA28" s="10">
        <v>27.59</v>
      </c>
      <c r="AB28" s="95">
        <v>4312900</v>
      </c>
      <c r="AC28" s="10">
        <v>27.59</v>
      </c>
      <c r="AD28" s="2">
        <f t="shared" si="0"/>
        <v>1.25</v>
      </c>
      <c r="AE28" s="138">
        <f t="shared" si="1"/>
        <v>-3.2514450867051625E-3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42536</v>
      </c>
      <c r="X29" s="10">
        <v>27.82</v>
      </c>
      <c r="Y29" s="10">
        <v>28.33</v>
      </c>
      <c r="Z29" s="10">
        <v>27.25</v>
      </c>
      <c r="AA29" s="10">
        <v>27.68</v>
      </c>
      <c r="AB29" s="95">
        <v>4606300</v>
      </c>
      <c r="AC29" s="10">
        <v>27.68</v>
      </c>
      <c r="AD29" s="2">
        <f t="shared" si="0"/>
        <v>1.0799999999999983</v>
      </c>
      <c r="AE29" s="138">
        <f t="shared" si="1"/>
        <v>-1.8031013342950653E-3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42535</v>
      </c>
      <c r="X30" s="10">
        <v>28.58</v>
      </c>
      <c r="Y30" s="10">
        <v>29.17</v>
      </c>
      <c r="Z30" s="10">
        <v>27.43</v>
      </c>
      <c r="AA30" s="10">
        <v>27.73</v>
      </c>
      <c r="AB30" s="95">
        <v>4068000</v>
      </c>
      <c r="AC30" s="10">
        <v>27.73</v>
      </c>
      <c r="AD30" s="2">
        <f t="shared" si="0"/>
        <v>1.740000000000002</v>
      </c>
      <c r="AE30" s="138">
        <f t="shared" si="1"/>
        <v>-3.1097134870719745E-2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42534</v>
      </c>
      <c r="X31" s="10">
        <v>29.43</v>
      </c>
      <c r="Y31" s="10">
        <v>30.07</v>
      </c>
      <c r="Z31" s="10">
        <v>28.58</v>
      </c>
      <c r="AA31" s="10">
        <v>28.62</v>
      </c>
      <c r="AB31" s="95">
        <v>3452300</v>
      </c>
      <c r="AC31" s="10">
        <v>28.62</v>
      </c>
      <c r="AD31" s="2">
        <f t="shared" si="0"/>
        <v>1.490000000000002</v>
      </c>
      <c r="AE31" s="138">
        <f t="shared" si="1"/>
        <v>-2.0868970236058826E-2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42531</v>
      </c>
      <c r="X32" s="10">
        <v>29.4</v>
      </c>
      <c r="Y32" s="10">
        <v>30.03</v>
      </c>
      <c r="Z32" s="10">
        <v>28.83</v>
      </c>
      <c r="AA32" s="10">
        <v>29.23</v>
      </c>
      <c r="AB32" s="95">
        <v>4878800</v>
      </c>
      <c r="AC32" s="10">
        <v>29.23</v>
      </c>
      <c r="AD32" s="2">
        <f t="shared" si="0"/>
        <v>1.2000000000000028</v>
      </c>
      <c r="AE32" s="138">
        <f t="shared" si="1"/>
        <v>-1.8798254447801255E-2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42530</v>
      </c>
      <c r="X33" s="10">
        <v>30.59</v>
      </c>
      <c r="Y33" s="10">
        <v>30.59</v>
      </c>
      <c r="Z33" s="10">
        <v>29.47</v>
      </c>
      <c r="AA33" s="10">
        <v>29.79</v>
      </c>
      <c r="AB33" s="95">
        <v>4885900</v>
      </c>
      <c r="AC33" s="10">
        <v>29.79</v>
      </c>
      <c r="AD33" s="2">
        <f t="shared" si="0"/>
        <v>1.120000000000001</v>
      </c>
      <c r="AE33" s="138">
        <f t="shared" si="1"/>
        <v>-4.1505791505791478E-2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42529</v>
      </c>
      <c r="X34" s="10">
        <v>31.97</v>
      </c>
      <c r="Y34" s="10">
        <v>32.08</v>
      </c>
      <c r="Z34" s="10">
        <v>30.58</v>
      </c>
      <c r="AA34" s="10">
        <v>31.08</v>
      </c>
      <c r="AB34" s="95">
        <v>3669000</v>
      </c>
      <c r="AC34" s="10">
        <v>31.08</v>
      </c>
      <c r="AD34" s="2">
        <f t="shared" si="0"/>
        <v>1.5</v>
      </c>
      <c r="AE34" s="138">
        <f t="shared" si="1"/>
        <v>-2.7534418022528206E-2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42528</v>
      </c>
      <c r="X35" s="10">
        <v>31.39</v>
      </c>
      <c r="Y35" s="10">
        <v>32.42</v>
      </c>
      <c r="Z35" s="10">
        <v>31.3</v>
      </c>
      <c r="AA35" s="10">
        <v>31.96</v>
      </c>
      <c r="AB35" s="95">
        <v>6240700</v>
      </c>
      <c r="AC35" s="10">
        <v>31.96</v>
      </c>
      <c r="AD35" s="2">
        <f t="shared" si="0"/>
        <v>1.120000000000001</v>
      </c>
      <c r="AE35" s="138">
        <f t="shared" si="1"/>
        <v>2.6003210272873334E-2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42527</v>
      </c>
      <c r="X36" s="10">
        <v>29.45</v>
      </c>
      <c r="Y36" s="10">
        <v>31.16</v>
      </c>
      <c r="Z36" s="10">
        <v>29.2</v>
      </c>
      <c r="AA36" s="10">
        <v>31.15</v>
      </c>
      <c r="AB36" s="95">
        <v>7725100</v>
      </c>
      <c r="AC36" s="10">
        <v>31.15</v>
      </c>
      <c r="AD36" s="2">
        <f t="shared" si="0"/>
        <v>1.9600000000000009</v>
      </c>
      <c r="AE36" s="138">
        <f t="shared" si="1"/>
        <v>8.878014680181745E-2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42524</v>
      </c>
      <c r="X37" s="10">
        <v>27.93</v>
      </c>
      <c r="Y37" s="10">
        <v>28.7</v>
      </c>
      <c r="Z37" s="10">
        <v>27.61</v>
      </c>
      <c r="AA37" s="10">
        <v>28.61</v>
      </c>
      <c r="AB37" s="95">
        <v>4223300</v>
      </c>
      <c r="AC37" s="10">
        <v>28.61</v>
      </c>
      <c r="AD37" s="2">
        <f t="shared" si="0"/>
        <v>1.0899999999999999</v>
      </c>
      <c r="AE37" s="138">
        <f t="shared" si="1"/>
        <v>2.2516082916368862E-2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39" si="39">C38*(E38-D38)</f>
        <v>7.9999999999998295</v>
      </c>
      <c r="G38" s="40">
        <f t="shared" ref="G38:G39" si="40">D38*C38</f>
        <v>2525</v>
      </c>
      <c r="H38" s="233">
        <f t="shared" ref="H38:H39" si="41">(E38-D38)/D38</f>
        <v>3.1683168316831009E-3</v>
      </c>
      <c r="I38" s="40"/>
      <c r="W38" s="133">
        <v>42523</v>
      </c>
      <c r="X38" s="10">
        <v>27.64</v>
      </c>
      <c r="Y38" s="10">
        <v>28.27</v>
      </c>
      <c r="Z38" s="10">
        <v>27.5</v>
      </c>
      <c r="AA38" s="10">
        <v>27.98</v>
      </c>
      <c r="AB38" s="95">
        <v>6262400</v>
      </c>
      <c r="AC38" s="10">
        <v>27.98</v>
      </c>
      <c r="AD38" s="2">
        <f t="shared" si="0"/>
        <v>0.76999999999999957</v>
      </c>
      <c r="AE38" s="138">
        <f t="shared" si="1"/>
        <v>1.2301013024601959E-2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42522</v>
      </c>
      <c r="X39" s="10">
        <v>27.66</v>
      </c>
      <c r="Y39" s="10">
        <v>27.73</v>
      </c>
      <c r="Z39" s="10">
        <v>27</v>
      </c>
      <c r="AA39" s="10">
        <v>27.64</v>
      </c>
      <c r="AB39" s="95">
        <v>3921000</v>
      </c>
      <c r="AC39" s="10">
        <v>27.64</v>
      </c>
      <c r="AD39" s="2">
        <f t="shared" si="0"/>
        <v>0.73000000000000043</v>
      </c>
      <c r="AE39" s="138">
        <f t="shared" si="1"/>
        <v>-7.2306579898773204E-4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42521</v>
      </c>
      <c r="X40" s="10">
        <v>27.7</v>
      </c>
      <c r="Y40" s="10">
        <v>27.74</v>
      </c>
      <c r="Z40" s="10">
        <v>27</v>
      </c>
      <c r="AA40" s="10">
        <v>27.66</v>
      </c>
      <c r="AB40" s="95">
        <v>6090900</v>
      </c>
      <c r="AC40" s="10">
        <v>27.66</v>
      </c>
      <c r="AD40" s="2">
        <f t="shared" si="0"/>
        <v>0.73999999999999844</v>
      </c>
      <c r="AE40" s="138">
        <f t="shared" si="1"/>
        <v>-1.4440433212996595E-3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28.380000000000003</v>
      </c>
      <c r="Q41" s="2"/>
      <c r="W41" s="133">
        <v>42517</v>
      </c>
      <c r="X41" s="10">
        <v>28.9</v>
      </c>
      <c r="Y41" s="10">
        <v>29.36</v>
      </c>
      <c r="Z41" s="10">
        <v>27.52</v>
      </c>
      <c r="AA41" s="10">
        <v>27.7</v>
      </c>
      <c r="AB41" s="95">
        <v>6984100</v>
      </c>
      <c r="AC41" s="10">
        <v>27.7</v>
      </c>
      <c r="AD41" s="2">
        <f t="shared" si="0"/>
        <v>1.8399999999999999</v>
      </c>
      <c r="AE41" s="138">
        <f t="shared" si="1"/>
        <v>-4.3508287292817749E-2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28.122000000000003</v>
      </c>
      <c r="Q42" s="2"/>
      <c r="T42" s="91" t="s">
        <v>113</v>
      </c>
      <c r="W42" s="133">
        <v>42516</v>
      </c>
      <c r="X42" s="10">
        <v>29.96</v>
      </c>
      <c r="Y42" s="10">
        <v>30.15</v>
      </c>
      <c r="Z42" s="10">
        <v>28.86</v>
      </c>
      <c r="AA42" s="10">
        <v>28.96</v>
      </c>
      <c r="AB42" s="95">
        <v>6052400</v>
      </c>
      <c r="AC42" s="10">
        <v>28.96</v>
      </c>
      <c r="AD42" s="2">
        <f t="shared" si="0"/>
        <v>1.2899999999999991</v>
      </c>
      <c r="AE42" s="138">
        <f t="shared" si="1"/>
        <v>-1.8970189701897011E-2</v>
      </c>
    </row>
    <row r="43" spans="2:31" ht="15.75" thickTop="1" x14ac:dyDescent="0.25">
      <c r="O43" s="83">
        <v>1.08</v>
      </c>
      <c r="P43" s="83">
        <f t="shared" si="42"/>
        <v>27.864000000000004</v>
      </c>
      <c r="Q43" s="2"/>
      <c r="T43" s="128" t="s">
        <v>98</v>
      </c>
      <c r="U43" s="129">
        <v>25.18</v>
      </c>
      <c r="W43" s="133">
        <v>42515</v>
      </c>
      <c r="X43" s="10">
        <v>28</v>
      </c>
      <c r="Y43" s="10">
        <v>29.7</v>
      </c>
      <c r="Z43" s="10">
        <v>27.9</v>
      </c>
      <c r="AA43" s="10">
        <v>29.52</v>
      </c>
      <c r="AB43" s="95">
        <v>7885300</v>
      </c>
      <c r="AC43" s="10">
        <v>29.52</v>
      </c>
      <c r="AD43" s="2">
        <f t="shared" si="0"/>
        <v>1.8000000000000007</v>
      </c>
      <c r="AE43" s="138">
        <f t="shared" si="1"/>
        <v>6.91778341180731E-2</v>
      </c>
    </row>
    <row r="44" spans="2:31" x14ac:dyDescent="0.25">
      <c r="O44" s="83">
        <v>1.07</v>
      </c>
      <c r="P44" s="83">
        <f t="shared" si="42"/>
        <v>27.606000000000002</v>
      </c>
      <c r="Q44" s="2"/>
      <c r="T44" s="93" t="s">
        <v>99</v>
      </c>
      <c r="U44" s="130">
        <v>25.16</v>
      </c>
      <c r="W44" s="133">
        <v>42514</v>
      </c>
      <c r="X44" s="10">
        <v>29.51</v>
      </c>
      <c r="Y44" s="10">
        <v>29.6</v>
      </c>
      <c r="Z44" s="10">
        <v>27.38</v>
      </c>
      <c r="AA44" s="10">
        <v>27.61</v>
      </c>
      <c r="AB44" s="95">
        <v>12225600</v>
      </c>
      <c r="AC44" s="10">
        <v>27.61</v>
      </c>
      <c r="AD44" s="2">
        <f t="shared" si="0"/>
        <v>2.2200000000000024</v>
      </c>
      <c r="AE44" s="138">
        <f t="shared" si="1"/>
        <v>-7.5041876046901268E-2</v>
      </c>
    </row>
    <row r="45" spans="2:31" x14ac:dyDescent="0.25">
      <c r="O45" s="83">
        <v>1.06</v>
      </c>
      <c r="P45" s="83">
        <f t="shared" si="42"/>
        <v>27.348000000000003</v>
      </c>
      <c r="Q45" s="2"/>
      <c r="T45" s="93" t="s">
        <v>100</v>
      </c>
      <c r="U45" s="130" t="s">
        <v>523</v>
      </c>
      <c r="W45" s="133">
        <v>42513</v>
      </c>
      <c r="X45" s="10">
        <v>30.06</v>
      </c>
      <c r="Y45" s="10">
        <v>30.76</v>
      </c>
      <c r="Z45" s="10">
        <v>29.5</v>
      </c>
      <c r="AA45" s="10">
        <v>29.85</v>
      </c>
      <c r="AB45" s="95">
        <v>8479100</v>
      </c>
      <c r="AC45" s="10">
        <v>29.85</v>
      </c>
      <c r="AD45" s="2">
        <f t="shared" si="0"/>
        <v>1.2600000000000016</v>
      </c>
      <c r="AE45" s="138">
        <f t="shared" si="1"/>
        <v>4.4071353620146914E-2</v>
      </c>
    </row>
    <row r="46" spans="2:31" x14ac:dyDescent="0.25">
      <c r="O46" s="83">
        <v>1.05</v>
      </c>
      <c r="P46" s="83">
        <f t="shared" si="42"/>
        <v>27.090000000000003</v>
      </c>
      <c r="Q46" s="2"/>
      <c r="T46" s="93" t="s">
        <v>101</v>
      </c>
      <c r="U46" s="130" t="s">
        <v>524</v>
      </c>
      <c r="W46" s="133">
        <v>42510</v>
      </c>
      <c r="X46" s="10">
        <v>28.8</v>
      </c>
      <c r="Y46" s="10">
        <v>29.04</v>
      </c>
      <c r="Z46" s="10">
        <v>28.32</v>
      </c>
      <c r="AA46" s="10">
        <v>28.59</v>
      </c>
      <c r="AB46" s="95">
        <v>4374900</v>
      </c>
      <c r="AC46" s="10">
        <v>28.59</v>
      </c>
      <c r="AD46" s="2">
        <f t="shared" si="0"/>
        <v>0.71999999999999886</v>
      </c>
      <c r="AE46" s="138">
        <f t="shared" si="1"/>
        <v>-5.2192066805845094E-3</v>
      </c>
    </row>
    <row r="47" spans="2:31" x14ac:dyDescent="0.25">
      <c r="O47" s="83">
        <v>1.04</v>
      </c>
      <c r="P47" s="83">
        <f t="shared" si="42"/>
        <v>26.832000000000001</v>
      </c>
      <c r="Q47" s="2"/>
      <c r="T47" s="93" t="s">
        <v>102</v>
      </c>
      <c r="U47" s="130">
        <v>29.85</v>
      </c>
      <c r="W47" s="133">
        <v>42509</v>
      </c>
      <c r="X47" s="10">
        <v>28.63</v>
      </c>
      <c r="Y47" s="10">
        <v>29.22</v>
      </c>
      <c r="Z47" s="10">
        <v>28.23</v>
      </c>
      <c r="AA47" s="10">
        <v>28.74</v>
      </c>
      <c r="AB47" s="95">
        <v>3459100</v>
      </c>
      <c r="AC47" s="10">
        <v>28.74</v>
      </c>
      <c r="AD47" s="2">
        <f t="shared" si="0"/>
        <v>0.98999999999999844</v>
      </c>
      <c r="AE47" s="138">
        <f t="shared" si="1"/>
        <v>5.598320503848786E-3</v>
      </c>
    </row>
    <row r="48" spans="2:31" x14ac:dyDescent="0.25">
      <c r="O48" s="83">
        <v>1.03</v>
      </c>
      <c r="P48" s="83">
        <f t="shared" si="42"/>
        <v>26.574000000000002</v>
      </c>
      <c r="Q48" s="2"/>
      <c r="T48" s="93" t="s">
        <v>103</v>
      </c>
      <c r="U48" s="130">
        <v>0.97396899999999997</v>
      </c>
      <c r="W48" s="133">
        <v>42508</v>
      </c>
      <c r="X48" s="10">
        <v>29.07</v>
      </c>
      <c r="Y48" s="10">
        <v>29.74</v>
      </c>
      <c r="Z48" s="10">
        <v>28.36</v>
      </c>
      <c r="AA48" s="10">
        <v>28.58</v>
      </c>
      <c r="AB48" s="95">
        <v>3720900</v>
      </c>
      <c r="AC48" s="10">
        <v>28.58</v>
      </c>
      <c r="AD48" s="2">
        <f t="shared" si="0"/>
        <v>1.379999999999999</v>
      </c>
      <c r="AE48" s="138">
        <f t="shared" si="1"/>
        <v>-1.8543956043956089E-2</v>
      </c>
    </row>
    <row r="49" spans="15:31" x14ac:dyDescent="0.25">
      <c r="O49" s="83">
        <v>1.02</v>
      </c>
      <c r="P49" s="83">
        <f t="shared" si="42"/>
        <v>26.316000000000003</v>
      </c>
      <c r="Q49" s="2"/>
      <c r="T49" s="93" t="s">
        <v>104</v>
      </c>
      <c r="U49" s="130" t="s">
        <v>394</v>
      </c>
      <c r="W49" s="133">
        <v>42507</v>
      </c>
      <c r="X49" s="10">
        <v>28.35</v>
      </c>
      <c r="Y49" s="10">
        <v>29.24</v>
      </c>
      <c r="Z49" s="10">
        <v>28.3</v>
      </c>
      <c r="AA49" s="10">
        <v>29.12</v>
      </c>
      <c r="AB49" s="95">
        <v>3500500</v>
      </c>
      <c r="AC49" s="10">
        <v>29.12</v>
      </c>
      <c r="AD49" s="2">
        <f t="shared" si="0"/>
        <v>0.93999999999999773</v>
      </c>
      <c r="AE49" s="138">
        <f t="shared" si="1"/>
        <v>1.7470300489168311E-2</v>
      </c>
    </row>
    <row r="50" spans="15:31" x14ac:dyDescent="0.25">
      <c r="O50" s="83">
        <v>1.01</v>
      </c>
      <c r="P50" s="83">
        <f t="shared" si="42"/>
        <v>26.058</v>
      </c>
      <c r="Q50" s="2"/>
      <c r="T50" s="93"/>
      <c r="U50" s="130"/>
      <c r="W50" s="133">
        <v>42506</v>
      </c>
      <c r="X50" s="10">
        <v>27.79</v>
      </c>
      <c r="Y50" s="10">
        <v>28.8</v>
      </c>
      <c r="Z50" s="10">
        <v>27.78</v>
      </c>
      <c r="AA50" s="10">
        <v>28.62</v>
      </c>
      <c r="AB50" s="95">
        <v>3367900</v>
      </c>
      <c r="AC50" s="10">
        <v>28.62</v>
      </c>
      <c r="AD50" s="2">
        <f t="shared" si="0"/>
        <v>1.0199999999999996</v>
      </c>
      <c r="AE50" s="138">
        <f t="shared" si="1"/>
        <v>3.5081374321880743E-2</v>
      </c>
    </row>
    <row r="51" spans="15:31" x14ac:dyDescent="0.25">
      <c r="O51" s="83">
        <v>1</v>
      </c>
      <c r="P51" s="83">
        <f t="shared" si="42"/>
        <v>25.8</v>
      </c>
      <c r="Q51" s="2"/>
      <c r="T51" s="93" t="s">
        <v>105</v>
      </c>
      <c r="U51" s="130" t="s">
        <v>525</v>
      </c>
      <c r="W51" s="133">
        <v>42503</v>
      </c>
      <c r="X51" s="10">
        <v>27.92</v>
      </c>
      <c r="Y51" s="10">
        <v>28.26</v>
      </c>
      <c r="Z51" s="10">
        <v>27.15</v>
      </c>
      <c r="AA51" s="10">
        <v>27.65</v>
      </c>
      <c r="AB51" s="95">
        <v>4671700</v>
      </c>
      <c r="AC51" s="10">
        <v>27.65</v>
      </c>
      <c r="AD51" s="2">
        <f t="shared" si="0"/>
        <v>1.110000000000003</v>
      </c>
      <c r="AE51" s="138">
        <f t="shared" si="1"/>
        <v>-7.1813285457810183E-3</v>
      </c>
    </row>
    <row r="52" spans="15:31" x14ac:dyDescent="0.25">
      <c r="O52" s="83">
        <v>0.99</v>
      </c>
      <c r="P52" s="83">
        <f t="shared" si="42"/>
        <v>25.542000000000002</v>
      </c>
      <c r="Q52" s="2"/>
      <c r="T52" s="93" t="s">
        <v>106</v>
      </c>
      <c r="U52" s="130" t="s">
        <v>367</v>
      </c>
      <c r="W52" s="133">
        <v>42502</v>
      </c>
      <c r="X52" s="10">
        <v>30.29</v>
      </c>
      <c r="Y52" s="10">
        <v>30.42</v>
      </c>
      <c r="Z52" s="10">
        <v>27.58</v>
      </c>
      <c r="AA52" s="10">
        <v>27.85</v>
      </c>
      <c r="AB52" s="95">
        <v>5469800</v>
      </c>
      <c r="AC52" s="10">
        <v>27.85</v>
      </c>
      <c r="AD52" s="2">
        <f t="shared" si="0"/>
        <v>2.8400000000000034</v>
      </c>
      <c r="AE52" s="138">
        <f t="shared" si="1"/>
        <v>-5.4650373387644224E-2</v>
      </c>
    </row>
    <row r="53" spans="15:31" x14ac:dyDescent="0.25">
      <c r="O53" s="83">
        <v>0.98</v>
      </c>
      <c r="P53" s="83">
        <f t="shared" si="42"/>
        <v>25.283999999999999</v>
      </c>
      <c r="Q53" s="2"/>
      <c r="T53" s="93" t="s">
        <v>107</v>
      </c>
      <c r="U53" s="131">
        <v>5723895</v>
      </c>
      <c r="W53" s="133">
        <v>42501</v>
      </c>
      <c r="X53" s="10">
        <v>30.05</v>
      </c>
      <c r="Y53" s="10">
        <v>30.29</v>
      </c>
      <c r="Z53" s="10">
        <v>29.12</v>
      </c>
      <c r="AA53" s="10">
        <v>29.46</v>
      </c>
      <c r="AB53" s="95">
        <v>3785100</v>
      </c>
      <c r="AC53" s="10">
        <v>29.46</v>
      </c>
      <c r="AD53" s="2">
        <f t="shared" si="0"/>
        <v>1.1699999999999982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42"/>
        <v>25.026</v>
      </c>
      <c r="T54" s="93" t="s">
        <v>110</v>
      </c>
      <c r="U54" s="131">
        <v>4911900</v>
      </c>
      <c r="W54" s="133">
        <v>42501</v>
      </c>
      <c r="X54" s="10" t="s">
        <v>284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42"/>
        <v>24.768000000000001</v>
      </c>
      <c r="T55" s="93" t="s">
        <v>108</v>
      </c>
      <c r="U55" s="130" t="s">
        <v>526</v>
      </c>
      <c r="W55" s="133">
        <v>42500</v>
      </c>
      <c r="X55" s="10">
        <v>30.39</v>
      </c>
      <c r="Y55" s="10">
        <v>30.81</v>
      </c>
      <c r="Z55" s="10">
        <v>28.88</v>
      </c>
      <c r="AA55" s="10">
        <v>30.5</v>
      </c>
      <c r="AB55" s="95">
        <v>5296000</v>
      </c>
      <c r="AC55" s="10">
        <v>30.2</v>
      </c>
      <c r="AD55" s="2">
        <f t="shared" si="0"/>
        <v>1.9299999999999997</v>
      </c>
      <c r="AE55" s="138">
        <f t="shared" si="1"/>
        <v>2.9890401859846705E-3</v>
      </c>
    </row>
    <row r="56" spans="15:31" x14ac:dyDescent="0.25">
      <c r="O56" s="83">
        <v>0.95</v>
      </c>
      <c r="P56" s="83">
        <f t="shared" si="42"/>
        <v>24.509999999999998</v>
      </c>
      <c r="T56" s="93" t="s">
        <v>111</v>
      </c>
      <c r="U56" s="130">
        <v>12.03</v>
      </c>
      <c r="W56" s="133">
        <v>42499</v>
      </c>
      <c r="X56" s="10">
        <v>30.98</v>
      </c>
      <c r="Y56" s="10">
        <v>31.15</v>
      </c>
      <c r="Z56" s="10">
        <v>30.32</v>
      </c>
      <c r="AA56" s="10">
        <v>30.41</v>
      </c>
      <c r="AB56" s="95">
        <v>2339800</v>
      </c>
      <c r="AC56" s="10">
        <v>30.11</v>
      </c>
      <c r="AD56" s="2">
        <f t="shared" si="0"/>
        <v>0.82999999999999829</v>
      </c>
      <c r="AE56" s="138">
        <f t="shared" si="1"/>
        <v>-1.9218241042345263E-2</v>
      </c>
    </row>
    <row r="57" spans="15:31" x14ac:dyDescent="0.25">
      <c r="O57" s="83">
        <v>0.94</v>
      </c>
      <c r="P57" s="83">
        <f t="shared" si="42"/>
        <v>24.251999999999999</v>
      </c>
      <c r="T57" s="93" t="s">
        <v>112</v>
      </c>
      <c r="U57" s="130">
        <v>2.11</v>
      </c>
      <c r="W57" s="133">
        <v>42496</v>
      </c>
      <c r="X57" s="10">
        <v>30.49</v>
      </c>
      <c r="Y57" s="10">
        <v>31.76</v>
      </c>
      <c r="Z57" s="10">
        <v>30.45</v>
      </c>
      <c r="AA57" s="10">
        <v>31</v>
      </c>
      <c r="AB57" s="95">
        <v>2945400</v>
      </c>
      <c r="AC57" s="10">
        <v>30.7</v>
      </c>
      <c r="AD57" s="2">
        <f t="shared" si="0"/>
        <v>1.3100000000000023</v>
      </c>
      <c r="AE57" s="138">
        <f t="shared" si="1"/>
        <v>6.8875040997049553E-3</v>
      </c>
    </row>
    <row r="58" spans="15:31" x14ac:dyDescent="0.25">
      <c r="O58" s="83">
        <v>0.93</v>
      </c>
      <c r="P58" s="83">
        <f t="shared" si="42"/>
        <v>23.994000000000003</v>
      </c>
      <c r="T58" s="93" t="s">
        <v>109</v>
      </c>
      <c r="U58" s="130" t="s">
        <v>527</v>
      </c>
      <c r="W58" s="133">
        <v>42495</v>
      </c>
      <c r="X58" s="10">
        <v>31</v>
      </c>
      <c r="Y58" s="10">
        <v>32.04</v>
      </c>
      <c r="Z58" s="10">
        <v>30.03</v>
      </c>
      <c r="AA58" s="10">
        <v>30.79</v>
      </c>
      <c r="AB58" s="95">
        <v>7510900</v>
      </c>
      <c r="AC58" s="10">
        <v>30.49</v>
      </c>
      <c r="AD58" s="2">
        <f t="shared" si="0"/>
        <v>2.009999999999998</v>
      </c>
      <c r="AE58" s="138">
        <f t="shared" si="1"/>
        <v>-4.0893362692670632E-2</v>
      </c>
    </row>
    <row r="59" spans="15:31" x14ac:dyDescent="0.25">
      <c r="O59" s="83">
        <v>0.92</v>
      </c>
      <c r="P59" s="83">
        <f t="shared" si="42"/>
        <v>23.736000000000001</v>
      </c>
      <c r="W59" s="133">
        <v>42494</v>
      </c>
      <c r="X59" s="10">
        <v>31.15</v>
      </c>
      <c r="Y59" s="10">
        <v>32.200000000000003</v>
      </c>
      <c r="Z59" s="10">
        <v>30.8</v>
      </c>
      <c r="AA59" s="10">
        <v>32.11</v>
      </c>
      <c r="AB59" s="95">
        <v>5003600</v>
      </c>
      <c r="AC59" s="10">
        <v>31.79</v>
      </c>
      <c r="AD59" s="2">
        <f t="shared" si="0"/>
        <v>1.4000000000000021</v>
      </c>
      <c r="AE59" s="138">
        <f t="shared" si="1"/>
        <v>1.3711734693877542E-2</v>
      </c>
    </row>
    <row r="60" spans="15:31" x14ac:dyDescent="0.25">
      <c r="O60" s="83">
        <v>0.91</v>
      </c>
      <c r="P60" s="83">
        <f t="shared" si="42"/>
        <v>23.478000000000002</v>
      </c>
      <c r="W60" s="133">
        <v>42493</v>
      </c>
      <c r="X60" s="10">
        <v>32.950000000000003</v>
      </c>
      <c r="Y60" s="10">
        <v>33.03</v>
      </c>
      <c r="Z60" s="10">
        <v>31.19</v>
      </c>
      <c r="AA60" s="10">
        <v>31.67</v>
      </c>
      <c r="AB60" s="95">
        <v>3431500</v>
      </c>
      <c r="AC60" s="10">
        <v>31.36</v>
      </c>
      <c r="AD60" s="2">
        <f t="shared" si="0"/>
        <v>1.8399999999999999</v>
      </c>
      <c r="AE60" s="138">
        <f t="shared" si="1"/>
        <v>-4.9984853074825808E-2</v>
      </c>
    </row>
    <row r="61" spans="15:31" x14ac:dyDescent="0.25">
      <c r="O61" s="83">
        <v>0.9</v>
      </c>
      <c r="P61" s="83">
        <f t="shared" si="42"/>
        <v>23.220000000000002</v>
      </c>
      <c r="W61" s="133">
        <v>42492</v>
      </c>
      <c r="X61" s="10">
        <v>33.159999999999997</v>
      </c>
      <c r="Y61" s="10">
        <v>33.479999999999997</v>
      </c>
      <c r="Z61" s="10">
        <v>32.21</v>
      </c>
      <c r="AA61" s="10">
        <v>33.340000000000003</v>
      </c>
      <c r="AB61" s="95">
        <v>2476200</v>
      </c>
      <c r="AC61" s="10">
        <v>33.01</v>
      </c>
      <c r="AD61" s="2">
        <f t="shared" si="0"/>
        <v>1.269999999999996</v>
      </c>
      <c r="AE61" s="138">
        <f t="shared" si="1"/>
        <v>8.2467929138667628E-3</v>
      </c>
    </row>
    <row r="62" spans="15:31" x14ac:dyDescent="0.25">
      <c r="W62" s="133">
        <v>42489</v>
      </c>
      <c r="X62" s="10">
        <v>34.130000000000003</v>
      </c>
      <c r="Y62" s="10">
        <v>34.56</v>
      </c>
      <c r="Z62" s="10">
        <v>32.71</v>
      </c>
      <c r="AA62" s="10">
        <v>33.07</v>
      </c>
      <c r="AB62" s="95">
        <v>2902900</v>
      </c>
      <c r="AC62" s="10">
        <v>32.74</v>
      </c>
      <c r="AD62" s="2">
        <f t="shared" si="0"/>
        <v>1.8500000000000014</v>
      </c>
      <c r="AE62" s="138">
        <f t="shared" si="1"/>
        <v>-3.649205414949952E-2</v>
      </c>
    </row>
    <row r="63" spans="15:31" x14ac:dyDescent="0.25">
      <c r="W63" s="133">
        <v>42488</v>
      </c>
      <c r="X63" s="10">
        <v>33.119999999999997</v>
      </c>
      <c r="Y63" s="10">
        <v>35.17</v>
      </c>
      <c r="Z63" s="10">
        <v>32.69</v>
      </c>
      <c r="AA63" s="10">
        <v>34.32</v>
      </c>
      <c r="AB63" s="95">
        <v>3609600</v>
      </c>
      <c r="AC63" s="10">
        <v>33.979999999999997</v>
      </c>
      <c r="AD63" s="2">
        <f t="shared" si="0"/>
        <v>2.480000000000004</v>
      </c>
      <c r="AE63" s="138">
        <f t="shared" si="1"/>
        <v>1.5540944411237101E-2</v>
      </c>
    </row>
    <row r="64" spans="15:31" x14ac:dyDescent="0.25">
      <c r="W64" s="133">
        <v>42487</v>
      </c>
      <c r="X64" s="10">
        <v>33.67</v>
      </c>
      <c r="Y64" s="10">
        <v>33.840000000000003</v>
      </c>
      <c r="Z64" s="10">
        <v>32.49</v>
      </c>
      <c r="AA64" s="10">
        <v>33.79</v>
      </c>
      <c r="AB64" s="95">
        <v>3059800</v>
      </c>
      <c r="AC64" s="10">
        <v>33.46</v>
      </c>
      <c r="AD64" s="2">
        <f t="shared" si="0"/>
        <v>1.3500000000000014</v>
      </c>
      <c r="AE64" s="138">
        <f t="shared" si="1"/>
        <v>2.9976019184652092E-3</v>
      </c>
    </row>
    <row r="65" spans="23:31" x14ac:dyDescent="0.25">
      <c r="W65" s="133">
        <v>42486</v>
      </c>
      <c r="X65" s="10">
        <v>33.21</v>
      </c>
      <c r="Y65" s="10">
        <v>34.1</v>
      </c>
      <c r="Z65" s="10">
        <v>33.07</v>
      </c>
      <c r="AA65" s="10">
        <v>33.69</v>
      </c>
      <c r="AB65" s="95">
        <v>2266500</v>
      </c>
      <c r="AC65" s="10">
        <v>33.36</v>
      </c>
      <c r="AD65" s="2">
        <f t="shared" si="0"/>
        <v>1.0300000000000011</v>
      </c>
      <c r="AE65" s="138">
        <f t="shared" si="1"/>
        <v>1.5834348355663774E-2</v>
      </c>
    </row>
    <row r="66" spans="23:31" x14ac:dyDescent="0.25">
      <c r="W66" s="133">
        <v>42485</v>
      </c>
      <c r="X66" s="10">
        <v>33.200000000000003</v>
      </c>
      <c r="Y66" s="10">
        <v>33.99</v>
      </c>
      <c r="Z66" s="10">
        <v>33.049999999999997</v>
      </c>
      <c r="AA66" s="10">
        <v>33.17</v>
      </c>
      <c r="AB66" s="95">
        <v>2275400</v>
      </c>
      <c r="AC66" s="10">
        <v>32.840000000000003</v>
      </c>
      <c r="AD66" s="2">
        <f t="shared" si="0"/>
        <v>0.94000000000000483</v>
      </c>
      <c r="AE66" s="138">
        <f t="shared" si="1"/>
        <v>-2.1270130659372111E-3</v>
      </c>
    </row>
    <row r="67" spans="23:31" x14ac:dyDescent="0.25">
      <c r="W67" s="133">
        <v>42482</v>
      </c>
      <c r="X67" s="10">
        <v>34.49</v>
      </c>
      <c r="Y67" s="10">
        <v>35.03</v>
      </c>
      <c r="Z67" s="10">
        <v>33.049999999999997</v>
      </c>
      <c r="AA67" s="10">
        <v>33.24</v>
      </c>
      <c r="AB67" s="95">
        <v>3580000</v>
      </c>
      <c r="AC67" s="10">
        <v>32.909999999999997</v>
      </c>
      <c r="AD67" s="2">
        <f>Y67-Z67</f>
        <v>1.980000000000004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35</v>
      </c>
      <c r="Y68" s="10">
        <v>35.840000000000003</v>
      </c>
      <c r="Z68" s="10">
        <v>34.19</v>
      </c>
      <c r="AA68" s="10">
        <v>34.24</v>
      </c>
      <c r="AB68" s="95">
        <v>3663600</v>
      </c>
      <c r="AC68" s="10">
        <v>33.9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13">
      <formula>F33&gt;0</formula>
    </cfRule>
    <cfRule type="expression" dxfId="556" priority="14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334</v>
      </c>
      <c r="M2" s="4"/>
      <c r="O2" s="11" t="s">
        <v>57</v>
      </c>
      <c r="Q2">
        <f>C18-H18</f>
        <v>170</v>
      </c>
      <c r="T2" s="1"/>
      <c r="W2" s="133">
        <v>42576</v>
      </c>
      <c r="X2" s="10">
        <v>37.840000000000003</v>
      </c>
      <c r="Y2" s="10">
        <v>38</v>
      </c>
      <c r="Z2" s="10">
        <v>37.020000000000003</v>
      </c>
      <c r="AA2" s="10">
        <v>37.36</v>
      </c>
      <c r="AB2" s="95">
        <v>11381000</v>
      </c>
      <c r="AC2" s="10">
        <v>37.36</v>
      </c>
      <c r="AD2">
        <f>Y2-Z2</f>
        <v>0.97999999999999687</v>
      </c>
      <c r="AE2" s="138">
        <f>AC2/AC3-1</f>
        <v>-1.242400211472372E-2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42573</v>
      </c>
      <c r="X3" s="10">
        <v>37.909999999999997</v>
      </c>
      <c r="Y3" s="10">
        <v>38.049999999999997</v>
      </c>
      <c r="Z3" s="10">
        <v>37.01</v>
      </c>
      <c r="AA3" s="10">
        <v>37.83</v>
      </c>
      <c r="AB3" s="95">
        <v>18313200</v>
      </c>
      <c r="AC3" s="10">
        <v>37.83</v>
      </c>
      <c r="AD3">
        <f t="shared" ref="AD3:AD4" si="1">Y3-Z3</f>
        <v>1.0399999999999991</v>
      </c>
      <c r="AE3" s="138">
        <f t="shared" ref="AE3:AE4" si="2">AC3/AC4-1</f>
        <v>1.3665594855305496E-2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38.28</v>
      </c>
      <c r="T4" s="163"/>
      <c r="U4" s="1"/>
      <c r="W4" s="133">
        <v>42572</v>
      </c>
      <c r="X4" s="10">
        <v>39.08</v>
      </c>
      <c r="Y4" s="10">
        <v>39.270000000000003</v>
      </c>
      <c r="Z4" s="10">
        <v>37.22</v>
      </c>
      <c r="AA4" s="10">
        <v>37.32</v>
      </c>
      <c r="AB4" s="95">
        <v>33749100</v>
      </c>
      <c r="AC4" s="10">
        <v>37.32</v>
      </c>
      <c r="AD4">
        <f t="shared" si="1"/>
        <v>2.0500000000000043</v>
      </c>
      <c r="AE4" s="138">
        <f t="shared" si="2"/>
        <v>-0.11206281227694503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6507.6</v>
      </c>
      <c r="W5" s="133">
        <v>42571</v>
      </c>
      <c r="X5" s="10">
        <v>43.02</v>
      </c>
      <c r="Y5" s="10">
        <v>43.03</v>
      </c>
      <c r="Z5" s="10">
        <v>41.94</v>
      </c>
      <c r="AA5" s="10">
        <v>42.03</v>
      </c>
      <c r="AB5" s="95">
        <v>8225100</v>
      </c>
      <c r="AC5" s="10">
        <v>42.03</v>
      </c>
      <c r="AD5">
        <f t="shared" ref="AD5:AD68" si="3">Y5-Z5</f>
        <v>1.0900000000000034</v>
      </c>
      <c r="AE5" s="138">
        <f t="shared" ref="AE5:AE68" si="4">AC5/AC6-1</f>
        <v>-1.6151685393258397E-2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42570</v>
      </c>
      <c r="X6" s="10">
        <v>42.88</v>
      </c>
      <c r="Y6" s="10">
        <v>43.17</v>
      </c>
      <c r="Z6" s="10">
        <v>42.57</v>
      </c>
      <c r="AA6" s="10">
        <v>42.72</v>
      </c>
      <c r="AB6" s="95">
        <v>5526300</v>
      </c>
      <c r="AC6" s="10">
        <v>42.72</v>
      </c>
      <c r="AD6">
        <f t="shared" si="3"/>
        <v>0.60000000000000142</v>
      </c>
      <c r="AE6" s="138">
        <f t="shared" si="4"/>
        <v>-1.0653080129689685E-2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-9.9999999999454303E-2</v>
      </c>
      <c r="R7" s="30">
        <v>42603</v>
      </c>
      <c r="W7" s="133">
        <v>42569</v>
      </c>
      <c r="X7" s="10">
        <v>43.29</v>
      </c>
      <c r="Y7" s="10">
        <v>43.56</v>
      </c>
      <c r="Z7" s="10">
        <v>43.12</v>
      </c>
      <c r="AA7" s="10">
        <v>43.18</v>
      </c>
      <c r="AB7" s="95">
        <v>4805700</v>
      </c>
      <c r="AC7" s="10">
        <v>43.18</v>
      </c>
      <c r="AD7">
        <f t="shared" si="3"/>
        <v>0.44000000000000483</v>
      </c>
      <c r="AE7" s="138">
        <f t="shared" si="4"/>
        <v>4.633920296570615E-4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-9.9999999999454303E-2</v>
      </c>
      <c r="W8" s="133">
        <v>42566</v>
      </c>
      <c r="X8" s="10">
        <v>43.12</v>
      </c>
      <c r="Y8" s="10">
        <v>43.57</v>
      </c>
      <c r="Z8" s="10">
        <v>42.7</v>
      </c>
      <c r="AA8" s="10">
        <v>43.16</v>
      </c>
      <c r="AB8" s="95">
        <v>5868500</v>
      </c>
      <c r="AC8" s="10">
        <v>43.16</v>
      </c>
      <c r="AD8">
        <f t="shared" si="3"/>
        <v>0.86999999999999744</v>
      </c>
      <c r="AE8" s="138">
        <f t="shared" si="4"/>
        <v>-2.3164234422068386E-4</v>
      </c>
    </row>
    <row r="9" spans="1:31" x14ac:dyDescent="0.25">
      <c r="H9" s="72"/>
      <c r="O9" s="11" t="s">
        <v>239</v>
      </c>
      <c r="Q9" s="138">
        <f>IF(Q2=0, 0, Q8/Q6)</f>
        <v>-1.5366412096355749E-5</v>
      </c>
      <c r="W9" s="133">
        <v>42565</v>
      </c>
      <c r="X9" s="10">
        <v>42.87</v>
      </c>
      <c r="Y9" s="10">
        <v>43.34</v>
      </c>
      <c r="Z9" s="10">
        <v>42.43</v>
      </c>
      <c r="AA9" s="10">
        <v>43.17</v>
      </c>
      <c r="AB9" s="95">
        <v>6168700</v>
      </c>
      <c r="AC9" s="10">
        <v>43.17</v>
      </c>
      <c r="AD9">
        <f t="shared" si="3"/>
        <v>0.91000000000000369</v>
      </c>
      <c r="AE9" s="138">
        <f t="shared" si="4"/>
        <v>1.8160377358490631E-2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43.22</v>
      </c>
      <c r="Y10" s="10">
        <v>43.3</v>
      </c>
      <c r="Z10" s="10">
        <v>42.16</v>
      </c>
      <c r="AA10" s="10">
        <v>42.4</v>
      </c>
      <c r="AB10" s="95">
        <v>6268000</v>
      </c>
      <c r="AC10" s="10">
        <v>42.4</v>
      </c>
      <c r="AD10">
        <f t="shared" si="3"/>
        <v>1.1400000000000006</v>
      </c>
      <c r="AE10" s="138">
        <f t="shared" si="4"/>
        <v>-1.0270774976657404E-2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42563</v>
      </c>
      <c r="X11" s="10">
        <v>41.64</v>
      </c>
      <c r="Y11" s="10">
        <v>45</v>
      </c>
      <c r="Z11" s="10">
        <v>41.63</v>
      </c>
      <c r="AA11" s="10">
        <v>42.84</v>
      </c>
      <c r="AB11" s="95">
        <v>8662000</v>
      </c>
      <c r="AC11" s="10">
        <v>42.84</v>
      </c>
      <c r="AD11">
        <f t="shared" si="3"/>
        <v>3.3699999999999974</v>
      </c>
      <c r="AE11" s="138">
        <f t="shared" si="4"/>
        <v>4.3859649122807154E-2</v>
      </c>
    </row>
    <row r="12" spans="1:31" x14ac:dyDescent="0.25">
      <c r="H12" s="72"/>
      <c r="W12" s="133">
        <v>42562</v>
      </c>
      <c r="X12" s="10">
        <v>40.94</v>
      </c>
      <c r="Y12" s="10">
        <v>41.34</v>
      </c>
      <c r="Z12" s="10">
        <v>40.81</v>
      </c>
      <c r="AA12" s="10">
        <v>41.04</v>
      </c>
      <c r="AB12" s="95">
        <v>5849200</v>
      </c>
      <c r="AC12" s="10">
        <v>41.04</v>
      </c>
      <c r="AD12">
        <f t="shared" si="3"/>
        <v>0.53000000000000114</v>
      </c>
      <c r="AE12" s="138">
        <f t="shared" si="4"/>
        <v>1.2333497779970504E-2</v>
      </c>
    </row>
    <row r="13" spans="1:31" x14ac:dyDescent="0.25">
      <c r="H13" s="72"/>
      <c r="W13" s="133">
        <v>42559</v>
      </c>
      <c r="X13" s="10">
        <v>40.06</v>
      </c>
      <c r="Y13" s="10">
        <v>40.909999999999997</v>
      </c>
      <c r="Z13" s="10">
        <v>40.049999999999997</v>
      </c>
      <c r="AA13" s="10">
        <v>40.54</v>
      </c>
      <c r="AB13" s="95">
        <v>4747700</v>
      </c>
      <c r="AC13" s="10">
        <v>40.54</v>
      </c>
      <c r="AD13">
        <f t="shared" si="3"/>
        <v>0.85999999999999943</v>
      </c>
      <c r="AE13" s="138">
        <f t="shared" si="4"/>
        <v>1.7314930991217059E-2</v>
      </c>
    </row>
    <row r="14" spans="1:31" x14ac:dyDescent="0.25">
      <c r="H14" s="72"/>
      <c r="W14" s="133">
        <v>42558</v>
      </c>
      <c r="X14" s="10">
        <v>39</v>
      </c>
      <c r="Y14" s="10">
        <v>39.950000000000003</v>
      </c>
      <c r="Z14" s="10">
        <v>39</v>
      </c>
      <c r="AA14" s="10">
        <v>39.85</v>
      </c>
      <c r="AB14" s="95">
        <v>3774300</v>
      </c>
      <c r="AC14" s="10">
        <v>39.85</v>
      </c>
      <c r="AD14">
        <f t="shared" si="3"/>
        <v>0.95000000000000284</v>
      </c>
      <c r="AE14" s="138">
        <f t="shared" si="4"/>
        <v>1.8400204446715973E-2</v>
      </c>
    </row>
    <row r="15" spans="1:31" x14ac:dyDescent="0.25">
      <c r="H15" s="72"/>
      <c r="W15" s="133">
        <v>42557</v>
      </c>
      <c r="X15" s="10">
        <v>38.68</v>
      </c>
      <c r="Y15" s="10">
        <v>39.159999999999997</v>
      </c>
      <c r="Z15" s="10">
        <v>38.15</v>
      </c>
      <c r="AA15" s="10">
        <v>39.130000000000003</v>
      </c>
      <c r="AB15" s="95">
        <v>5409500</v>
      </c>
      <c r="AC15" s="10">
        <v>39.130000000000003</v>
      </c>
      <c r="AD15">
        <f t="shared" si="3"/>
        <v>1.009999999999998</v>
      </c>
      <c r="AE15" s="138">
        <f t="shared" si="4"/>
        <v>-2.0402958428972218E-3</v>
      </c>
    </row>
    <row r="16" spans="1:31" x14ac:dyDescent="0.25">
      <c r="H16" s="72"/>
      <c r="W16" s="133">
        <v>42556</v>
      </c>
      <c r="X16" s="10">
        <v>39.74</v>
      </c>
      <c r="Y16" s="10">
        <v>39.75</v>
      </c>
      <c r="Z16" s="10">
        <v>38.659999999999997</v>
      </c>
      <c r="AA16" s="10">
        <v>39.21</v>
      </c>
      <c r="AB16" s="95">
        <v>5302400</v>
      </c>
      <c r="AC16" s="10">
        <v>39.21</v>
      </c>
      <c r="AD16">
        <f t="shared" si="3"/>
        <v>1.0900000000000034</v>
      </c>
      <c r="AE16" s="138">
        <f t="shared" si="4"/>
        <v>-9.8484848484848841E-3</v>
      </c>
    </row>
    <row r="17" spans="1:31" x14ac:dyDescent="0.25">
      <c r="W17" s="133">
        <v>42552</v>
      </c>
      <c r="X17" s="10">
        <v>39.26</v>
      </c>
      <c r="Y17" s="10">
        <v>39.770000000000003</v>
      </c>
      <c r="Z17" s="10">
        <v>39.21</v>
      </c>
      <c r="AA17" s="10">
        <v>39.6</v>
      </c>
      <c r="AB17" s="95">
        <v>6490500</v>
      </c>
      <c r="AC17" s="10">
        <v>39.6</v>
      </c>
      <c r="AD17">
        <f t="shared" si="3"/>
        <v>0.56000000000000227</v>
      </c>
      <c r="AE17" s="138">
        <f t="shared" si="4"/>
        <v>9.9464422341239977E-3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38.96</v>
      </c>
      <c r="Y18" s="10">
        <v>39.21</v>
      </c>
      <c r="Z18" s="10">
        <v>38.54</v>
      </c>
      <c r="AA18" s="10">
        <v>39.21</v>
      </c>
      <c r="AB18" s="95">
        <v>5333300</v>
      </c>
      <c r="AC18" s="10">
        <v>39.21</v>
      </c>
      <c r="AD18">
        <f t="shared" si="3"/>
        <v>0.67000000000000171</v>
      </c>
      <c r="AE18" s="138">
        <f t="shared" si="4"/>
        <v>8.2283363332475989E-3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42550</v>
      </c>
      <c r="X19" s="10">
        <v>38.200000000000003</v>
      </c>
      <c r="Y19" s="10">
        <v>39.159999999999997</v>
      </c>
      <c r="Z19" s="10">
        <v>37.76</v>
      </c>
      <c r="AA19" s="10">
        <v>38.89</v>
      </c>
      <c r="AB19" s="95">
        <v>8616200</v>
      </c>
      <c r="AC19" s="10">
        <v>38.89</v>
      </c>
      <c r="AD19">
        <f t="shared" si="3"/>
        <v>1.3999999999999986</v>
      </c>
      <c r="AE19" s="138">
        <f t="shared" si="4"/>
        <v>3.9006144803633402E-2</v>
      </c>
    </row>
    <row r="20" spans="1:31" x14ac:dyDescent="0.25">
      <c r="W20" s="133">
        <v>42549</v>
      </c>
      <c r="X20" s="10">
        <v>37.72</v>
      </c>
      <c r="Y20" s="10">
        <v>37.83</v>
      </c>
      <c r="Z20" s="10">
        <v>36.75</v>
      </c>
      <c r="AA20" s="10">
        <v>37.43</v>
      </c>
      <c r="AB20" s="95">
        <v>8281900</v>
      </c>
      <c r="AC20" s="10">
        <v>37.43</v>
      </c>
      <c r="AD20">
        <f t="shared" si="3"/>
        <v>1.0799999999999983</v>
      </c>
      <c r="AE20" s="138">
        <f t="shared" si="4"/>
        <v>1.8226332970620263E-2</v>
      </c>
    </row>
    <row r="21" spans="1:31" x14ac:dyDescent="0.25">
      <c r="W21" s="133">
        <v>42548</v>
      </c>
      <c r="X21" s="10">
        <v>37.979999999999997</v>
      </c>
      <c r="Y21" s="10">
        <v>38.01</v>
      </c>
      <c r="Z21" s="10">
        <v>36.479999999999997</v>
      </c>
      <c r="AA21" s="10">
        <v>36.76</v>
      </c>
      <c r="AB21" s="95">
        <v>12934600</v>
      </c>
      <c r="AC21" s="10">
        <v>36.76</v>
      </c>
      <c r="AD21">
        <f t="shared" si="3"/>
        <v>1.5300000000000011</v>
      </c>
      <c r="AE21" s="138">
        <f t="shared" si="4"/>
        <v>-4.045941007569831E-2</v>
      </c>
    </row>
    <row r="22" spans="1:31" x14ac:dyDescent="0.25">
      <c r="W22" s="133">
        <v>42545</v>
      </c>
      <c r="X22" s="10">
        <v>37.880000000000003</v>
      </c>
      <c r="Y22" s="10">
        <v>39.24</v>
      </c>
      <c r="Z22" s="10">
        <v>37.74</v>
      </c>
      <c r="AA22" s="10">
        <v>38.31</v>
      </c>
      <c r="AB22" s="95">
        <v>19699900</v>
      </c>
      <c r="AC22" s="10">
        <v>38.31</v>
      </c>
      <c r="AD22">
        <f t="shared" si="3"/>
        <v>1.5</v>
      </c>
      <c r="AE22" s="138">
        <f t="shared" si="4"/>
        <v>-3.2331396817378177E-2</v>
      </c>
    </row>
    <row r="23" spans="1:31" x14ac:dyDescent="0.25">
      <c r="W23" s="133">
        <v>42544</v>
      </c>
      <c r="X23" s="10">
        <v>40.72</v>
      </c>
      <c r="Y23" s="10">
        <v>40.75</v>
      </c>
      <c r="Z23" s="10">
        <v>38.200000000000003</v>
      </c>
      <c r="AA23" s="10">
        <v>39.590000000000003</v>
      </c>
      <c r="AB23" s="95">
        <v>16781900</v>
      </c>
      <c r="AC23" s="10">
        <v>39.590000000000003</v>
      </c>
      <c r="AD23">
        <f t="shared" si="3"/>
        <v>2.5499999999999972</v>
      </c>
      <c r="AE23" s="138">
        <f t="shared" si="4"/>
        <v>-1.66418281172378E-2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40.520000000000003</v>
      </c>
      <c r="Y24" s="10">
        <v>40.72</v>
      </c>
      <c r="Z24" s="10">
        <v>40</v>
      </c>
      <c r="AA24" s="10">
        <v>40.26</v>
      </c>
      <c r="AB24" s="95">
        <v>4816700</v>
      </c>
      <c r="AC24" s="10">
        <v>40.26</v>
      </c>
      <c r="AD24">
        <f t="shared" si="3"/>
        <v>0.71999999999999886</v>
      </c>
      <c r="AE24" s="138">
        <f t="shared" si="4"/>
        <v>-6.4165844027641583E-3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42542</v>
      </c>
      <c r="X25" s="10">
        <v>40.47</v>
      </c>
      <c r="Y25" s="10">
        <v>40.880000000000003</v>
      </c>
      <c r="Z25" s="10">
        <v>39.979999999999997</v>
      </c>
      <c r="AA25" s="10">
        <v>40.520000000000003</v>
      </c>
      <c r="AB25" s="95">
        <v>6376300</v>
      </c>
      <c r="AC25" s="10">
        <v>40.520000000000003</v>
      </c>
      <c r="AD25">
        <f t="shared" si="3"/>
        <v>0.90000000000000568</v>
      </c>
      <c r="AE25" s="138">
        <f t="shared" si="4"/>
        <v>1.2493753123438367E-2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42541</v>
      </c>
      <c r="X26" s="10">
        <v>40.049999999999997</v>
      </c>
      <c r="Y26" s="10">
        <v>40.479999999999997</v>
      </c>
      <c r="Z26" s="10">
        <v>39.9</v>
      </c>
      <c r="AA26" s="10">
        <v>40.020000000000003</v>
      </c>
      <c r="AB26" s="95">
        <v>4190600</v>
      </c>
      <c r="AC26" s="10">
        <v>40.020000000000003</v>
      </c>
      <c r="AD26">
        <f t="shared" si="3"/>
        <v>0.57999999999999829</v>
      </c>
      <c r="AE26" s="138">
        <f t="shared" si="4"/>
        <v>7.0457976849522819E-3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42538</v>
      </c>
      <c r="X27" s="10">
        <v>39.6</v>
      </c>
      <c r="Y27" s="10">
        <v>40.18</v>
      </c>
      <c r="Z27" s="10">
        <v>39.58</v>
      </c>
      <c r="AA27" s="10">
        <v>39.74</v>
      </c>
      <c r="AB27" s="95">
        <v>5633700</v>
      </c>
      <c r="AC27" s="10">
        <v>39.74</v>
      </c>
      <c r="AD27">
        <f t="shared" si="3"/>
        <v>0.60000000000000142</v>
      </c>
      <c r="AE27" s="138">
        <f t="shared" si="4"/>
        <v>-1.0055304172951196E-3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42537</v>
      </c>
      <c r="X28" s="10">
        <v>39.450000000000003</v>
      </c>
      <c r="Y28" s="10">
        <v>40.090000000000003</v>
      </c>
      <c r="Z28" s="10">
        <v>39.18</v>
      </c>
      <c r="AA28" s="10">
        <v>39.78</v>
      </c>
      <c r="AB28" s="95">
        <v>6621500</v>
      </c>
      <c r="AC28" s="10">
        <v>39.78</v>
      </c>
      <c r="AD28">
        <f t="shared" si="3"/>
        <v>0.91000000000000369</v>
      </c>
      <c r="AE28" s="138">
        <f t="shared" si="4"/>
        <v>-4.0060090135202175E-3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40.25</v>
      </c>
      <c r="Y29" s="10">
        <v>40.67</v>
      </c>
      <c r="Z29" s="10">
        <v>39.76</v>
      </c>
      <c r="AA29" s="10">
        <v>39.94</v>
      </c>
      <c r="AB29" s="95">
        <v>7023400</v>
      </c>
      <c r="AC29" s="10">
        <v>39.94</v>
      </c>
      <c r="AD29">
        <f t="shared" si="3"/>
        <v>0.91000000000000369</v>
      </c>
      <c r="AE29" s="138">
        <f t="shared" si="4"/>
        <v>1.5045135406217547E-3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41.95</v>
      </c>
      <c r="Y30" s="10">
        <v>42.22</v>
      </c>
      <c r="Z30" s="10">
        <v>39.6</v>
      </c>
      <c r="AA30" s="10">
        <v>39.880000000000003</v>
      </c>
      <c r="AB30" s="95">
        <v>15154200</v>
      </c>
      <c r="AC30" s="10">
        <v>39.880000000000003</v>
      </c>
      <c r="AD30">
        <f t="shared" si="3"/>
        <v>2.6199999999999974</v>
      </c>
      <c r="AE30" s="138">
        <f t="shared" si="4"/>
        <v>-5.4079696394686794E-2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43.22</v>
      </c>
      <c r="Y31" s="10">
        <v>43.49</v>
      </c>
      <c r="Z31" s="10">
        <v>41.91</v>
      </c>
      <c r="AA31" s="10">
        <v>42.16</v>
      </c>
      <c r="AB31" s="95">
        <v>6586700</v>
      </c>
      <c r="AC31" s="10">
        <v>42.16</v>
      </c>
      <c r="AD31">
        <f t="shared" si="3"/>
        <v>1.5800000000000054</v>
      </c>
      <c r="AE31" s="138">
        <f t="shared" si="4"/>
        <v>-3.3692413476965499E-2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43.91</v>
      </c>
      <c r="Y32" s="10">
        <v>44.05</v>
      </c>
      <c r="Z32" s="10">
        <v>43.23</v>
      </c>
      <c r="AA32" s="10">
        <v>43.63</v>
      </c>
      <c r="AB32" s="95">
        <v>4661100</v>
      </c>
      <c r="AC32" s="10">
        <v>43.63</v>
      </c>
      <c r="AD32">
        <f t="shared" si="3"/>
        <v>0.82000000000000028</v>
      </c>
      <c r="AE32" s="138">
        <f t="shared" si="4"/>
        <v>-1.2672550350757983E-2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42530</v>
      </c>
      <c r="X33" s="10">
        <v>43.46</v>
      </c>
      <c r="Y33" s="10">
        <v>44.33</v>
      </c>
      <c r="Z33" s="10">
        <v>43.35</v>
      </c>
      <c r="AA33" s="10">
        <v>44.19</v>
      </c>
      <c r="AB33" s="95">
        <v>5605200</v>
      </c>
      <c r="AC33" s="10">
        <v>44.19</v>
      </c>
      <c r="AD33">
        <f t="shared" si="3"/>
        <v>0.97999999999999687</v>
      </c>
      <c r="AE33" s="138">
        <f t="shared" si="4"/>
        <v>1.5862068965517118E-2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43.27</v>
      </c>
      <c r="Y34" s="10">
        <v>43.9</v>
      </c>
      <c r="Z34" s="10">
        <v>43.05</v>
      </c>
      <c r="AA34" s="10">
        <v>43.5</v>
      </c>
      <c r="AB34" s="95">
        <v>6527000</v>
      </c>
      <c r="AC34" s="10">
        <v>43.5</v>
      </c>
      <c r="AD34">
        <f t="shared" si="3"/>
        <v>0.85000000000000142</v>
      </c>
      <c r="AE34" s="138">
        <f t="shared" si="4"/>
        <v>9.9837473879731409E-3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41.71</v>
      </c>
      <c r="Y35" s="10">
        <v>43.46</v>
      </c>
      <c r="Z35" s="10">
        <v>41.57</v>
      </c>
      <c r="AA35" s="10">
        <v>43.07</v>
      </c>
      <c r="AB35" s="95">
        <v>6401500</v>
      </c>
      <c r="AC35" s="10">
        <v>43.07</v>
      </c>
      <c r="AD35">
        <f t="shared" si="3"/>
        <v>1.8900000000000006</v>
      </c>
      <c r="AE35" s="138">
        <f t="shared" si="4"/>
        <v>3.1122815417763849E-2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41.5</v>
      </c>
      <c r="Y36" s="10">
        <v>41.86</v>
      </c>
      <c r="Z36" s="10">
        <v>41.21</v>
      </c>
      <c r="AA36" s="10">
        <v>41.77</v>
      </c>
      <c r="AB36" s="95">
        <v>3516500</v>
      </c>
      <c r="AC36" s="10">
        <v>41.77</v>
      </c>
      <c r="AD36">
        <f t="shared" si="3"/>
        <v>0.64999999999999858</v>
      </c>
      <c r="AE36" s="138" t="e">
        <f t="shared" si="4"/>
        <v>#DIV/0!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42527</v>
      </c>
      <c r="X37" s="10" t="s">
        <v>371</v>
      </c>
      <c r="Y37" s="10"/>
      <c r="Z37" s="10"/>
      <c r="AA37" s="10"/>
      <c r="AB37" s="95"/>
      <c r="AC37" s="10"/>
      <c r="AD37">
        <f t="shared" si="3"/>
        <v>0</v>
      </c>
      <c r="AE37" s="138">
        <f t="shared" si="4"/>
        <v>-1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41.91</v>
      </c>
      <c r="Y38" s="10">
        <v>41.97</v>
      </c>
      <c r="Z38" s="10">
        <v>41.11</v>
      </c>
      <c r="AA38" s="10">
        <v>41.69</v>
      </c>
      <c r="AB38" s="95">
        <v>5081800</v>
      </c>
      <c r="AC38" s="10">
        <v>41.59</v>
      </c>
      <c r="AD38">
        <f t="shared" si="3"/>
        <v>0.85999999999999943</v>
      </c>
      <c r="AE38" s="138">
        <f t="shared" si="4"/>
        <v>-1.1409555502733482E-2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42523</v>
      </c>
      <c r="X39" s="10">
        <v>42.32</v>
      </c>
      <c r="Y39" s="10">
        <v>42.62</v>
      </c>
      <c r="Z39" s="10">
        <v>42.03</v>
      </c>
      <c r="AA39" s="10">
        <v>42.17</v>
      </c>
      <c r="AB39" s="95">
        <v>4390900</v>
      </c>
      <c r="AC39" s="10">
        <v>42.07</v>
      </c>
      <c r="AD39">
        <f t="shared" si="3"/>
        <v>0.58999999999999631</v>
      </c>
      <c r="AE39" s="138">
        <f t="shared" si="4"/>
        <v>-8.7181903864278487E-3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42522</v>
      </c>
      <c r="X40" s="10">
        <v>42.48</v>
      </c>
      <c r="Y40" s="10">
        <v>42.65</v>
      </c>
      <c r="Z40" s="10">
        <v>42.09</v>
      </c>
      <c r="AA40" s="10">
        <v>42.54</v>
      </c>
      <c r="AB40" s="95">
        <v>4083100</v>
      </c>
      <c r="AC40" s="10">
        <v>42.44</v>
      </c>
      <c r="AD40">
        <f t="shared" si="3"/>
        <v>0.55999999999999517</v>
      </c>
      <c r="AE40" s="138">
        <f t="shared" si="4"/>
        <v>1.4157621519583774E-3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42.108000000000004</v>
      </c>
      <c r="Q41" s="2"/>
      <c r="W41" s="133">
        <v>42521</v>
      </c>
      <c r="X41" s="10">
        <v>42.35</v>
      </c>
      <c r="Y41" s="10">
        <v>42.54</v>
      </c>
      <c r="Z41" s="10">
        <v>42.04</v>
      </c>
      <c r="AA41" s="10">
        <v>42.48</v>
      </c>
      <c r="AB41" s="95">
        <v>4878500</v>
      </c>
      <c r="AC41" s="10">
        <v>42.38</v>
      </c>
      <c r="AD41">
        <f t="shared" si="3"/>
        <v>0.5</v>
      </c>
      <c r="AE41" s="138">
        <f t="shared" si="4"/>
        <v>3.5519772673455741E-3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6">O42*$Q$4</f>
        <v>41.725200000000001</v>
      </c>
      <c r="Q42" s="2"/>
      <c r="T42" s="91" t="s">
        <v>113</v>
      </c>
      <c r="W42" s="133">
        <v>42517</v>
      </c>
      <c r="X42" s="10">
        <v>41.82</v>
      </c>
      <c r="Y42" s="10">
        <v>42.39</v>
      </c>
      <c r="Z42" s="10">
        <v>41.82</v>
      </c>
      <c r="AA42" s="10">
        <v>42.33</v>
      </c>
      <c r="AB42" s="95">
        <v>3315900</v>
      </c>
      <c r="AC42" s="10">
        <v>42.23</v>
      </c>
      <c r="AD42">
        <f t="shared" si="3"/>
        <v>0.57000000000000028</v>
      </c>
      <c r="AE42" s="138">
        <f t="shared" si="4"/>
        <v>1.2952746461981191E-2</v>
      </c>
    </row>
    <row r="43" spans="2:31" ht="15.75" thickTop="1" x14ac:dyDescent="0.25">
      <c r="O43" s="83">
        <v>1.08</v>
      </c>
      <c r="P43" s="83">
        <f t="shared" si="16"/>
        <v>41.342400000000005</v>
      </c>
      <c r="Q43" s="2"/>
      <c r="T43" s="128" t="s">
        <v>98</v>
      </c>
      <c r="U43" s="129">
        <v>37.83</v>
      </c>
      <c r="W43" s="133">
        <v>42516</v>
      </c>
      <c r="X43" s="10">
        <v>42.57</v>
      </c>
      <c r="Y43" s="10">
        <v>42.69</v>
      </c>
      <c r="Z43" s="10">
        <v>41.57</v>
      </c>
      <c r="AA43" s="10">
        <v>41.79</v>
      </c>
      <c r="AB43" s="95">
        <v>5019900</v>
      </c>
      <c r="AC43" s="10">
        <v>41.69</v>
      </c>
      <c r="AD43">
        <f t="shared" si="3"/>
        <v>1.1199999999999974</v>
      </c>
      <c r="AE43" s="138">
        <f t="shared" si="4"/>
        <v>-1.744049021918459E-2</v>
      </c>
    </row>
    <row r="44" spans="2:31" x14ac:dyDescent="0.25">
      <c r="O44" s="83">
        <v>1.07</v>
      </c>
      <c r="P44" s="83">
        <f t="shared" si="16"/>
        <v>40.959600000000002</v>
      </c>
      <c r="Q44" s="2"/>
      <c r="T44" s="93" t="s">
        <v>99</v>
      </c>
      <c r="U44" s="130">
        <v>37.840000000000003</v>
      </c>
      <c r="W44" s="133">
        <v>42515</v>
      </c>
      <c r="X44" s="10">
        <v>42.82</v>
      </c>
      <c r="Y44" s="10">
        <v>43.29</v>
      </c>
      <c r="Z44" s="10">
        <v>42.42</v>
      </c>
      <c r="AA44" s="10">
        <v>42.53</v>
      </c>
      <c r="AB44" s="95">
        <v>4441000</v>
      </c>
      <c r="AC44" s="10">
        <v>42.43</v>
      </c>
      <c r="AD44">
        <f t="shared" si="3"/>
        <v>0.86999999999999744</v>
      </c>
      <c r="AE44" s="138">
        <f t="shared" si="4"/>
        <v>-6.3231850117096977E-3</v>
      </c>
    </row>
    <row r="45" spans="2:31" x14ac:dyDescent="0.25">
      <c r="O45" s="83">
        <v>1.06</v>
      </c>
      <c r="P45" s="83">
        <f t="shared" si="16"/>
        <v>40.576800000000006</v>
      </c>
      <c r="Q45" s="2"/>
      <c r="T45" s="93" t="s">
        <v>100</v>
      </c>
      <c r="U45" s="130" t="s">
        <v>528</v>
      </c>
      <c r="W45" s="133">
        <v>42514</v>
      </c>
      <c r="X45" s="10">
        <v>42.3</v>
      </c>
      <c r="Y45" s="10">
        <v>43</v>
      </c>
      <c r="Z45" s="10">
        <v>42.18</v>
      </c>
      <c r="AA45" s="10">
        <v>42.8</v>
      </c>
      <c r="AB45" s="95">
        <v>3513800</v>
      </c>
      <c r="AC45" s="10">
        <v>42.7</v>
      </c>
      <c r="AD45">
        <f t="shared" si="3"/>
        <v>0.82000000000000028</v>
      </c>
      <c r="AE45" s="138">
        <f t="shared" si="4"/>
        <v>1.4010923771075934E-2</v>
      </c>
    </row>
    <row r="46" spans="2:31" x14ac:dyDescent="0.25">
      <c r="O46" s="83">
        <v>1.05</v>
      </c>
      <c r="P46" s="83">
        <f t="shared" si="16"/>
        <v>40.194000000000003</v>
      </c>
      <c r="Q46" s="2"/>
      <c r="T46" s="93" t="s">
        <v>101</v>
      </c>
      <c r="U46" s="130" t="s">
        <v>529</v>
      </c>
      <c r="W46" s="133">
        <v>42513</v>
      </c>
      <c r="X46" s="10">
        <v>42.19</v>
      </c>
      <c r="Y46" s="10">
        <v>42.56</v>
      </c>
      <c r="Z46" s="10">
        <v>42.12</v>
      </c>
      <c r="AA46" s="10">
        <v>42.21</v>
      </c>
      <c r="AB46" s="95">
        <v>3850100</v>
      </c>
      <c r="AC46" s="10">
        <v>42.11</v>
      </c>
      <c r="AD46">
        <f t="shared" si="3"/>
        <v>0.44000000000000483</v>
      </c>
      <c r="AE46" s="138">
        <f t="shared" si="4"/>
        <v>4.7517224994053642E-4</v>
      </c>
    </row>
    <row r="47" spans="2:31" x14ac:dyDescent="0.25">
      <c r="O47" s="83">
        <v>1.04</v>
      </c>
      <c r="P47" s="83">
        <f t="shared" si="16"/>
        <v>39.811199999999999</v>
      </c>
      <c r="Q47" s="2"/>
      <c r="T47" s="93" t="s">
        <v>102</v>
      </c>
      <c r="U47" s="130">
        <v>49.54</v>
      </c>
      <c r="W47" s="133">
        <v>42510</v>
      </c>
      <c r="X47" s="10">
        <v>42.34</v>
      </c>
      <c r="Y47" s="10">
        <v>42.99</v>
      </c>
      <c r="Z47" s="10">
        <v>42.08</v>
      </c>
      <c r="AA47" s="10">
        <v>42.19</v>
      </c>
      <c r="AB47" s="95">
        <v>4195000</v>
      </c>
      <c r="AC47" s="10">
        <v>42.09</v>
      </c>
      <c r="AD47">
        <f t="shared" si="3"/>
        <v>0.91000000000000369</v>
      </c>
      <c r="AE47" s="138">
        <f t="shared" si="4"/>
        <v>4.7539814594732555E-4</v>
      </c>
    </row>
    <row r="48" spans="2:31" x14ac:dyDescent="0.25">
      <c r="O48" s="83">
        <v>1.03</v>
      </c>
      <c r="P48" s="83">
        <f t="shared" si="16"/>
        <v>39.428400000000003</v>
      </c>
      <c r="Q48" s="2"/>
      <c r="T48" s="93" t="s">
        <v>103</v>
      </c>
      <c r="U48" s="130">
        <v>1.2462500000000001</v>
      </c>
      <c r="W48" s="133">
        <v>42509</v>
      </c>
      <c r="X48" s="10">
        <v>42.75</v>
      </c>
      <c r="Y48" s="10">
        <v>42.96</v>
      </c>
      <c r="Z48" s="10">
        <v>41.5</v>
      </c>
      <c r="AA48" s="10">
        <v>42.17</v>
      </c>
      <c r="AB48" s="95">
        <v>5693700</v>
      </c>
      <c r="AC48" s="10">
        <v>42.07</v>
      </c>
      <c r="AD48">
        <f t="shared" si="3"/>
        <v>1.4600000000000009</v>
      </c>
      <c r="AE48" s="138">
        <f t="shared" si="4"/>
        <v>-1.7056074766355067E-2</v>
      </c>
    </row>
    <row r="49" spans="15:31" x14ac:dyDescent="0.25">
      <c r="O49" s="83">
        <v>1.02</v>
      </c>
      <c r="P49" s="83">
        <f t="shared" si="16"/>
        <v>39.0456</v>
      </c>
      <c r="Q49" s="2"/>
      <c r="T49" s="93" t="s">
        <v>104</v>
      </c>
      <c r="U49" s="130" t="s">
        <v>130</v>
      </c>
      <c r="W49" s="133">
        <v>42508</v>
      </c>
      <c r="X49" s="10">
        <v>42.01</v>
      </c>
      <c r="Y49" s="10">
        <v>43.24</v>
      </c>
      <c r="Z49" s="10">
        <v>41.92</v>
      </c>
      <c r="AA49" s="10">
        <v>42.9</v>
      </c>
      <c r="AB49" s="95">
        <v>6035600</v>
      </c>
      <c r="AC49" s="10">
        <v>42.8</v>
      </c>
      <c r="AD49">
        <f t="shared" si="3"/>
        <v>1.3200000000000003</v>
      </c>
      <c r="AE49" s="138">
        <f t="shared" si="4"/>
        <v>1.6627078384797933E-2</v>
      </c>
    </row>
    <row r="50" spans="15:31" x14ac:dyDescent="0.25">
      <c r="O50" s="83">
        <v>1.01</v>
      </c>
      <c r="P50" s="83">
        <f t="shared" si="16"/>
        <v>38.662800000000004</v>
      </c>
      <c r="Q50" s="2"/>
      <c r="T50" s="93"/>
      <c r="U50" s="130"/>
      <c r="W50" s="133">
        <v>42507</v>
      </c>
      <c r="X50" s="10">
        <v>42.05</v>
      </c>
      <c r="Y50" s="10">
        <v>42.95</v>
      </c>
      <c r="Z50" s="10">
        <v>42</v>
      </c>
      <c r="AA50" s="10">
        <v>42.2</v>
      </c>
      <c r="AB50" s="95">
        <v>5162100</v>
      </c>
      <c r="AC50" s="10">
        <v>42.1</v>
      </c>
      <c r="AD50">
        <f t="shared" si="3"/>
        <v>0.95000000000000284</v>
      </c>
      <c r="AE50" s="138">
        <f t="shared" si="4"/>
        <v>-7.1208165202940599E-4</v>
      </c>
    </row>
    <row r="51" spans="15:31" x14ac:dyDescent="0.25">
      <c r="O51" s="83">
        <v>1</v>
      </c>
      <c r="P51" s="83">
        <f t="shared" si="16"/>
        <v>38.28</v>
      </c>
      <c r="Q51" s="2"/>
      <c r="T51" s="93" t="s">
        <v>105</v>
      </c>
      <c r="U51" s="130" t="s">
        <v>530</v>
      </c>
      <c r="W51" s="133">
        <v>42506</v>
      </c>
      <c r="X51" s="10">
        <v>41.61</v>
      </c>
      <c r="Y51" s="10">
        <v>42.37</v>
      </c>
      <c r="Z51" s="10">
        <v>41.32</v>
      </c>
      <c r="AA51" s="10">
        <v>42.23</v>
      </c>
      <c r="AB51" s="95">
        <v>6059300</v>
      </c>
      <c r="AC51" s="10">
        <v>42.13</v>
      </c>
      <c r="AD51">
        <f t="shared" si="3"/>
        <v>1.0499999999999972</v>
      </c>
      <c r="AE51" s="138">
        <f t="shared" si="4"/>
        <v>1.6160154365653767E-2</v>
      </c>
    </row>
    <row r="52" spans="15:31" x14ac:dyDescent="0.25">
      <c r="O52" s="83">
        <v>0.99</v>
      </c>
      <c r="P52" s="83">
        <f t="shared" si="16"/>
        <v>37.897199999999998</v>
      </c>
      <c r="Q52" s="2"/>
      <c r="T52" s="93" t="s">
        <v>106</v>
      </c>
      <c r="U52" s="130" t="s">
        <v>372</v>
      </c>
      <c r="W52" s="133">
        <v>42503</v>
      </c>
      <c r="X52" s="10">
        <v>41.43</v>
      </c>
      <c r="Y52" s="10">
        <v>42.24</v>
      </c>
      <c r="Z52" s="10">
        <v>41.31</v>
      </c>
      <c r="AA52" s="10">
        <v>41.56</v>
      </c>
      <c r="AB52" s="95">
        <v>5486300</v>
      </c>
      <c r="AC52" s="10">
        <v>41.46</v>
      </c>
      <c r="AD52">
        <f t="shared" si="3"/>
        <v>0.92999999999999972</v>
      </c>
      <c r="AE52" s="138">
        <f t="shared" si="4"/>
        <v>8.2684824902725662E-3</v>
      </c>
    </row>
    <row r="53" spans="15:31" x14ac:dyDescent="0.25">
      <c r="O53" s="83">
        <v>0.98</v>
      </c>
      <c r="P53" s="83">
        <f t="shared" si="16"/>
        <v>37.514400000000002</v>
      </c>
      <c r="Q53" s="2"/>
      <c r="T53" s="93" t="s">
        <v>107</v>
      </c>
      <c r="U53" s="131">
        <v>11388965</v>
      </c>
      <c r="W53" s="133">
        <v>42502</v>
      </c>
      <c r="X53" s="10">
        <v>42.25</v>
      </c>
      <c r="Y53" s="10">
        <v>42.37</v>
      </c>
      <c r="Z53" s="10">
        <v>40.85</v>
      </c>
      <c r="AA53" s="10">
        <v>41.22</v>
      </c>
      <c r="AB53" s="95">
        <v>5669900</v>
      </c>
      <c r="AC53" s="10">
        <v>41.12</v>
      </c>
      <c r="AD53">
        <f t="shared" si="3"/>
        <v>1.519999999999996</v>
      </c>
      <c r="AE53" s="138">
        <f t="shared" si="4"/>
        <v>-2.1185432039990459E-2</v>
      </c>
    </row>
    <row r="54" spans="15:31" x14ac:dyDescent="0.25">
      <c r="O54" s="83">
        <v>0.97</v>
      </c>
      <c r="P54" s="83">
        <f t="shared" si="16"/>
        <v>37.131599999999999</v>
      </c>
      <c r="T54" s="93" t="s">
        <v>110</v>
      </c>
      <c r="U54" s="131">
        <v>7238760</v>
      </c>
      <c r="W54" s="133">
        <v>42501</v>
      </c>
      <c r="X54" s="10">
        <v>42.7</v>
      </c>
      <c r="Y54" s="10">
        <v>43.61</v>
      </c>
      <c r="Z54" s="10">
        <v>42.08</v>
      </c>
      <c r="AA54" s="10">
        <v>42.11</v>
      </c>
      <c r="AB54" s="95">
        <v>7124800</v>
      </c>
      <c r="AC54" s="10">
        <v>42.01</v>
      </c>
      <c r="AD54">
        <f t="shared" si="3"/>
        <v>1.5300000000000011</v>
      </c>
      <c r="AE54" s="138">
        <f t="shared" si="4"/>
        <v>-1.7309941520467831E-2</v>
      </c>
    </row>
    <row r="55" spans="15:31" x14ac:dyDescent="0.25">
      <c r="O55" s="83">
        <v>0.96</v>
      </c>
      <c r="P55" s="83">
        <f t="shared" si="16"/>
        <v>36.748800000000003</v>
      </c>
      <c r="T55" s="93" t="s">
        <v>108</v>
      </c>
      <c r="U55" s="130" t="s">
        <v>531</v>
      </c>
      <c r="W55" s="133">
        <v>42500</v>
      </c>
      <c r="X55" s="10">
        <v>42.28</v>
      </c>
      <c r="Y55" s="10">
        <v>42.91</v>
      </c>
      <c r="Z55" s="10">
        <v>42.1</v>
      </c>
      <c r="AA55" s="10">
        <v>42.85</v>
      </c>
      <c r="AB55" s="95">
        <v>5264400</v>
      </c>
      <c r="AC55" s="10">
        <v>42.75</v>
      </c>
      <c r="AD55">
        <f t="shared" si="3"/>
        <v>0.80999999999999517</v>
      </c>
      <c r="AE55" s="138">
        <f t="shared" si="4"/>
        <v>1.5680684248039922E-2</v>
      </c>
    </row>
    <row r="56" spans="15:31" x14ac:dyDescent="0.25">
      <c r="O56" s="83">
        <v>0.95</v>
      </c>
      <c r="P56" s="83">
        <f t="shared" si="16"/>
        <v>36.366</v>
      </c>
      <c r="T56" s="93" t="s">
        <v>111</v>
      </c>
      <c r="U56" s="130">
        <v>9.93</v>
      </c>
      <c r="W56" s="133">
        <v>42499</v>
      </c>
      <c r="X56" s="10">
        <v>41.79</v>
      </c>
      <c r="Y56" s="10">
        <v>42.57</v>
      </c>
      <c r="Z56" s="10">
        <v>41.75</v>
      </c>
      <c r="AA56" s="10">
        <v>42.19</v>
      </c>
      <c r="AB56" s="95">
        <v>5495900</v>
      </c>
      <c r="AC56" s="10">
        <v>42.09</v>
      </c>
      <c r="AD56">
        <f t="shared" si="3"/>
        <v>0.82000000000000028</v>
      </c>
      <c r="AE56" s="138">
        <f t="shared" si="4"/>
        <v>1.1049723756906049E-2</v>
      </c>
    </row>
    <row r="57" spans="15:31" x14ac:dyDescent="0.25">
      <c r="O57" s="83">
        <v>0.94</v>
      </c>
      <c r="P57" s="83">
        <f t="shared" si="16"/>
        <v>35.983199999999997</v>
      </c>
      <c r="T57" s="93" t="s">
        <v>112</v>
      </c>
      <c r="U57" s="130">
        <v>3.76</v>
      </c>
      <c r="W57" s="133">
        <v>42496</v>
      </c>
      <c r="X57" s="10">
        <v>41.47</v>
      </c>
      <c r="Y57" s="10">
        <v>41.94</v>
      </c>
      <c r="Z57" s="10">
        <v>40.74</v>
      </c>
      <c r="AA57" s="10">
        <v>41.73</v>
      </c>
      <c r="AB57" s="95">
        <v>6550400</v>
      </c>
      <c r="AC57" s="10">
        <v>41.63</v>
      </c>
      <c r="AD57">
        <f t="shared" si="3"/>
        <v>1.1999999999999957</v>
      </c>
      <c r="AE57" s="138">
        <f t="shared" si="4"/>
        <v>4.8274197441469102E-3</v>
      </c>
    </row>
    <row r="58" spans="15:31" x14ac:dyDescent="0.25">
      <c r="O58" s="83">
        <v>0.93</v>
      </c>
      <c r="P58" s="83">
        <f t="shared" si="16"/>
        <v>35.6004</v>
      </c>
      <c r="T58" s="93" t="s">
        <v>109</v>
      </c>
      <c r="U58" s="130" t="s">
        <v>532</v>
      </c>
      <c r="W58" s="133">
        <v>42495</v>
      </c>
      <c r="X58" s="10">
        <v>41.76</v>
      </c>
      <c r="Y58" s="10">
        <v>42.14</v>
      </c>
      <c r="Z58" s="10">
        <v>41.39</v>
      </c>
      <c r="AA58" s="10">
        <v>41.53</v>
      </c>
      <c r="AB58" s="95">
        <v>5969100</v>
      </c>
      <c r="AC58" s="10">
        <v>41.43</v>
      </c>
      <c r="AD58">
        <f t="shared" si="3"/>
        <v>0.75</v>
      </c>
      <c r="AE58" s="138">
        <f t="shared" si="4"/>
        <v>-3.1280076997113326E-3</v>
      </c>
    </row>
    <row r="59" spans="15:31" x14ac:dyDescent="0.25">
      <c r="O59" s="83">
        <v>0.92</v>
      </c>
      <c r="P59" s="83">
        <f t="shared" si="16"/>
        <v>35.217600000000004</v>
      </c>
      <c r="W59" s="133">
        <v>42494</v>
      </c>
      <c r="X59" s="10">
        <v>42.8</v>
      </c>
      <c r="Y59" s="10">
        <v>42.81</v>
      </c>
      <c r="Z59" s="10">
        <v>41.39</v>
      </c>
      <c r="AA59" s="10">
        <v>41.66</v>
      </c>
      <c r="AB59" s="95">
        <v>7609600</v>
      </c>
      <c r="AC59" s="10">
        <v>41.56</v>
      </c>
      <c r="AD59">
        <f t="shared" si="3"/>
        <v>1.4200000000000017</v>
      </c>
      <c r="AE59" s="138">
        <f t="shared" si="4"/>
        <v>-3.4386617100371719E-2</v>
      </c>
    </row>
    <row r="60" spans="15:31" x14ac:dyDescent="0.25">
      <c r="O60" s="83">
        <v>0.91</v>
      </c>
      <c r="P60" s="83">
        <f t="shared" si="16"/>
        <v>34.834800000000001</v>
      </c>
      <c r="W60" s="133">
        <v>42493</v>
      </c>
      <c r="X60" s="10">
        <v>44.23</v>
      </c>
      <c r="Y60" s="10">
        <v>44.28</v>
      </c>
      <c r="Z60" s="10">
        <v>42.94</v>
      </c>
      <c r="AA60" s="10">
        <v>43.14</v>
      </c>
      <c r="AB60" s="95">
        <v>6220500</v>
      </c>
      <c r="AC60" s="10">
        <v>43.04</v>
      </c>
      <c r="AD60">
        <f t="shared" si="3"/>
        <v>1.3400000000000034</v>
      </c>
      <c r="AE60" s="138">
        <f t="shared" si="4"/>
        <v>-1.9589977220956678E-2</v>
      </c>
    </row>
    <row r="61" spans="15:31" x14ac:dyDescent="0.25">
      <c r="O61" s="83">
        <v>0.9</v>
      </c>
      <c r="P61" s="83">
        <f t="shared" si="16"/>
        <v>34.452000000000005</v>
      </c>
      <c r="W61" s="133">
        <v>42492</v>
      </c>
      <c r="X61" s="10">
        <v>44.63</v>
      </c>
      <c r="Y61" s="10">
        <v>45</v>
      </c>
      <c r="Z61" s="10">
        <v>43.93</v>
      </c>
      <c r="AA61" s="10">
        <v>44.01</v>
      </c>
      <c r="AB61" s="95">
        <v>5482800</v>
      </c>
      <c r="AC61" s="10">
        <v>43.9</v>
      </c>
      <c r="AD61">
        <f t="shared" si="3"/>
        <v>1.0700000000000003</v>
      </c>
      <c r="AE61" s="138">
        <f t="shared" si="4"/>
        <v>-1.3483146067415741E-2</v>
      </c>
    </row>
    <row r="62" spans="15:31" x14ac:dyDescent="0.25">
      <c r="W62" s="133">
        <v>42489</v>
      </c>
      <c r="X62" s="10">
        <v>44.11</v>
      </c>
      <c r="Y62" s="10">
        <v>44.64</v>
      </c>
      <c r="Z62" s="10">
        <v>43.46</v>
      </c>
      <c r="AA62" s="10">
        <v>44.61</v>
      </c>
      <c r="AB62" s="95">
        <v>11026500</v>
      </c>
      <c r="AC62" s="10">
        <v>44.5</v>
      </c>
      <c r="AD62">
        <f t="shared" si="3"/>
        <v>1.1799999999999997</v>
      </c>
      <c r="AE62" s="138">
        <f t="shared" si="4"/>
        <v>1.2514220705347023E-2</v>
      </c>
    </row>
    <row r="63" spans="15:31" x14ac:dyDescent="0.25">
      <c r="W63" s="133">
        <v>42488</v>
      </c>
      <c r="X63" s="10">
        <v>45.48</v>
      </c>
      <c r="Y63" s="10">
        <v>45.74</v>
      </c>
      <c r="Z63" s="10">
        <v>43.95</v>
      </c>
      <c r="AA63" s="10">
        <v>44.06</v>
      </c>
      <c r="AB63" s="95">
        <v>8448700</v>
      </c>
      <c r="AC63" s="10">
        <v>43.95</v>
      </c>
      <c r="AD63">
        <f t="shared" si="3"/>
        <v>1.7899999999999991</v>
      </c>
      <c r="AE63" s="138">
        <f t="shared" si="4"/>
        <v>-3.3216014078310541E-2</v>
      </c>
    </row>
    <row r="64" spans="15:31" x14ac:dyDescent="0.25">
      <c r="W64" s="133">
        <v>42487</v>
      </c>
      <c r="X64" s="10">
        <v>46.18</v>
      </c>
      <c r="Y64" s="10">
        <v>46.87</v>
      </c>
      <c r="Z64" s="10">
        <v>45.45</v>
      </c>
      <c r="AA64" s="10">
        <v>45.57</v>
      </c>
      <c r="AB64" s="95">
        <v>8295400</v>
      </c>
      <c r="AC64" s="10">
        <v>45.46</v>
      </c>
      <c r="AD64">
        <f t="shared" si="3"/>
        <v>1.4199999999999946</v>
      </c>
      <c r="AE64" s="138">
        <f t="shared" si="4"/>
        <v>-1.3240720642500481E-2</v>
      </c>
    </row>
    <row r="65" spans="23:31" x14ac:dyDescent="0.25">
      <c r="W65" s="133">
        <v>42486</v>
      </c>
      <c r="X65" s="10">
        <v>47.09</v>
      </c>
      <c r="Y65" s="10">
        <v>47.5</v>
      </c>
      <c r="Z65" s="10">
        <v>45.91</v>
      </c>
      <c r="AA65" s="10">
        <v>46.18</v>
      </c>
      <c r="AB65" s="95">
        <v>6373500</v>
      </c>
      <c r="AC65" s="10">
        <v>46.07</v>
      </c>
      <c r="AD65">
        <f t="shared" si="3"/>
        <v>1.5900000000000034</v>
      </c>
      <c r="AE65" s="138">
        <f t="shared" si="4"/>
        <v>-1.4334617030380858E-2</v>
      </c>
    </row>
    <row r="66" spans="23:31" x14ac:dyDescent="0.25">
      <c r="W66" s="133">
        <v>42485</v>
      </c>
      <c r="X66" s="10">
        <v>47.3</v>
      </c>
      <c r="Y66" s="10">
        <v>47.65</v>
      </c>
      <c r="Z66" s="10">
        <v>46.77</v>
      </c>
      <c r="AA66" s="10">
        <v>46.85</v>
      </c>
      <c r="AB66" s="95">
        <v>4259100</v>
      </c>
      <c r="AC66" s="10">
        <v>46.74</v>
      </c>
      <c r="AD66">
        <f t="shared" si="3"/>
        <v>0.87999999999999545</v>
      </c>
      <c r="AE66" s="138">
        <f t="shared" si="4"/>
        <v>-8.4853627492574857E-3</v>
      </c>
    </row>
    <row r="67" spans="23:31" x14ac:dyDescent="0.25">
      <c r="W67" s="133">
        <v>42482</v>
      </c>
      <c r="X67" s="10">
        <v>46.28</v>
      </c>
      <c r="Y67" s="10">
        <v>47.78</v>
      </c>
      <c r="Z67" s="10">
        <v>46.16</v>
      </c>
      <c r="AA67" s="10">
        <v>47.25</v>
      </c>
      <c r="AB67" s="95">
        <v>9581200</v>
      </c>
      <c r="AC67" s="10">
        <v>47.14</v>
      </c>
      <c r="AD67">
        <f t="shared" si="3"/>
        <v>1.6200000000000045</v>
      </c>
      <c r="AE67" s="138">
        <f t="shared" si="4"/>
        <v>-1.0079798404031837E-2</v>
      </c>
    </row>
    <row r="68" spans="23:31" x14ac:dyDescent="0.25">
      <c r="W68" s="133">
        <v>42481</v>
      </c>
      <c r="X68" s="10">
        <v>48</v>
      </c>
      <c r="Y68" s="10">
        <v>48</v>
      </c>
      <c r="Z68" s="10">
        <v>46.27</v>
      </c>
      <c r="AA68" s="10">
        <v>47.73</v>
      </c>
      <c r="AB68" s="95">
        <v>9872900</v>
      </c>
      <c r="AC68" s="10">
        <v>47.62</v>
      </c>
      <c r="AD68">
        <f t="shared" si="3"/>
        <v>1.7299999999999969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7">Y69-Z69</f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47" priority="11">
      <formula>F33&gt;0</formula>
    </cfRule>
    <cfRule type="expression" dxfId="546" priority="12">
      <formula>F33&lt;0</formula>
    </cfRule>
  </conditionalFormatting>
  <conditionalFormatting sqref="Q7">
    <cfRule type="expression" dxfId="545" priority="9">
      <formula>Q7&gt;0</formula>
    </cfRule>
    <cfRule type="expression" dxfId="544" priority="10">
      <formula>Q7&lt;0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F25:F32">
    <cfRule type="expression" dxfId="541" priority="5">
      <formula>F25&gt;0</formula>
    </cfRule>
    <cfRule type="expression" dxfId="540" priority="6">
      <formula>F25&lt;0</formula>
    </cfRule>
  </conditionalFormatting>
  <conditionalFormatting sqref="H25:H32">
    <cfRule type="expression" dxfId="539" priority="3">
      <formula>H25&gt;0</formula>
    </cfRule>
    <cfRule type="expression" dxfId="53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574</v>
      </c>
      <c r="B2" s="74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30</v>
      </c>
      <c r="T2" s="1"/>
      <c r="W2" s="133">
        <v>42576</v>
      </c>
      <c r="X2" s="10">
        <v>25.16</v>
      </c>
      <c r="Y2" s="10">
        <v>25.42</v>
      </c>
      <c r="Z2" s="10">
        <v>24.54</v>
      </c>
      <c r="AA2" s="10">
        <v>25.33</v>
      </c>
      <c r="AB2" s="95">
        <v>5721900</v>
      </c>
      <c r="AC2" s="10">
        <v>25.33</v>
      </c>
      <c r="AD2" s="2">
        <f>Y2-Z2</f>
        <v>0.88000000000000256</v>
      </c>
      <c r="AE2" s="138">
        <f>AC2/AC3-1</f>
        <v>5.9571088165208952E-3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52</v>
      </c>
      <c r="T3" s="1"/>
      <c r="W3" s="133">
        <v>42573</v>
      </c>
      <c r="X3" s="10">
        <v>26.19</v>
      </c>
      <c r="Y3" s="10">
        <v>26.41</v>
      </c>
      <c r="Z3" s="10">
        <v>25.15</v>
      </c>
      <c r="AA3" s="10">
        <v>25.18</v>
      </c>
      <c r="AB3" s="95">
        <v>4528900</v>
      </c>
      <c r="AC3" s="10">
        <v>25.18</v>
      </c>
      <c r="AD3" s="2">
        <f t="shared" ref="AD3:AD66" si="0">Y3-Z3</f>
        <v>1.2600000000000016</v>
      </c>
      <c r="AE3" s="138">
        <f t="shared" ref="AE3:AE66" si="1">AC3/AC4-1</f>
        <v>-4.2221376949410416E-2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58.09</v>
      </c>
      <c r="T4" s="163"/>
      <c r="U4" s="1"/>
      <c r="W4" s="133">
        <v>42572</v>
      </c>
      <c r="X4" s="10">
        <v>26.74</v>
      </c>
      <c r="Y4" s="10">
        <v>27.07</v>
      </c>
      <c r="Z4" s="10">
        <v>26.2</v>
      </c>
      <c r="AA4" s="10">
        <v>26.29</v>
      </c>
      <c r="AB4" s="95">
        <v>3071900</v>
      </c>
      <c r="AC4" s="10">
        <v>26.29</v>
      </c>
      <c r="AD4" s="2">
        <f t="shared" si="0"/>
        <v>0.87000000000000099</v>
      </c>
      <c r="AE4" s="138">
        <f t="shared" si="1"/>
        <v>-1.2025554302893648E-2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1742.7</v>
      </c>
      <c r="W5" s="133">
        <v>42571</v>
      </c>
      <c r="X5" s="10">
        <v>26.59</v>
      </c>
      <c r="Y5" s="10">
        <v>27.1</v>
      </c>
      <c r="Z5" s="10">
        <v>26.19</v>
      </c>
      <c r="AA5" s="10">
        <v>26.61</v>
      </c>
      <c r="AB5" s="95">
        <v>4148300</v>
      </c>
      <c r="AC5" s="10">
        <v>26.61</v>
      </c>
      <c r="AD5" s="2">
        <f t="shared" si="0"/>
        <v>0.91000000000000014</v>
      </c>
      <c r="AE5" s="138">
        <f t="shared" si="1"/>
        <v>2.2598870056496079E-3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1560</v>
      </c>
      <c r="W6" s="133">
        <v>42570</v>
      </c>
      <c r="X6" s="10">
        <v>27.2</v>
      </c>
      <c r="Y6" s="10">
        <v>27.28</v>
      </c>
      <c r="Z6" s="10">
        <v>26.35</v>
      </c>
      <c r="AA6" s="10">
        <v>26.55</v>
      </c>
      <c r="AB6" s="95">
        <v>5392000</v>
      </c>
      <c r="AC6" s="10">
        <v>26.55</v>
      </c>
      <c r="AD6" s="2">
        <f t="shared" si="0"/>
        <v>0.92999999999999972</v>
      </c>
      <c r="AE6" s="138">
        <f t="shared" si="1"/>
        <v>-4.1170097508125725E-2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182.70000000000005</v>
      </c>
      <c r="R7" s="30">
        <v>42608</v>
      </c>
      <c r="W7" s="133">
        <v>42569</v>
      </c>
      <c r="X7" s="10">
        <v>27.34</v>
      </c>
      <c r="Y7" s="10">
        <v>27.82</v>
      </c>
      <c r="Z7" s="10">
        <v>26.41</v>
      </c>
      <c r="AA7" s="10">
        <v>27.69</v>
      </c>
      <c r="AB7" s="95">
        <v>3904700</v>
      </c>
      <c r="AC7" s="10">
        <v>27.69</v>
      </c>
      <c r="AD7" s="2">
        <f t="shared" si="0"/>
        <v>1.4100000000000001</v>
      </c>
      <c r="AE7" s="138">
        <f t="shared" si="1"/>
        <v>9.1107871720117473E-3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182.70000000000005</v>
      </c>
      <c r="W8" s="133">
        <v>42566</v>
      </c>
      <c r="X8" s="10">
        <v>27.99</v>
      </c>
      <c r="Y8" s="10">
        <v>28.02</v>
      </c>
      <c r="Z8" s="10">
        <v>27.03</v>
      </c>
      <c r="AA8" s="10">
        <v>27.44</v>
      </c>
      <c r="AB8" s="95">
        <v>4032100</v>
      </c>
      <c r="AC8" s="10">
        <v>27.44</v>
      </c>
      <c r="AD8" s="2">
        <f t="shared" si="0"/>
        <v>0.98999999999999844</v>
      </c>
      <c r="AE8" s="138">
        <f t="shared" si="1"/>
        <v>-1.5428776462145688E-2</v>
      </c>
    </row>
    <row r="9" spans="1:31" x14ac:dyDescent="0.25">
      <c r="H9" s="72"/>
      <c r="O9" s="11" t="s">
        <v>239</v>
      </c>
      <c r="Q9" s="138">
        <f>IF(Q2=0, 0, Q8/Q6)</f>
        <v>0.11711538461538465</v>
      </c>
      <c r="W9" s="133">
        <v>42565</v>
      </c>
      <c r="X9" s="10">
        <v>27.46</v>
      </c>
      <c r="Y9" s="10">
        <v>28.32</v>
      </c>
      <c r="Z9" s="10">
        <v>27.33</v>
      </c>
      <c r="AA9" s="10">
        <v>27.87</v>
      </c>
      <c r="AB9" s="95">
        <v>7391400</v>
      </c>
      <c r="AC9" s="10">
        <v>27.87</v>
      </c>
      <c r="AD9" s="2">
        <f t="shared" si="0"/>
        <v>0.99000000000000199</v>
      </c>
      <c r="AE9" s="138">
        <f t="shared" si="1"/>
        <v>3.5289747399702698E-2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26.07</v>
      </c>
      <c r="Y10" s="10">
        <v>27.01</v>
      </c>
      <c r="Z10" s="10">
        <v>25.63</v>
      </c>
      <c r="AA10" s="10">
        <v>26.92</v>
      </c>
      <c r="AB10" s="95">
        <v>4906700</v>
      </c>
      <c r="AC10" s="10">
        <v>26.92</v>
      </c>
      <c r="AD10" s="2">
        <f t="shared" si="0"/>
        <v>1.3800000000000026</v>
      </c>
      <c r="AE10" s="138">
        <f t="shared" si="1"/>
        <v>3.4191317710334346E-2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4.7699999999999999E-2</v>
      </c>
      <c r="W11" s="133">
        <v>42563</v>
      </c>
      <c r="X11" s="10">
        <v>25</v>
      </c>
      <c r="Y11" s="10">
        <v>26.49</v>
      </c>
      <c r="Z11" s="10">
        <v>24.88</v>
      </c>
      <c r="AA11" s="10">
        <v>26.03</v>
      </c>
      <c r="AB11" s="95">
        <v>4371900</v>
      </c>
      <c r="AC11" s="10">
        <v>26.03</v>
      </c>
      <c r="AD11" s="2">
        <f t="shared" si="0"/>
        <v>1.6099999999999994</v>
      </c>
      <c r="AE11" s="138">
        <f t="shared" si="1"/>
        <v>5.5127685447912356E-2</v>
      </c>
    </row>
    <row r="12" spans="1:31" x14ac:dyDescent="0.25">
      <c r="H12" s="72"/>
      <c r="W12" s="133">
        <v>42562</v>
      </c>
      <c r="X12" s="10">
        <v>25.02</v>
      </c>
      <c r="Y12" s="10">
        <v>25.36</v>
      </c>
      <c r="Z12" s="10">
        <v>24.62</v>
      </c>
      <c r="AA12" s="10">
        <v>24.67</v>
      </c>
      <c r="AB12" s="95">
        <v>3699000</v>
      </c>
      <c r="AC12" s="10">
        <v>24.67</v>
      </c>
      <c r="AD12" s="2">
        <f t="shared" si="0"/>
        <v>0.73999999999999844</v>
      </c>
      <c r="AE12" s="138">
        <f t="shared" si="1"/>
        <v>-7.6427996781978091E-3</v>
      </c>
    </row>
    <row r="13" spans="1:31" x14ac:dyDescent="0.25">
      <c r="H13" s="72"/>
      <c r="W13" s="133">
        <v>42559</v>
      </c>
      <c r="X13" s="10">
        <v>24.15</v>
      </c>
      <c r="Y13" s="10">
        <v>24.97</v>
      </c>
      <c r="Z13" s="10">
        <v>23.85</v>
      </c>
      <c r="AA13" s="10">
        <v>24.86</v>
      </c>
      <c r="AB13" s="95">
        <v>3839000</v>
      </c>
      <c r="AC13" s="10">
        <v>24.86</v>
      </c>
      <c r="AD13" s="2">
        <f t="shared" si="0"/>
        <v>1.1199999999999974</v>
      </c>
      <c r="AE13" s="138">
        <f t="shared" si="1"/>
        <v>5.787234042553191E-2</v>
      </c>
    </row>
    <row r="14" spans="1:31" x14ac:dyDescent="0.25">
      <c r="H14" s="72"/>
      <c r="W14" s="133">
        <v>42558</v>
      </c>
      <c r="X14" s="10">
        <v>23.91</v>
      </c>
      <c r="Y14" s="10">
        <v>24.32</v>
      </c>
      <c r="Z14" s="10">
        <v>23.38</v>
      </c>
      <c r="AA14" s="10">
        <v>23.5</v>
      </c>
      <c r="AB14" s="95">
        <v>3029800</v>
      </c>
      <c r="AC14" s="10">
        <v>23.5</v>
      </c>
      <c r="AD14" s="2">
        <f t="shared" si="0"/>
        <v>0.94000000000000128</v>
      </c>
      <c r="AE14" s="138">
        <f t="shared" si="1"/>
        <v>-1.0526315789473717E-2</v>
      </c>
    </row>
    <row r="15" spans="1:31" x14ac:dyDescent="0.25">
      <c r="H15" s="72"/>
      <c r="W15" s="133">
        <v>42557</v>
      </c>
      <c r="X15" s="10">
        <v>23.32</v>
      </c>
      <c r="Y15" s="10">
        <v>23.78</v>
      </c>
      <c r="Z15" s="10">
        <v>22.75</v>
      </c>
      <c r="AA15" s="10">
        <v>23.75</v>
      </c>
      <c r="AB15" s="95">
        <v>4798300</v>
      </c>
      <c r="AC15" s="10">
        <v>23.75</v>
      </c>
      <c r="AD15" s="2">
        <f t="shared" si="0"/>
        <v>1.0300000000000011</v>
      </c>
      <c r="AE15" s="138">
        <f t="shared" si="1"/>
        <v>8.920985556499561E-3</v>
      </c>
    </row>
    <row r="16" spans="1:31" x14ac:dyDescent="0.25">
      <c r="H16" s="72"/>
      <c r="W16" s="133">
        <v>42556</v>
      </c>
      <c r="X16" s="10">
        <v>24.09</v>
      </c>
      <c r="Y16" s="10">
        <v>24.24</v>
      </c>
      <c r="Z16" s="10">
        <v>23.25</v>
      </c>
      <c r="AA16" s="10">
        <v>23.54</v>
      </c>
      <c r="AB16" s="95">
        <v>3709800</v>
      </c>
      <c r="AC16" s="10">
        <v>23.54</v>
      </c>
      <c r="AD16" s="2">
        <f t="shared" si="0"/>
        <v>0.98999999999999844</v>
      </c>
      <c r="AE16" s="138">
        <f t="shared" si="1"/>
        <v>-2.8075970272502082E-2</v>
      </c>
    </row>
    <row r="17" spans="1:31" x14ac:dyDescent="0.25">
      <c r="W17" s="133">
        <v>42552</v>
      </c>
      <c r="X17" s="10">
        <v>23.92</v>
      </c>
      <c r="Y17" s="10">
        <v>24.42</v>
      </c>
      <c r="Z17" s="10">
        <v>23.76</v>
      </c>
      <c r="AA17" s="10">
        <v>24.22</v>
      </c>
      <c r="AB17" s="95">
        <v>4839400</v>
      </c>
      <c r="AC17" s="10">
        <v>24.22</v>
      </c>
      <c r="AD17" s="2">
        <f t="shared" si="0"/>
        <v>0.66000000000000014</v>
      </c>
      <c r="AE17" s="138">
        <f t="shared" si="1"/>
        <v>4.9792531120331773E-3</v>
      </c>
    </row>
    <row r="18" spans="1:31" x14ac:dyDescent="0.25">
      <c r="A18" s="32" t="s">
        <v>81</v>
      </c>
      <c r="B18" s="14"/>
      <c r="C18" s="14">
        <f>SUM(C2:C6)</f>
        <v>30</v>
      </c>
      <c r="D18" s="18"/>
      <c r="E18" s="18"/>
      <c r="F18" s="18">
        <f>SUM(F2:F6)</f>
        <v>1560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24.36</v>
      </c>
      <c r="Y18" s="10">
        <v>24.84</v>
      </c>
      <c r="Z18" s="10">
        <v>23.63</v>
      </c>
      <c r="AA18" s="10">
        <v>24.1</v>
      </c>
      <c r="AB18" s="95">
        <v>4517800</v>
      </c>
      <c r="AC18" s="10">
        <v>24.1</v>
      </c>
      <c r="AD18" s="2">
        <f t="shared" si="0"/>
        <v>1.2100000000000009</v>
      </c>
      <c r="AE18" s="138">
        <f t="shared" si="1"/>
        <v>-9.8603122432209256E-3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24.47</v>
      </c>
      <c r="Y19" s="10">
        <v>24.63</v>
      </c>
      <c r="Z19" s="10">
        <v>23.96</v>
      </c>
      <c r="AA19" s="10">
        <v>24.34</v>
      </c>
      <c r="AB19" s="95">
        <v>5769300</v>
      </c>
      <c r="AC19" s="10">
        <v>24.34</v>
      </c>
      <c r="AD19" s="2">
        <f t="shared" si="0"/>
        <v>0.66999999999999815</v>
      </c>
      <c r="AE19" s="138">
        <f t="shared" si="1"/>
        <v>1.1637572734829682E-2</v>
      </c>
    </row>
    <row r="20" spans="1:31" x14ac:dyDescent="0.25">
      <c r="W20" s="133">
        <v>42549</v>
      </c>
      <c r="X20" s="10">
        <v>23.86</v>
      </c>
      <c r="Y20" s="10">
        <v>24.48</v>
      </c>
      <c r="Z20" s="10">
        <v>23.6</v>
      </c>
      <c r="AA20" s="10">
        <v>24.06</v>
      </c>
      <c r="AB20" s="95">
        <v>6589500</v>
      </c>
      <c r="AC20" s="10">
        <v>24.06</v>
      </c>
      <c r="AD20" s="2">
        <f t="shared" si="0"/>
        <v>0.87999999999999901</v>
      </c>
      <c r="AE20" s="138">
        <f t="shared" si="1"/>
        <v>2.4701873935264018E-2</v>
      </c>
    </row>
    <row r="21" spans="1:31" x14ac:dyDescent="0.25">
      <c r="W21" s="133">
        <v>42548</v>
      </c>
      <c r="X21" s="10">
        <v>24.94</v>
      </c>
      <c r="Y21" s="10">
        <v>24.97</v>
      </c>
      <c r="Z21" s="10">
        <v>23.15</v>
      </c>
      <c r="AA21" s="10">
        <v>23.48</v>
      </c>
      <c r="AB21" s="95">
        <v>7575800</v>
      </c>
      <c r="AC21" s="10">
        <v>23.48</v>
      </c>
      <c r="AD21" s="2">
        <f t="shared" si="0"/>
        <v>1.8200000000000003</v>
      </c>
      <c r="AE21" s="138">
        <f t="shared" si="1"/>
        <v>-7.6681085332284682E-2</v>
      </c>
    </row>
    <row r="22" spans="1:31" x14ac:dyDescent="0.25">
      <c r="W22" s="133">
        <v>42545</v>
      </c>
      <c r="X22" s="10">
        <v>26.54</v>
      </c>
      <c r="Y22" s="10">
        <v>26.62</v>
      </c>
      <c r="Z22" s="10">
        <v>24.76</v>
      </c>
      <c r="AA22" s="10">
        <v>25.43</v>
      </c>
      <c r="AB22" s="95">
        <v>11112200</v>
      </c>
      <c r="AC22" s="10">
        <v>25.43</v>
      </c>
      <c r="AD22" s="2">
        <f t="shared" si="0"/>
        <v>1.8599999999999994</v>
      </c>
      <c r="AE22" s="138">
        <f t="shared" si="1"/>
        <v>-7.9956584659913177E-2</v>
      </c>
    </row>
    <row r="23" spans="1:31" x14ac:dyDescent="0.25">
      <c r="W23" s="133">
        <v>42544</v>
      </c>
      <c r="X23" s="10">
        <v>27.19</v>
      </c>
      <c r="Y23" s="10">
        <v>27.66</v>
      </c>
      <c r="Z23" s="10">
        <v>26.83</v>
      </c>
      <c r="AA23" s="10">
        <v>27.64</v>
      </c>
      <c r="AB23" s="95">
        <v>4862500</v>
      </c>
      <c r="AC23" s="10">
        <v>27.64</v>
      </c>
      <c r="AD23" s="2">
        <f t="shared" si="0"/>
        <v>0.83000000000000185</v>
      </c>
      <c r="AE23" s="138">
        <f t="shared" si="1"/>
        <v>2.2945965951147285E-2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27.5</v>
      </c>
      <c r="Y24" s="10">
        <v>27.77</v>
      </c>
      <c r="Z24" s="10">
        <v>26.97</v>
      </c>
      <c r="AA24" s="10">
        <v>27.02</v>
      </c>
      <c r="AB24" s="95">
        <v>3785900</v>
      </c>
      <c r="AC24" s="10">
        <v>27.02</v>
      </c>
      <c r="AD24" s="2">
        <f t="shared" si="0"/>
        <v>0.80000000000000071</v>
      </c>
      <c r="AE24" s="138">
        <f t="shared" si="1"/>
        <v>-1.0618820944708895E-2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575</v>
      </c>
      <c r="W25" s="133">
        <v>42542</v>
      </c>
      <c r="X25" s="10">
        <v>27.87</v>
      </c>
      <c r="Y25" s="10">
        <v>28.05</v>
      </c>
      <c r="Z25" s="10">
        <v>27.15</v>
      </c>
      <c r="AA25" s="10">
        <v>27.31</v>
      </c>
      <c r="AB25" s="95">
        <v>4617900</v>
      </c>
      <c r="AC25" s="10">
        <v>27.31</v>
      </c>
      <c r="AD25" s="2">
        <f t="shared" si="0"/>
        <v>0.90000000000000213</v>
      </c>
      <c r="AE25" s="138">
        <f t="shared" si="1"/>
        <v>-2.3247496423462133E-2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42541</v>
      </c>
      <c r="X26" s="10">
        <v>28.54</v>
      </c>
      <c r="Y26" s="10">
        <v>29.25</v>
      </c>
      <c r="Z26" s="10">
        <v>27.91</v>
      </c>
      <c r="AA26" s="10">
        <v>27.96</v>
      </c>
      <c r="AB26" s="95">
        <v>3462700</v>
      </c>
      <c r="AC26" s="10">
        <v>27.96</v>
      </c>
      <c r="AD26" s="2">
        <f t="shared" si="0"/>
        <v>1.3399999999999999</v>
      </c>
      <c r="AE26" s="138">
        <f t="shared" si="1"/>
        <v>-1.3756613756613745E-2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42538</v>
      </c>
      <c r="X27" s="10">
        <v>27.65</v>
      </c>
      <c r="Y27" s="10">
        <v>28.73</v>
      </c>
      <c r="Z27" s="10">
        <v>27.63</v>
      </c>
      <c r="AA27" s="10">
        <v>28.35</v>
      </c>
      <c r="AB27" s="95">
        <v>6613200</v>
      </c>
      <c r="AC27" s="10">
        <v>28.35</v>
      </c>
      <c r="AD27" s="2">
        <f t="shared" si="0"/>
        <v>1.1000000000000014</v>
      </c>
      <c r="AE27" s="138">
        <f t="shared" si="1"/>
        <v>2.7546212395795688E-2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42537</v>
      </c>
      <c r="X28" s="10">
        <v>27.4</v>
      </c>
      <c r="Y28" s="10">
        <v>27.8</v>
      </c>
      <c r="Z28" s="10">
        <v>26.55</v>
      </c>
      <c r="AA28" s="10">
        <v>27.59</v>
      </c>
      <c r="AB28" s="95">
        <v>4312900</v>
      </c>
      <c r="AC28" s="10">
        <v>27.59</v>
      </c>
      <c r="AD28" s="2">
        <f t="shared" si="0"/>
        <v>1.25</v>
      </c>
      <c r="AE28" s="138">
        <f t="shared" si="1"/>
        <v>-3.2514450867051625E-3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27.82</v>
      </c>
      <c r="Y29" s="10">
        <v>28.33</v>
      </c>
      <c r="Z29" s="10">
        <v>27.25</v>
      </c>
      <c r="AA29" s="10">
        <v>27.68</v>
      </c>
      <c r="AB29" s="95">
        <v>4606300</v>
      </c>
      <c r="AC29" s="10">
        <v>27.68</v>
      </c>
      <c r="AD29" s="2">
        <f t="shared" si="0"/>
        <v>1.0799999999999983</v>
      </c>
      <c r="AE29" s="138">
        <f t="shared" si="1"/>
        <v>-1.8031013342950653E-3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28.58</v>
      </c>
      <c r="Y30" s="10">
        <v>29.17</v>
      </c>
      <c r="Z30" s="10">
        <v>27.43</v>
      </c>
      <c r="AA30" s="10">
        <v>27.73</v>
      </c>
      <c r="AB30" s="95">
        <v>4068000</v>
      </c>
      <c r="AC30" s="10">
        <v>27.73</v>
      </c>
      <c r="AD30" s="2">
        <f t="shared" si="0"/>
        <v>1.740000000000002</v>
      </c>
      <c r="AE30" s="138">
        <f t="shared" si="1"/>
        <v>-3.1097134870719745E-2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29.43</v>
      </c>
      <c r="Y31" s="10">
        <v>30.07</v>
      </c>
      <c r="Z31" s="10">
        <v>28.58</v>
      </c>
      <c r="AA31" s="10">
        <v>28.62</v>
      </c>
      <c r="AB31" s="95">
        <v>3452300</v>
      </c>
      <c r="AC31" s="10">
        <v>28.62</v>
      </c>
      <c r="AD31" s="2">
        <f t="shared" si="0"/>
        <v>1.490000000000002</v>
      </c>
      <c r="AE31" s="138">
        <f t="shared" si="1"/>
        <v>-2.0868970236058826E-2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29.4</v>
      </c>
      <c r="Y32" s="10">
        <v>30.03</v>
      </c>
      <c r="Z32" s="10">
        <v>28.83</v>
      </c>
      <c r="AA32" s="10">
        <v>29.23</v>
      </c>
      <c r="AB32" s="95">
        <v>4878800</v>
      </c>
      <c r="AC32" s="10">
        <v>29.23</v>
      </c>
      <c r="AD32" s="2">
        <f t="shared" si="0"/>
        <v>1.2000000000000028</v>
      </c>
      <c r="AE32" s="138">
        <f t="shared" si="1"/>
        <v>-1.8798254447801255E-2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42530</v>
      </c>
      <c r="X33" s="10">
        <v>30.59</v>
      </c>
      <c r="Y33" s="10">
        <v>30.59</v>
      </c>
      <c r="Z33" s="10">
        <v>29.47</v>
      </c>
      <c r="AA33" s="10">
        <v>29.79</v>
      </c>
      <c r="AB33" s="95">
        <v>4885900</v>
      </c>
      <c r="AC33" s="10">
        <v>29.79</v>
      </c>
      <c r="AD33" s="2">
        <f t="shared" si="0"/>
        <v>1.120000000000001</v>
      </c>
      <c r="AE33" s="138">
        <f t="shared" si="1"/>
        <v>-4.1505791505791478E-2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31.97</v>
      </c>
      <c r="Y34" s="10">
        <v>32.08</v>
      </c>
      <c r="Z34" s="10">
        <v>30.58</v>
      </c>
      <c r="AA34" s="10">
        <v>31.08</v>
      </c>
      <c r="AB34" s="95">
        <v>3669000</v>
      </c>
      <c r="AC34" s="10">
        <v>31.08</v>
      </c>
      <c r="AD34" s="2">
        <f t="shared" si="0"/>
        <v>1.5</v>
      </c>
      <c r="AE34" s="138">
        <f t="shared" si="1"/>
        <v>-2.7534418022528206E-2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31.39</v>
      </c>
      <c r="Y35" s="10">
        <v>32.42</v>
      </c>
      <c r="Z35" s="10">
        <v>31.3</v>
      </c>
      <c r="AA35" s="10">
        <v>31.96</v>
      </c>
      <c r="AB35" s="95">
        <v>6240700</v>
      </c>
      <c r="AC35" s="10">
        <v>31.96</v>
      </c>
      <c r="AD35" s="2">
        <f t="shared" si="0"/>
        <v>1.120000000000001</v>
      </c>
      <c r="AE35" s="138">
        <f t="shared" si="1"/>
        <v>2.6003210272873334E-2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29.45</v>
      </c>
      <c r="Y36" s="10">
        <v>31.16</v>
      </c>
      <c r="Z36" s="10">
        <v>29.2</v>
      </c>
      <c r="AA36" s="10">
        <v>31.15</v>
      </c>
      <c r="AB36" s="95">
        <v>7725100</v>
      </c>
      <c r="AC36" s="10">
        <v>31.15</v>
      </c>
      <c r="AD36" s="2">
        <f t="shared" si="0"/>
        <v>1.9600000000000009</v>
      </c>
      <c r="AE36" s="138">
        <f t="shared" si="1"/>
        <v>8.878014680181745E-2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27.93</v>
      </c>
      <c r="Y37" s="10">
        <v>28.7</v>
      </c>
      <c r="Z37" s="10">
        <v>27.61</v>
      </c>
      <c r="AA37" s="10">
        <v>28.61</v>
      </c>
      <c r="AB37" s="95">
        <v>4223300</v>
      </c>
      <c r="AC37" s="10">
        <v>28.61</v>
      </c>
      <c r="AD37" s="2">
        <f t="shared" si="0"/>
        <v>1.0899999999999999</v>
      </c>
      <c r="AE37" s="138">
        <f t="shared" si="1"/>
        <v>2.2516082916368862E-2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27.64</v>
      </c>
      <c r="Y38" s="10">
        <v>28.27</v>
      </c>
      <c r="Z38" s="10">
        <v>27.5</v>
      </c>
      <c r="AA38" s="10">
        <v>27.98</v>
      </c>
      <c r="AB38" s="95">
        <v>6262400</v>
      </c>
      <c r="AC38" s="10">
        <v>27.98</v>
      </c>
      <c r="AD38" s="2">
        <f t="shared" si="0"/>
        <v>0.76999999999999957</v>
      </c>
      <c r="AE38" s="138">
        <f t="shared" si="1"/>
        <v>1.2301013024601959E-2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27.66</v>
      </c>
      <c r="Y39" s="10">
        <v>27.73</v>
      </c>
      <c r="Z39" s="10">
        <v>27</v>
      </c>
      <c r="AA39" s="10">
        <v>27.64</v>
      </c>
      <c r="AB39" s="95">
        <v>3921000</v>
      </c>
      <c r="AC39" s="10">
        <v>27.64</v>
      </c>
      <c r="AD39" s="2">
        <f t="shared" si="0"/>
        <v>0.73000000000000043</v>
      </c>
      <c r="AE39" s="138">
        <f t="shared" si="1"/>
        <v>-7.2306579898773204E-4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42521</v>
      </c>
      <c r="X40" s="10">
        <v>27.7</v>
      </c>
      <c r="Y40" s="10">
        <v>27.74</v>
      </c>
      <c r="Z40" s="10">
        <v>27</v>
      </c>
      <c r="AA40" s="10">
        <v>27.66</v>
      </c>
      <c r="AB40" s="95">
        <v>6090900</v>
      </c>
      <c r="AC40" s="10">
        <v>27.66</v>
      </c>
      <c r="AD40" s="2">
        <f t="shared" si="0"/>
        <v>0.73999999999999844</v>
      </c>
      <c r="AE40" s="138">
        <f t="shared" si="1"/>
        <v>-1.4440433212996595E-3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63.899000000000008</v>
      </c>
      <c r="Q41" s="2"/>
      <c r="W41" s="133">
        <v>42517</v>
      </c>
      <c r="X41" s="10">
        <v>28.9</v>
      </c>
      <c r="Y41" s="10">
        <v>29.36</v>
      </c>
      <c r="Z41" s="10">
        <v>27.52</v>
      </c>
      <c r="AA41" s="10">
        <v>27.7</v>
      </c>
      <c r="AB41" s="95">
        <v>6984100</v>
      </c>
      <c r="AC41" s="10">
        <v>27.7</v>
      </c>
      <c r="AD41" s="2">
        <f t="shared" si="0"/>
        <v>1.8399999999999999</v>
      </c>
      <c r="AE41" s="138">
        <f t="shared" si="1"/>
        <v>-4.3508287292817749E-2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6">O42*$Q$4</f>
        <v>63.318100000000008</v>
      </c>
      <c r="Q42" s="2"/>
      <c r="T42" s="91" t="s">
        <v>113</v>
      </c>
      <c r="W42" s="133">
        <v>42516</v>
      </c>
      <c r="X42" s="10">
        <v>29.96</v>
      </c>
      <c r="Y42" s="10">
        <v>30.15</v>
      </c>
      <c r="Z42" s="10">
        <v>28.86</v>
      </c>
      <c r="AA42" s="10">
        <v>28.96</v>
      </c>
      <c r="AB42" s="95">
        <v>6052400</v>
      </c>
      <c r="AC42" s="10">
        <v>28.96</v>
      </c>
      <c r="AD42" s="2">
        <f t="shared" si="0"/>
        <v>1.2899999999999991</v>
      </c>
      <c r="AE42" s="138">
        <f t="shared" si="1"/>
        <v>-1.8970189701897011E-2</v>
      </c>
    </row>
    <row r="43" spans="2:31" ht="15.75" thickTop="1" x14ac:dyDescent="0.25">
      <c r="O43" s="83">
        <v>1.08</v>
      </c>
      <c r="P43" s="83">
        <f t="shared" si="6"/>
        <v>62.737200000000009</v>
      </c>
      <c r="Q43" s="2"/>
      <c r="T43" s="128" t="s">
        <v>98</v>
      </c>
      <c r="U43" s="129">
        <v>25.18</v>
      </c>
      <c r="W43" s="133">
        <v>42515</v>
      </c>
      <c r="X43" s="10">
        <v>28</v>
      </c>
      <c r="Y43" s="10">
        <v>29.7</v>
      </c>
      <c r="Z43" s="10">
        <v>27.9</v>
      </c>
      <c r="AA43" s="10">
        <v>29.52</v>
      </c>
      <c r="AB43" s="95">
        <v>7885300</v>
      </c>
      <c r="AC43" s="10">
        <v>29.52</v>
      </c>
      <c r="AD43" s="2">
        <f t="shared" si="0"/>
        <v>1.8000000000000007</v>
      </c>
      <c r="AE43" s="138">
        <f t="shared" si="1"/>
        <v>6.91778341180731E-2</v>
      </c>
    </row>
    <row r="44" spans="2:31" x14ac:dyDescent="0.25">
      <c r="O44" s="83">
        <v>1.07</v>
      </c>
      <c r="P44" s="83">
        <f t="shared" si="6"/>
        <v>62.156300000000009</v>
      </c>
      <c r="Q44" s="2"/>
      <c r="T44" s="93" t="s">
        <v>99</v>
      </c>
      <c r="U44" s="130">
        <v>25.16</v>
      </c>
      <c r="W44" s="133">
        <v>42514</v>
      </c>
      <c r="X44" s="10">
        <v>29.51</v>
      </c>
      <c r="Y44" s="10">
        <v>29.6</v>
      </c>
      <c r="Z44" s="10">
        <v>27.38</v>
      </c>
      <c r="AA44" s="10">
        <v>27.61</v>
      </c>
      <c r="AB44" s="95">
        <v>12225600</v>
      </c>
      <c r="AC44" s="10">
        <v>27.61</v>
      </c>
      <c r="AD44" s="2">
        <f t="shared" si="0"/>
        <v>2.2200000000000024</v>
      </c>
      <c r="AE44" s="138">
        <f t="shared" si="1"/>
        <v>-7.5041876046901268E-2</v>
      </c>
    </row>
    <row r="45" spans="2:31" x14ac:dyDescent="0.25">
      <c r="O45" s="83">
        <v>1.06</v>
      </c>
      <c r="P45" s="83">
        <f t="shared" si="6"/>
        <v>61.575400000000009</v>
      </c>
      <c r="Q45" s="2"/>
      <c r="T45" s="93" t="s">
        <v>100</v>
      </c>
      <c r="U45" s="130" t="s">
        <v>523</v>
      </c>
      <c r="W45" s="133">
        <v>42513</v>
      </c>
      <c r="X45" s="10">
        <v>30.06</v>
      </c>
      <c r="Y45" s="10">
        <v>30.76</v>
      </c>
      <c r="Z45" s="10">
        <v>29.5</v>
      </c>
      <c r="AA45" s="10">
        <v>29.85</v>
      </c>
      <c r="AB45" s="95">
        <v>8479100</v>
      </c>
      <c r="AC45" s="10">
        <v>29.85</v>
      </c>
      <c r="AD45" s="2">
        <f t="shared" si="0"/>
        <v>1.2600000000000016</v>
      </c>
      <c r="AE45" s="138">
        <f t="shared" si="1"/>
        <v>4.4071353620146914E-2</v>
      </c>
    </row>
    <row r="46" spans="2:31" x14ac:dyDescent="0.25">
      <c r="O46" s="83">
        <v>1.05</v>
      </c>
      <c r="P46" s="83">
        <f t="shared" si="6"/>
        <v>60.994500000000009</v>
      </c>
      <c r="Q46" s="2"/>
      <c r="T46" s="93" t="s">
        <v>101</v>
      </c>
      <c r="U46" s="130" t="s">
        <v>524</v>
      </c>
      <c r="W46" s="133">
        <v>42510</v>
      </c>
      <c r="X46" s="10">
        <v>28.8</v>
      </c>
      <c r="Y46" s="10">
        <v>29.04</v>
      </c>
      <c r="Z46" s="10">
        <v>28.32</v>
      </c>
      <c r="AA46" s="10">
        <v>28.59</v>
      </c>
      <c r="AB46" s="95">
        <v>4374900</v>
      </c>
      <c r="AC46" s="10">
        <v>28.59</v>
      </c>
      <c r="AD46" s="2">
        <f t="shared" si="0"/>
        <v>0.71999999999999886</v>
      </c>
      <c r="AE46" s="138">
        <f t="shared" si="1"/>
        <v>-5.2192066805845094E-3</v>
      </c>
    </row>
    <row r="47" spans="2:31" x14ac:dyDescent="0.25">
      <c r="O47" s="83">
        <v>1.04</v>
      </c>
      <c r="P47" s="83">
        <f t="shared" si="6"/>
        <v>60.413600000000002</v>
      </c>
      <c r="Q47" s="2"/>
      <c r="T47" s="93" t="s">
        <v>102</v>
      </c>
      <c r="U47" s="130">
        <v>29.85</v>
      </c>
      <c r="W47" s="133">
        <v>42509</v>
      </c>
      <c r="X47" s="10">
        <v>28.63</v>
      </c>
      <c r="Y47" s="10">
        <v>29.22</v>
      </c>
      <c r="Z47" s="10">
        <v>28.23</v>
      </c>
      <c r="AA47" s="10">
        <v>28.74</v>
      </c>
      <c r="AB47" s="95">
        <v>3459100</v>
      </c>
      <c r="AC47" s="10">
        <v>28.74</v>
      </c>
      <c r="AD47" s="2">
        <f t="shared" si="0"/>
        <v>0.98999999999999844</v>
      </c>
      <c r="AE47" s="138">
        <f t="shared" si="1"/>
        <v>5.598320503848786E-3</v>
      </c>
    </row>
    <row r="48" spans="2:31" x14ac:dyDescent="0.25">
      <c r="O48" s="83">
        <v>1.03</v>
      </c>
      <c r="P48" s="83">
        <f t="shared" si="6"/>
        <v>59.832700000000003</v>
      </c>
      <c r="Q48" s="2"/>
      <c r="T48" s="93" t="s">
        <v>103</v>
      </c>
      <c r="U48" s="130">
        <v>0.97396899999999997</v>
      </c>
      <c r="W48" s="133">
        <v>42508</v>
      </c>
      <c r="X48" s="10">
        <v>29.07</v>
      </c>
      <c r="Y48" s="10">
        <v>29.74</v>
      </c>
      <c r="Z48" s="10">
        <v>28.36</v>
      </c>
      <c r="AA48" s="10">
        <v>28.58</v>
      </c>
      <c r="AB48" s="95">
        <v>3720900</v>
      </c>
      <c r="AC48" s="10">
        <v>28.58</v>
      </c>
      <c r="AD48" s="2">
        <f t="shared" si="0"/>
        <v>1.379999999999999</v>
      </c>
      <c r="AE48" s="138">
        <f t="shared" si="1"/>
        <v>-1.8543956043956089E-2</v>
      </c>
    </row>
    <row r="49" spans="15:31" x14ac:dyDescent="0.25">
      <c r="O49" s="83">
        <v>1.02</v>
      </c>
      <c r="P49" s="83">
        <f t="shared" si="6"/>
        <v>59.251800000000003</v>
      </c>
      <c r="Q49" s="2"/>
      <c r="T49" s="93" t="s">
        <v>104</v>
      </c>
      <c r="U49" s="130" t="s">
        <v>394</v>
      </c>
      <c r="W49" s="133">
        <v>42507</v>
      </c>
      <c r="X49" s="10">
        <v>28.35</v>
      </c>
      <c r="Y49" s="10">
        <v>29.24</v>
      </c>
      <c r="Z49" s="10">
        <v>28.3</v>
      </c>
      <c r="AA49" s="10">
        <v>29.12</v>
      </c>
      <c r="AB49" s="95">
        <v>3500500</v>
      </c>
      <c r="AC49" s="10">
        <v>29.12</v>
      </c>
      <c r="AD49" s="2">
        <f t="shared" si="0"/>
        <v>0.93999999999999773</v>
      </c>
      <c r="AE49" s="138">
        <f t="shared" si="1"/>
        <v>1.7470300489168311E-2</v>
      </c>
    </row>
    <row r="50" spans="15:31" x14ac:dyDescent="0.25">
      <c r="O50" s="83">
        <v>1.01</v>
      </c>
      <c r="P50" s="83">
        <f t="shared" si="6"/>
        <v>58.670900000000003</v>
      </c>
      <c r="Q50" s="2"/>
      <c r="T50" s="93"/>
      <c r="U50" s="130"/>
      <c r="W50" s="133">
        <v>42506</v>
      </c>
      <c r="X50" s="10">
        <v>27.79</v>
      </c>
      <c r="Y50" s="10">
        <v>28.8</v>
      </c>
      <c r="Z50" s="10">
        <v>27.78</v>
      </c>
      <c r="AA50" s="10">
        <v>28.62</v>
      </c>
      <c r="AB50" s="95">
        <v>3367900</v>
      </c>
      <c r="AC50" s="10">
        <v>28.62</v>
      </c>
      <c r="AD50" s="2">
        <f t="shared" si="0"/>
        <v>1.0199999999999996</v>
      </c>
      <c r="AE50" s="138">
        <f t="shared" si="1"/>
        <v>3.5081374321880743E-2</v>
      </c>
    </row>
    <row r="51" spans="15:31" x14ac:dyDescent="0.25">
      <c r="O51" s="83">
        <v>1</v>
      </c>
      <c r="P51" s="83">
        <f t="shared" si="6"/>
        <v>58.09</v>
      </c>
      <c r="Q51" s="2"/>
      <c r="T51" s="93" t="s">
        <v>105</v>
      </c>
      <c r="U51" s="130" t="s">
        <v>525</v>
      </c>
      <c r="W51" s="133">
        <v>42503</v>
      </c>
      <c r="X51" s="10">
        <v>27.92</v>
      </c>
      <c r="Y51" s="10">
        <v>28.26</v>
      </c>
      <c r="Z51" s="10">
        <v>27.15</v>
      </c>
      <c r="AA51" s="10">
        <v>27.65</v>
      </c>
      <c r="AB51" s="95">
        <v>4671700</v>
      </c>
      <c r="AC51" s="10">
        <v>27.65</v>
      </c>
      <c r="AD51" s="2">
        <f t="shared" si="0"/>
        <v>1.110000000000003</v>
      </c>
      <c r="AE51" s="138">
        <f t="shared" si="1"/>
        <v>-7.1813285457810183E-3</v>
      </c>
    </row>
    <row r="52" spans="15:31" x14ac:dyDescent="0.25">
      <c r="O52" s="83">
        <v>0.99</v>
      </c>
      <c r="P52" s="83">
        <f t="shared" si="6"/>
        <v>57.509100000000004</v>
      </c>
      <c r="Q52" s="2"/>
      <c r="T52" s="93" t="s">
        <v>106</v>
      </c>
      <c r="U52" s="130" t="s">
        <v>367</v>
      </c>
      <c r="W52" s="133">
        <v>42502</v>
      </c>
      <c r="X52" s="10">
        <v>30.29</v>
      </c>
      <c r="Y52" s="10">
        <v>30.42</v>
      </c>
      <c r="Z52" s="10">
        <v>27.58</v>
      </c>
      <c r="AA52" s="10">
        <v>27.85</v>
      </c>
      <c r="AB52" s="95">
        <v>5469800</v>
      </c>
      <c r="AC52" s="10">
        <v>27.85</v>
      </c>
      <c r="AD52" s="2">
        <f t="shared" si="0"/>
        <v>2.8400000000000034</v>
      </c>
      <c r="AE52" s="138">
        <f t="shared" si="1"/>
        <v>-5.4650373387644224E-2</v>
      </c>
    </row>
    <row r="53" spans="15:31" x14ac:dyDescent="0.25">
      <c r="O53" s="83">
        <v>0.98</v>
      </c>
      <c r="P53" s="83">
        <f t="shared" si="6"/>
        <v>56.928200000000004</v>
      </c>
      <c r="Q53" s="2"/>
      <c r="T53" s="93" t="s">
        <v>107</v>
      </c>
      <c r="U53" s="131">
        <v>5723895</v>
      </c>
      <c r="W53" s="133">
        <v>42501</v>
      </c>
      <c r="X53" s="10">
        <v>30.05</v>
      </c>
      <c r="Y53" s="10">
        <v>30.29</v>
      </c>
      <c r="Z53" s="10">
        <v>29.12</v>
      </c>
      <c r="AA53" s="10">
        <v>29.46</v>
      </c>
      <c r="AB53" s="95">
        <v>3785100</v>
      </c>
      <c r="AC53" s="10">
        <v>29.46</v>
      </c>
      <c r="AD53" s="2">
        <f t="shared" si="0"/>
        <v>1.1699999999999982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6"/>
        <v>56.347300000000004</v>
      </c>
      <c r="T54" s="93" t="s">
        <v>110</v>
      </c>
      <c r="U54" s="131">
        <v>4911900</v>
      </c>
      <c r="W54" s="133">
        <v>42501</v>
      </c>
      <c r="X54" s="10" t="s">
        <v>284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6"/>
        <v>55.766400000000004</v>
      </c>
      <c r="T55" s="93" t="s">
        <v>108</v>
      </c>
      <c r="U55" s="130" t="s">
        <v>526</v>
      </c>
      <c r="W55" s="133">
        <v>42500</v>
      </c>
      <c r="X55" s="10">
        <v>30.39</v>
      </c>
      <c r="Y55" s="10">
        <v>30.81</v>
      </c>
      <c r="Z55" s="10">
        <v>28.88</v>
      </c>
      <c r="AA55" s="10">
        <v>30.5</v>
      </c>
      <c r="AB55" s="95">
        <v>5296000</v>
      </c>
      <c r="AC55" s="10">
        <v>30.2</v>
      </c>
      <c r="AD55" s="2">
        <f t="shared" si="0"/>
        <v>1.9299999999999997</v>
      </c>
      <c r="AE55" s="138">
        <f t="shared" si="1"/>
        <v>2.9890401859846705E-3</v>
      </c>
    </row>
    <row r="56" spans="15:31" x14ac:dyDescent="0.25">
      <c r="O56" s="83">
        <v>0.95</v>
      </c>
      <c r="P56" s="83">
        <f t="shared" si="6"/>
        <v>55.185499999999998</v>
      </c>
      <c r="T56" s="93" t="s">
        <v>111</v>
      </c>
      <c r="U56" s="130">
        <v>12.03</v>
      </c>
      <c r="W56" s="133">
        <v>42499</v>
      </c>
      <c r="X56" s="10">
        <v>30.98</v>
      </c>
      <c r="Y56" s="10">
        <v>31.15</v>
      </c>
      <c r="Z56" s="10">
        <v>30.32</v>
      </c>
      <c r="AA56" s="10">
        <v>30.41</v>
      </c>
      <c r="AB56" s="95">
        <v>2339800</v>
      </c>
      <c r="AC56" s="10">
        <v>30.11</v>
      </c>
      <c r="AD56" s="2">
        <f t="shared" si="0"/>
        <v>0.82999999999999829</v>
      </c>
      <c r="AE56" s="138">
        <f t="shared" si="1"/>
        <v>-1.9218241042345263E-2</v>
      </c>
    </row>
    <row r="57" spans="15:31" x14ac:dyDescent="0.25">
      <c r="O57" s="83">
        <v>0.94</v>
      </c>
      <c r="P57" s="83">
        <f t="shared" si="6"/>
        <v>54.604599999999998</v>
      </c>
      <c r="T57" s="93" t="s">
        <v>112</v>
      </c>
      <c r="U57" s="130">
        <v>2.11</v>
      </c>
      <c r="W57" s="133">
        <v>42496</v>
      </c>
      <c r="X57" s="10">
        <v>30.49</v>
      </c>
      <c r="Y57" s="10">
        <v>31.76</v>
      </c>
      <c r="Z57" s="10">
        <v>30.45</v>
      </c>
      <c r="AA57" s="10">
        <v>31</v>
      </c>
      <c r="AB57" s="95">
        <v>2945400</v>
      </c>
      <c r="AC57" s="10">
        <v>30.7</v>
      </c>
      <c r="AD57" s="2">
        <f t="shared" si="0"/>
        <v>1.3100000000000023</v>
      </c>
      <c r="AE57" s="138">
        <f t="shared" si="1"/>
        <v>6.8875040997049553E-3</v>
      </c>
    </row>
    <row r="58" spans="15:31" x14ac:dyDescent="0.25">
      <c r="O58" s="83">
        <v>0.93</v>
      </c>
      <c r="P58" s="83">
        <f t="shared" si="6"/>
        <v>54.023700000000005</v>
      </c>
      <c r="T58" s="93" t="s">
        <v>109</v>
      </c>
      <c r="U58" s="130" t="s">
        <v>527</v>
      </c>
      <c r="W58" s="133">
        <v>42495</v>
      </c>
      <c r="X58" s="10">
        <v>31</v>
      </c>
      <c r="Y58" s="10">
        <v>32.04</v>
      </c>
      <c r="Z58" s="10">
        <v>30.03</v>
      </c>
      <c r="AA58" s="10">
        <v>30.79</v>
      </c>
      <c r="AB58" s="95">
        <v>7510900</v>
      </c>
      <c r="AC58" s="10">
        <v>30.49</v>
      </c>
      <c r="AD58" s="2">
        <f t="shared" si="0"/>
        <v>2.009999999999998</v>
      </c>
      <c r="AE58" s="138">
        <f t="shared" si="1"/>
        <v>-4.0893362692670632E-2</v>
      </c>
    </row>
    <row r="59" spans="15:31" x14ac:dyDescent="0.25">
      <c r="O59" s="83">
        <v>0.92</v>
      </c>
      <c r="P59" s="83">
        <f t="shared" si="6"/>
        <v>53.442800000000005</v>
      </c>
      <c r="W59" s="133">
        <v>42494</v>
      </c>
      <c r="X59" s="10">
        <v>31.15</v>
      </c>
      <c r="Y59" s="10">
        <v>32.200000000000003</v>
      </c>
      <c r="Z59" s="10">
        <v>30.8</v>
      </c>
      <c r="AA59" s="10">
        <v>32.11</v>
      </c>
      <c r="AB59" s="95">
        <v>5003600</v>
      </c>
      <c r="AC59" s="10">
        <v>31.79</v>
      </c>
      <c r="AD59" s="2">
        <f t="shared" si="0"/>
        <v>1.4000000000000021</v>
      </c>
      <c r="AE59" s="138">
        <f t="shared" si="1"/>
        <v>1.3711734693877542E-2</v>
      </c>
    </row>
    <row r="60" spans="15:31" x14ac:dyDescent="0.25">
      <c r="O60" s="83">
        <v>0.91</v>
      </c>
      <c r="P60" s="83">
        <f t="shared" si="6"/>
        <v>52.861900000000006</v>
      </c>
      <c r="W60" s="133">
        <v>42493</v>
      </c>
      <c r="X60" s="10">
        <v>32.950000000000003</v>
      </c>
      <c r="Y60" s="10">
        <v>33.03</v>
      </c>
      <c r="Z60" s="10">
        <v>31.19</v>
      </c>
      <c r="AA60" s="10">
        <v>31.67</v>
      </c>
      <c r="AB60" s="95">
        <v>3431500</v>
      </c>
      <c r="AC60" s="10">
        <v>31.36</v>
      </c>
      <c r="AD60" s="2">
        <f t="shared" si="0"/>
        <v>1.8399999999999999</v>
      </c>
      <c r="AE60" s="138">
        <f t="shared" si="1"/>
        <v>-4.9984853074825808E-2</v>
      </c>
    </row>
    <row r="61" spans="15:31" x14ac:dyDescent="0.25">
      <c r="O61" s="83">
        <v>0.9</v>
      </c>
      <c r="P61" s="83">
        <f t="shared" si="6"/>
        <v>52.281000000000006</v>
      </c>
      <c r="W61" s="133">
        <v>42492</v>
      </c>
      <c r="X61" s="10">
        <v>33.159999999999997</v>
      </c>
      <c r="Y61" s="10">
        <v>33.479999999999997</v>
      </c>
      <c r="Z61" s="10">
        <v>32.21</v>
      </c>
      <c r="AA61" s="10">
        <v>33.340000000000003</v>
      </c>
      <c r="AB61" s="95">
        <v>2476200</v>
      </c>
      <c r="AC61" s="10">
        <v>33.01</v>
      </c>
      <c r="AD61" s="2">
        <f t="shared" si="0"/>
        <v>1.269999999999996</v>
      </c>
      <c r="AE61" s="138">
        <f t="shared" si="1"/>
        <v>8.2467929138667628E-3</v>
      </c>
    </row>
    <row r="62" spans="15:31" x14ac:dyDescent="0.25">
      <c r="W62" s="133">
        <v>42489</v>
      </c>
      <c r="X62" s="10">
        <v>34.130000000000003</v>
      </c>
      <c r="Y62" s="10">
        <v>34.56</v>
      </c>
      <c r="Z62" s="10">
        <v>32.71</v>
      </c>
      <c r="AA62" s="10">
        <v>33.07</v>
      </c>
      <c r="AB62" s="95">
        <v>2902900</v>
      </c>
      <c r="AC62" s="10">
        <v>32.74</v>
      </c>
      <c r="AD62" s="2">
        <f t="shared" si="0"/>
        <v>1.8500000000000014</v>
      </c>
      <c r="AE62" s="138">
        <f t="shared" si="1"/>
        <v>-3.649205414949952E-2</v>
      </c>
    </row>
    <row r="63" spans="15:31" x14ac:dyDescent="0.25">
      <c r="W63" s="133">
        <v>42488</v>
      </c>
      <c r="X63" s="10">
        <v>33.119999999999997</v>
      </c>
      <c r="Y63" s="10">
        <v>35.17</v>
      </c>
      <c r="Z63" s="10">
        <v>32.69</v>
      </c>
      <c r="AA63" s="10">
        <v>34.32</v>
      </c>
      <c r="AB63" s="95">
        <v>3609600</v>
      </c>
      <c r="AC63" s="10">
        <v>33.979999999999997</v>
      </c>
      <c r="AD63" s="2">
        <f t="shared" si="0"/>
        <v>2.480000000000004</v>
      </c>
      <c r="AE63" s="138">
        <f t="shared" si="1"/>
        <v>1.5540944411237101E-2</v>
      </c>
    </row>
    <row r="64" spans="15:31" x14ac:dyDescent="0.25">
      <c r="W64" s="133">
        <v>42487</v>
      </c>
      <c r="X64" s="10">
        <v>33.67</v>
      </c>
      <c r="Y64" s="10">
        <v>33.840000000000003</v>
      </c>
      <c r="Z64" s="10">
        <v>32.49</v>
      </c>
      <c r="AA64" s="10">
        <v>33.79</v>
      </c>
      <c r="AB64" s="95">
        <v>3059800</v>
      </c>
      <c r="AC64" s="10">
        <v>33.46</v>
      </c>
      <c r="AD64" s="2">
        <f t="shared" si="0"/>
        <v>1.3500000000000014</v>
      </c>
      <c r="AE64" s="138">
        <f t="shared" si="1"/>
        <v>2.9976019184652092E-3</v>
      </c>
    </row>
    <row r="65" spans="23:31" x14ac:dyDescent="0.25">
      <c r="W65" s="133">
        <v>42486</v>
      </c>
      <c r="X65" s="10">
        <v>33.21</v>
      </c>
      <c r="Y65" s="10">
        <v>34.1</v>
      </c>
      <c r="Z65" s="10">
        <v>33.07</v>
      </c>
      <c r="AA65" s="10">
        <v>33.69</v>
      </c>
      <c r="AB65" s="95">
        <v>2266500</v>
      </c>
      <c r="AC65" s="10">
        <v>33.36</v>
      </c>
      <c r="AD65" s="2">
        <f t="shared" si="0"/>
        <v>1.0300000000000011</v>
      </c>
      <c r="AE65" s="138">
        <f t="shared" si="1"/>
        <v>1.5834348355663774E-2</v>
      </c>
    </row>
    <row r="66" spans="23:31" x14ac:dyDescent="0.25">
      <c r="W66" s="133">
        <v>42485</v>
      </c>
      <c r="X66" s="10">
        <v>33.200000000000003</v>
      </c>
      <c r="Y66" s="10">
        <v>33.99</v>
      </c>
      <c r="Z66" s="10">
        <v>33.049999999999997</v>
      </c>
      <c r="AA66" s="10">
        <v>33.17</v>
      </c>
      <c r="AB66" s="95">
        <v>2275400</v>
      </c>
      <c r="AC66" s="10">
        <v>32.840000000000003</v>
      </c>
      <c r="AD66" s="2">
        <f t="shared" si="0"/>
        <v>0.94000000000000483</v>
      </c>
      <c r="AE66" s="138">
        <f t="shared" si="1"/>
        <v>-2.1270130659372111E-3</v>
      </c>
    </row>
    <row r="67" spans="23:31" x14ac:dyDescent="0.25">
      <c r="W67" s="133">
        <v>42482</v>
      </c>
      <c r="X67" s="10">
        <v>34.49</v>
      </c>
      <c r="Y67" s="10">
        <v>35.03</v>
      </c>
      <c r="Z67" s="10">
        <v>33.049999999999997</v>
      </c>
      <c r="AA67" s="10">
        <v>33.24</v>
      </c>
      <c r="AB67" s="95">
        <v>3580000</v>
      </c>
      <c r="AC67" s="10">
        <v>32.909999999999997</v>
      </c>
      <c r="AD67" s="2">
        <f>Y67-Z67</f>
        <v>1.980000000000004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35</v>
      </c>
      <c r="Y68" s="10">
        <v>35.840000000000003</v>
      </c>
      <c r="Z68" s="10">
        <v>34.19</v>
      </c>
      <c r="AA68" s="10">
        <v>34.24</v>
      </c>
      <c r="AB68" s="95">
        <v>3663600</v>
      </c>
      <c r="AC68" s="10">
        <v>33.9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37" priority="9">
      <formula>F33&gt;0</formula>
    </cfRule>
    <cfRule type="expression" dxfId="536" priority="10">
      <formula>F33&lt;0</formula>
    </cfRule>
  </conditionalFormatting>
  <conditionalFormatting sqref="Q7">
    <cfRule type="expression" dxfId="535" priority="7">
      <formula>Q7&gt;0</formula>
    </cfRule>
    <cfRule type="expression" dxfId="534" priority="8">
      <formula>Q7&lt;0</formula>
    </cfRule>
  </conditionalFormatting>
  <conditionalFormatting sqref="Q8">
    <cfRule type="expression" dxfId="533" priority="5">
      <formula>Q8&gt;0</formula>
    </cfRule>
    <cfRule type="expression" dxfId="532" priority="6">
      <formula>Q8&lt;0</formula>
    </cfRule>
  </conditionalFormatting>
  <conditionalFormatting sqref="F25:F32">
    <cfRule type="expression" dxfId="531" priority="3">
      <formula>F25&gt;0</formula>
    </cfRule>
    <cfRule type="expression" dxfId="530" priority="4">
      <formula>F25&lt;0</formula>
    </cfRule>
  </conditionalFormatting>
  <conditionalFormatting sqref="H25:H32">
    <cfRule type="expression" dxfId="529" priority="1">
      <formula>H25&gt;0</formula>
    </cfRule>
    <cfRule type="expression" dxfId="5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42" activePane="bottomLeft" state="frozen"/>
      <selection pane="bottomLeft" activeCell="L161" sqref="L161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9278</v>
      </c>
      <c r="W2" s="133">
        <v>42576</v>
      </c>
      <c r="X2" s="10">
        <v>13.94</v>
      </c>
      <c r="Y2" s="10">
        <v>14.06</v>
      </c>
      <c r="Z2" s="10">
        <v>13.5</v>
      </c>
      <c r="AA2" s="10">
        <v>13.58</v>
      </c>
      <c r="AB2" s="95">
        <v>17316700</v>
      </c>
      <c r="AC2" s="10">
        <v>13.58</v>
      </c>
      <c r="AE2" s="138">
        <f t="shared" ref="AE2:AE14" si="0">AC2/AC3-1</f>
        <v>-3.7562012756909957E-2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16.674174283250586</v>
      </c>
      <c r="W3" s="133">
        <v>42573</v>
      </c>
      <c r="X3" s="10">
        <v>14.49</v>
      </c>
      <c r="Y3" s="10">
        <v>14.52</v>
      </c>
      <c r="Z3" s="10">
        <v>14.03</v>
      </c>
      <c r="AA3" s="10">
        <v>14.11</v>
      </c>
      <c r="AB3" s="95">
        <v>19796800</v>
      </c>
      <c r="AC3" s="10">
        <v>14.11</v>
      </c>
      <c r="AE3" s="138">
        <f t="shared" si="0"/>
        <v>-2.1497919556171974E-2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13.78</v>
      </c>
      <c r="W4" s="133">
        <v>42572</v>
      </c>
      <c r="X4" s="10">
        <v>14.8</v>
      </c>
      <c r="Y4" s="10">
        <v>15.08</v>
      </c>
      <c r="Z4" s="10">
        <v>14.37</v>
      </c>
      <c r="AA4" s="10">
        <v>14.42</v>
      </c>
      <c r="AB4" s="95">
        <v>18026500</v>
      </c>
      <c r="AC4" s="10">
        <v>14.42</v>
      </c>
      <c r="AE4" s="138">
        <f t="shared" si="0"/>
        <v>-2.8301886792452824E-2</v>
      </c>
      <c r="AJ4" s="237"/>
      <c r="AL4" s="236"/>
      <c r="AO4" s="236"/>
    </row>
    <row r="5" spans="1:41" x14ac:dyDescent="0.25">
      <c r="B5" s="51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339</v>
      </c>
      <c r="O5" s="11" t="s">
        <v>67</v>
      </c>
      <c r="Q5" s="3">
        <f>Q4*Q2</f>
        <v>127850.84</v>
      </c>
      <c r="T5" s="67"/>
      <c r="W5" s="133">
        <v>42571</v>
      </c>
      <c r="X5" s="10">
        <v>14.62</v>
      </c>
      <c r="Y5" s="10">
        <v>14.94</v>
      </c>
      <c r="Z5" s="10">
        <v>14.14</v>
      </c>
      <c r="AA5" s="10">
        <v>14.84</v>
      </c>
      <c r="AB5" s="95">
        <v>17544800</v>
      </c>
      <c r="AC5" s="10">
        <v>14.84</v>
      </c>
      <c r="AE5" s="138">
        <f t="shared" si="0"/>
        <v>6.1016949152541411E-3</v>
      </c>
    </row>
    <row r="6" spans="1:41" x14ac:dyDescent="0.25">
      <c r="B6" s="51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154702.98899999895</v>
      </c>
      <c r="W6" s="133">
        <v>42570</v>
      </c>
      <c r="X6" s="10">
        <v>15.06</v>
      </c>
      <c r="Y6" s="10">
        <v>15.13</v>
      </c>
      <c r="Z6" s="10">
        <v>14.65</v>
      </c>
      <c r="AA6" s="10">
        <v>14.75</v>
      </c>
      <c r="AB6" s="95">
        <v>12830500</v>
      </c>
      <c r="AC6" s="10">
        <v>14.75</v>
      </c>
      <c r="AE6" s="138">
        <f t="shared" si="0"/>
        <v>-2.832674571805005E-2</v>
      </c>
    </row>
    <row r="7" spans="1:41" x14ac:dyDescent="0.25">
      <c r="B7" s="51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1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-26852.148999998899</v>
      </c>
      <c r="R7">
        <v>3215</v>
      </c>
      <c r="U7" s="184"/>
      <c r="W7" s="133">
        <v>42569</v>
      </c>
      <c r="X7" s="10">
        <v>15.04</v>
      </c>
      <c r="Y7" s="10">
        <v>15.21</v>
      </c>
      <c r="Z7" s="10">
        <v>14.73</v>
      </c>
      <c r="AA7" s="10">
        <v>15.18</v>
      </c>
      <c r="AB7" s="95">
        <v>14617600</v>
      </c>
      <c r="AC7" s="10">
        <v>15.18</v>
      </c>
      <c r="AE7" s="138">
        <f t="shared" si="0"/>
        <v>-1.9723865877713243E-3</v>
      </c>
    </row>
    <row r="8" spans="1:41" x14ac:dyDescent="0.25">
      <c r="B8" s="51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1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-26852.148999998899</v>
      </c>
      <c r="W8" s="133">
        <v>42566</v>
      </c>
      <c r="X8" s="10">
        <v>15.41</v>
      </c>
      <c r="Y8" s="10">
        <v>15.51</v>
      </c>
      <c r="Z8" s="10">
        <v>15.1</v>
      </c>
      <c r="AA8" s="10">
        <v>15.21</v>
      </c>
      <c r="AB8" s="95">
        <v>15297900</v>
      </c>
      <c r="AC8" s="10">
        <v>15.21</v>
      </c>
      <c r="AE8" s="138">
        <f t="shared" si="0"/>
        <v>-3.9292730844793233E-3</v>
      </c>
    </row>
    <row r="9" spans="1:41" x14ac:dyDescent="0.25">
      <c r="B9" s="51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-0.17357227015180088</v>
      </c>
      <c r="W9" s="133">
        <v>42565</v>
      </c>
      <c r="X9" s="10">
        <v>15.55</v>
      </c>
      <c r="Y9" s="10">
        <v>15.76</v>
      </c>
      <c r="Z9" s="10">
        <v>15.21</v>
      </c>
      <c r="AA9" s="10">
        <v>15.27</v>
      </c>
      <c r="AB9" s="95">
        <v>12174900</v>
      </c>
      <c r="AC9" s="10">
        <v>15.27</v>
      </c>
      <c r="AE9" s="138">
        <f t="shared" si="0"/>
        <v>-1.3080444735120711E-3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1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42564</v>
      </c>
      <c r="X10" s="10">
        <v>15.44</v>
      </c>
      <c r="Y10" s="10">
        <v>15.74</v>
      </c>
      <c r="Z10" s="10">
        <v>15.13</v>
      </c>
      <c r="AA10" s="10">
        <v>15.29</v>
      </c>
      <c r="AB10" s="95">
        <v>22648400</v>
      </c>
      <c r="AC10" s="10">
        <v>15.29</v>
      </c>
      <c r="AE10" s="138">
        <f t="shared" si="0"/>
        <v>-1.9871794871794912E-2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1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42563</v>
      </c>
      <c r="X11" s="10">
        <v>15.03</v>
      </c>
      <c r="Y11" s="10">
        <v>15.73</v>
      </c>
      <c r="Z11" s="10">
        <v>15.01</v>
      </c>
      <c r="AA11" s="10">
        <v>15.6</v>
      </c>
      <c r="AB11" s="95">
        <v>21959700</v>
      </c>
      <c r="AC11" s="10">
        <v>15.6</v>
      </c>
      <c r="AE11" s="138">
        <f t="shared" si="0"/>
        <v>6.1946902654867353E-2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1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42562</v>
      </c>
      <c r="X12" s="10">
        <v>15</v>
      </c>
      <c r="Y12" s="10">
        <v>15.14</v>
      </c>
      <c r="Z12" s="10">
        <v>14.66</v>
      </c>
      <c r="AA12" s="10">
        <v>14.69</v>
      </c>
      <c r="AB12" s="95">
        <v>12502900</v>
      </c>
      <c r="AC12" s="10">
        <v>14.69</v>
      </c>
      <c r="AE12" s="138">
        <f t="shared" si="0"/>
        <v>-1.5415549597855294E-2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1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42559</v>
      </c>
      <c r="X13" s="10">
        <v>15.06</v>
      </c>
      <c r="Y13" s="10">
        <v>15.17</v>
      </c>
      <c r="Z13" s="10">
        <v>14.68</v>
      </c>
      <c r="AA13" s="10">
        <v>14.92</v>
      </c>
      <c r="AB13" s="95">
        <v>17321300</v>
      </c>
      <c r="AC13" s="10">
        <v>14.92</v>
      </c>
      <c r="AE13" s="138">
        <f t="shared" si="0"/>
        <v>1.2211668928086894E-2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1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42558</v>
      </c>
      <c r="X14" s="10">
        <v>15.2</v>
      </c>
      <c r="Y14" s="10">
        <v>15.4</v>
      </c>
      <c r="Z14" s="10">
        <v>14.56</v>
      </c>
      <c r="AA14" s="10">
        <v>14.74</v>
      </c>
      <c r="AB14" s="95">
        <v>18822000</v>
      </c>
      <c r="AC14" s="10">
        <v>14.74</v>
      </c>
      <c r="AE14" s="138">
        <f t="shared" si="0"/>
        <v>-6.7385444743934819E-3</v>
      </c>
    </row>
    <row r="15" spans="1:41" x14ac:dyDescent="0.25">
      <c r="B15" s="74">
        <v>42207</v>
      </c>
      <c r="C15" s="4">
        <v>20</v>
      </c>
      <c r="D15" s="243">
        <v>23.6</v>
      </c>
      <c r="E15" s="3">
        <v>0</v>
      </c>
      <c r="F15" s="3">
        <f t="shared" si="1"/>
        <v>472</v>
      </c>
      <c r="G15" s="51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42557</v>
      </c>
      <c r="X15" s="10">
        <v>14.56</v>
      </c>
      <c r="Y15" s="10">
        <v>15</v>
      </c>
      <c r="Z15" s="10">
        <v>14.43</v>
      </c>
      <c r="AA15" s="10">
        <v>14.84</v>
      </c>
      <c r="AB15" s="95">
        <v>15754800</v>
      </c>
      <c r="AC15" s="10">
        <v>14.84</v>
      </c>
      <c r="AE15" s="138">
        <f>AC15/AC16-1</f>
        <v>8.152173913043459E-3</v>
      </c>
    </row>
    <row r="16" spans="1:41" x14ac:dyDescent="0.25">
      <c r="B16" s="74">
        <v>42209</v>
      </c>
      <c r="C16" s="4">
        <v>40</v>
      </c>
      <c r="D16" s="243">
        <v>22.3</v>
      </c>
      <c r="E16" s="3">
        <v>0</v>
      </c>
      <c r="F16" s="3">
        <f t="shared" si="1"/>
        <v>892</v>
      </c>
      <c r="G16" s="51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42556</v>
      </c>
      <c r="X16" s="10">
        <v>15.21</v>
      </c>
      <c r="Y16" s="10">
        <v>15.45</v>
      </c>
      <c r="Z16" s="10">
        <v>14.45</v>
      </c>
      <c r="AA16" s="10">
        <v>14.72</v>
      </c>
      <c r="AB16" s="95">
        <v>21129200</v>
      </c>
      <c r="AC16" s="10">
        <v>14.72</v>
      </c>
      <c r="AE16" s="138">
        <f t="shared" ref="AE16:AE67" si="4">AC16/AC17-1</f>
        <v>-6.1224489795918324E-2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1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42552</v>
      </c>
      <c r="X17" s="10">
        <v>14.88</v>
      </c>
      <c r="Y17" s="10">
        <v>15.84</v>
      </c>
      <c r="Z17" s="10">
        <v>14.85</v>
      </c>
      <c r="AA17" s="10">
        <v>15.68</v>
      </c>
      <c r="AB17" s="95">
        <v>19890800</v>
      </c>
      <c r="AC17" s="10">
        <v>15.68</v>
      </c>
      <c r="AE17" s="138">
        <f t="shared" si="4"/>
        <v>4.4636908727514912E-2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42551</v>
      </c>
      <c r="X18" s="10">
        <v>15.02</v>
      </c>
      <c r="Y18" s="10">
        <v>15.15</v>
      </c>
      <c r="Z18" s="10">
        <v>14.76</v>
      </c>
      <c r="AA18" s="10">
        <v>15.01</v>
      </c>
      <c r="AB18" s="95">
        <v>15331700</v>
      </c>
      <c r="AC18" s="10">
        <v>15.01</v>
      </c>
      <c r="AE18" s="138">
        <f t="shared" si="4"/>
        <v>-8.5865257595773015E-3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42550</v>
      </c>
      <c r="X19" s="10">
        <v>15.02</v>
      </c>
      <c r="Y19" s="10">
        <v>15.45</v>
      </c>
      <c r="Z19" s="10">
        <v>14.84</v>
      </c>
      <c r="AA19" s="10">
        <v>15.14</v>
      </c>
      <c r="AB19" s="95">
        <v>24163800</v>
      </c>
      <c r="AC19" s="10">
        <v>15.14</v>
      </c>
      <c r="AE19" s="138">
        <f t="shared" si="4"/>
        <v>2.4357239512855289E-2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42549</v>
      </c>
      <c r="X20" s="10">
        <v>14.28</v>
      </c>
      <c r="Y20" s="10">
        <v>14.83</v>
      </c>
      <c r="Z20" s="10">
        <v>14.17</v>
      </c>
      <c r="AA20" s="10">
        <v>14.78</v>
      </c>
      <c r="AB20" s="95">
        <v>19105300</v>
      </c>
      <c r="AC20" s="10">
        <v>14.78</v>
      </c>
      <c r="AE20" s="138">
        <f t="shared" si="4"/>
        <v>8.1991215226939973E-2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42548</v>
      </c>
      <c r="X21" s="10">
        <v>14.3</v>
      </c>
      <c r="Y21" s="10">
        <v>14.42</v>
      </c>
      <c r="Z21" s="10">
        <v>13.12</v>
      </c>
      <c r="AA21" s="10">
        <v>13.66</v>
      </c>
      <c r="AB21" s="95">
        <v>23889600</v>
      </c>
      <c r="AC21" s="10">
        <v>13.66</v>
      </c>
      <c r="AE21" s="138">
        <f t="shared" si="4"/>
        <v>-6.3742289239204886E-2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42545</v>
      </c>
      <c r="X22" s="10">
        <v>14.31</v>
      </c>
      <c r="Y22" s="10">
        <v>14.94</v>
      </c>
      <c r="Z22" s="10">
        <v>14.28</v>
      </c>
      <c r="AA22" s="10">
        <v>14.59</v>
      </c>
      <c r="AB22" s="95">
        <v>33429500</v>
      </c>
      <c r="AC22" s="10">
        <v>14.59</v>
      </c>
      <c r="AE22" s="138">
        <f t="shared" si="4"/>
        <v>-4.4531761624099553E-2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42544</v>
      </c>
      <c r="X23" s="10">
        <v>15.02</v>
      </c>
      <c r="Y23" s="10">
        <v>15.28</v>
      </c>
      <c r="Z23" s="10">
        <v>14.78</v>
      </c>
      <c r="AA23" s="10">
        <v>15.27</v>
      </c>
      <c r="AB23" s="95">
        <v>19494000</v>
      </c>
      <c r="AC23" s="10">
        <v>15.27</v>
      </c>
      <c r="AE23" s="138">
        <f t="shared" si="4"/>
        <v>3.5254237288135482E-2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42543</v>
      </c>
      <c r="X24" s="10">
        <v>15.13</v>
      </c>
      <c r="Y24" s="10">
        <v>15.32</v>
      </c>
      <c r="Z24" s="10">
        <v>14.56</v>
      </c>
      <c r="AA24" s="10">
        <v>14.75</v>
      </c>
      <c r="AB24" s="95">
        <v>21281100</v>
      </c>
      <c r="AC24" s="10">
        <v>14.75</v>
      </c>
      <c r="AE24" s="138">
        <f t="shared" si="4"/>
        <v>-2.2531477799867417E-2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42542</v>
      </c>
      <c r="X25" s="10">
        <v>14.74</v>
      </c>
      <c r="Y25" s="10">
        <v>15.18</v>
      </c>
      <c r="Z25" s="10">
        <v>14.2</v>
      </c>
      <c r="AA25" s="10">
        <v>15.09</v>
      </c>
      <c r="AB25" s="95">
        <v>34467400</v>
      </c>
      <c r="AC25" s="10">
        <v>15.09</v>
      </c>
      <c r="AE25" s="138">
        <f t="shared" si="4"/>
        <v>4.2127071823204298E-2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42541</v>
      </c>
      <c r="X26" s="10">
        <v>13.85</v>
      </c>
      <c r="Y26" s="10">
        <v>14.73</v>
      </c>
      <c r="Z26" s="10">
        <v>13.83</v>
      </c>
      <c r="AA26" s="10">
        <v>14.48</v>
      </c>
      <c r="AB26" s="95">
        <v>39534000</v>
      </c>
      <c r="AC26" s="10">
        <v>14.48</v>
      </c>
      <c r="AE26" s="138">
        <f t="shared" si="4"/>
        <v>0.10030395136778125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42538</v>
      </c>
      <c r="X27" s="10">
        <v>12.98</v>
      </c>
      <c r="Y27" s="10">
        <v>13.38</v>
      </c>
      <c r="Z27" s="10">
        <v>12.93</v>
      </c>
      <c r="AA27" s="10">
        <v>13.16</v>
      </c>
      <c r="AB27" s="95">
        <v>17879400</v>
      </c>
      <c r="AC27" s="10">
        <v>13.16</v>
      </c>
      <c r="AE27" s="138">
        <f t="shared" si="4"/>
        <v>3.8674033149171283E-2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42537</v>
      </c>
      <c r="X28" s="10">
        <v>12.9</v>
      </c>
      <c r="Y28" s="10">
        <v>12.91</v>
      </c>
      <c r="Z28" s="10">
        <v>12.22</v>
      </c>
      <c r="AA28" s="10">
        <v>12.67</v>
      </c>
      <c r="AB28" s="95">
        <v>16743700</v>
      </c>
      <c r="AC28" s="10">
        <v>12.67</v>
      </c>
      <c r="AE28" s="138">
        <f t="shared" si="4"/>
        <v>-2.9862174578866862E-2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42536</v>
      </c>
      <c r="X29" s="10">
        <v>13.06</v>
      </c>
      <c r="Y29" s="10">
        <v>13.49</v>
      </c>
      <c r="Z29" s="10">
        <v>12.89</v>
      </c>
      <c r="AA29" s="10">
        <v>13.06</v>
      </c>
      <c r="AB29" s="95">
        <v>13088100</v>
      </c>
      <c r="AC29" s="10">
        <v>13.06</v>
      </c>
      <c r="AE29" s="138">
        <f t="shared" si="4"/>
        <v>-1.2849584278155746E-2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42535</v>
      </c>
      <c r="X30" s="10">
        <v>13.26</v>
      </c>
      <c r="Y30" s="10">
        <v>13.5</v>
      </c>
      <c r="Z30" s="10">
        <v>12.84</v>
      </c>
      <c r="AA30" s="10">
        <v>13.23</v>
      </c>
      <c r="AB30" s="95">
        <v>12107600</v>
      </c>
      <c r="AC30" s="10">
        <v>13.23</v>
      </c>
      <c r="AE30" s="138">
        <f t="shared" si="4"/>
        <v>-3.7650602409637912E-3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42534</v>
      </c>
      <c r="X31" s="10">
        <v>13.24</v>
      </c>
      <c r="Y31" s="10">
        <v>13.71</v>
      </c>
      <c r="Z31" s="10">
        <v>13.15</v>
      </c>
      <c r="AA31" s="10">
        <v>13.28</v>
      </c>
      <c r="AB31" s="95">
        <v>17032300</v>
      </c>
      <c r="AC31" s="10">
        <v>13.28</v>
      </c>
      <c r="AE31" s="138">
        <f t="shared" si="4"/>
        <v>-1.0432190760059634E-2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42531</v>
      </c>
      <c r="X32" s="10">
        <v>13.97</v>
      </c>
      <c r="Y32" s="10">
        <v>13.99</v>
      </c>
      <c r="Z32" s="10">
        <v>13.4</v>
      </c>
      <c r="AA32" s="10">
        <v>13.42</v>
      </c>
      <c r="AB32" s="95">
        <v>16791200</v>
      </c>
      <c r="AC32" s="10">
        <v>13.42</v>
      </c>
      <c r="AE32" s="138">
        <f t="shared" si="4"/>
        <v>-5.8906030855539915E-2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42530</v>
      </c>
      <c r="X33" s="10">
        <v>14.18</v>
      </c>
      <c r="Y33" s="10">
        <v>14.47</v>
      </c>
      <c r="Z33" s="10">
        <v>14.1</v>
      </c>
      <c r="AA33" s="10">
        <v>14.26</v>
      </c>
      <c r="AB33" s="95">
        <v>14134300</v>
      </c>
      <c r="AC33" s="10">
        <v>14.26</v>
      </c>
      <c r="AE33" s="138">
        <f t="shared" si="4"/>
        <v>-1.8582243633860962E-2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42529</v>
      </c>
      <c r="X34" s="10">
        <v>15</v>
      </c>
      <c r="Y34" s="10">
        <v>15.15</v>
      </c>
      <c r="Z34" s="10">
        <v>14.42</v>
      </c>
      <c r="AA34" s="10">
        <v>14.53</v>
      </c>
      <c r="AB34" s="95">
        <v>20238300</v>
      </c>
      <c r="AC34" s="10">
        <v>14.53</v>
      </c>
      <c r="AE34" s="138">
        <f t="shared" si="4"/>
        <v>-6.1559507523939461E-3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42528</v>
      </c>
      <c r="X35" s="10">
        <v>14.15</v>
      </c>
      <c r="Y35" s="10">
        <v>14.75</v>
      </c>
      <c r="Z35" s="10">
        <v>13.97</v>
      </c>
      <c r="AA35" s="10">
        <v>14.62</v>
      </c>
      <c r="AB35" s="95">
        <v>24184000</v>
      </c>
      <c r="AC35" s="10">
        <v>14.62</v>
      </c>
      <c r="AE35" s="138">
        <f t="shared" si="4"/>
        <v>4.7277936962750511E-2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42527</v>
      </c>
      <c r="X36" s="10">
        <v>13.65</v>
      </c>
      <c r="Y36" s="10">
        <v>14</v>
      </c>
      <c r="Z36" s="10">
        <v>13.52</v>
      </c>
      <c r="AA36" s="10">
        <v>13.96</v>
      </c>
      <c r="AB36" s="95">
        <v>16295400</v>
      </c>
      <c r="AC36" s="10">
        <v>13.96</v>
      </c>
      <c r="AE36" s="138">
        <f t="shared" si="4"/>
        <v>4.8048048048048075E-2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42524</v>
      </c>
      <c r="X37" s="10">
        <v>13.36</v>
      </c>
      <c r="Y37" s="10">
        <v>13.57</v>
      </c>
      <c r="Z37" s="10">
        <v>13.07</v>
      </c>
      <c r="AA37" s="10">
        <v>13.32</v>
      </c>
      <c r="AB37" s="95">
        <v>14767900</v>
      </c>
      <c r="AC37" s="10">
        <v>13.32</v>
      </c>
      <c r="AE37" s="138">
        <f t="shared" si="4"/>
        <v>-4.484304932735439E-3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42523</v>
      </c>
      <c r="X38" s="10">
        <v>13.01</v>
      </c>
      <c r="Y38" s="10">
        <v>13.47</v>
      </c>
      <c r="Z38" s="10">
        <v>12.96</v>
      </c>
      <c r="AA38" s="10">
        <v>13.38</v>
      </c>
      <c r="AB38" s="95">
        <v>13965100</v>
      </c>
      <c r="AC38" s="10">
        <v>13.38</v>
      </c>
      <c r="AE38" s="138">
        <f t="shared" si="4"/>
        <v>1.133786848072571E-2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42522</v>
      </c>
      <c r="X39" s="10">
        <v>12.88</v>
      </c>
      <c r="Y39" s="10">
        <v>13.32</v>
      </c>
      <c r="Z39" s="10">
        <v>12.68</v>
      </c>
      <c r="AA39" s="10">
        <v>13.23</v>
      </c>
      <c r="AB39" s="95">
        <v>17141800</v>
      </c>
      <c r="AC39" s="10">
        <v>13.23</v>
      </c>
      <c r="AE39" s="138">
        <f t="shared" si="4"/>
        <v>1.2241775057383331E-2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42521</v>
      </c>
      <c r="X40" s="10">
        <v>13.11</v>
      </c>
      <c r="Y40" s="10">
        <v>13.59</v>
      </c>
      <c r="Z40" s="10">
        <v>12.94</v>
      </c>
      <c r="AA40" s="10">
        <v>13.07</v>
      </c>
      <c r="AB40" s="95">
        <v>19678400</v>
      </c>
      <c r="AC40" s="10">
        <v>13.07</v>
      </c>
      <c r="AE40" s="138">
        <f t="shared" si="4"/>
        <v>1.317829457364339E-2</v>
      </c>
    </row>
    <row r="41" spans="2:31" ht="20.25" thickBot="1" x14ac:dyDescent="0.35">
      <c r="B41" s="51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7" t="s">
        <v>78</v>
      </c>
      <c r="P41" s="507"/>
      <c r="W41" s="133">
        <v>42517</v>
      </c>
      <c r="X41" s="10">
        <v>13.06</v>
      </c>
      <c r="Y41" s="10">
        <v>13.1</v>
      </c>
      <c r="Z41" s="10">
        <v>12.77</v>
      </c>
      <c r="AA41" s="10">
        <v>12.9</v>
      </c>
      <c r="AB41" s="95">
        <v>16136400</v>
      </c>
      <c r="AC41" s="10">
        <v>12.9</v>
      </c>
      <c r="AE41" s="138">
        <f t="shared" si="4"/>
        <v>-2.0501138952163989E-2</v>
      </c>
    </row>
    <row r="42" spans="2:31" ht="21" thickTop="1" thickBot="1" x14ac:dyDescent="0.35">
      <c r="B42" s="514"/>
      <c r="C42" s="4">
        <v>340</v>
      </c>
      <c r="D42" s="243">
        <v>17.8</v>
      </c>
      <c r="E42" s="3">
        <v>0</v>
      </c>
      <c r="F42" s="3">
        <f t="shared" si="1"/>
        <v>6052</v>
      </c>
      <c r="G42" s="513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16.811599999999999</v>
      </c>
      <c r="T42" s="134" t="s">
        <v>92</v>
      </c>
      <c r="W42" s="133">
        <v>42516</v>
      </c>
      <c r="X42" s="10">
        <v>13.8</v>
      </c>
      <c r="Y42" s="10">
        <v>13.89</v>
      </c>
      <c r="Z42" s="10">
        <v>13.17</v>
      </c>
      <c r="AA42" s="10">
        <v>13.17</v>
      </c>
      <c r="AB42" s="95">
        <v>17242000</v>
      </c>
      <c r="AC42" s="10">
        <v>13.17</v>
      </c>
      <c r="AE42" s="138">
        <f t="shared" si="4"/>
        <v>-2.7326440177252498E-2</v>
      </c>
    </row>
    <row r="43" spans="2:31" ht="15.75" thickTop="1" x14ac:dyDescent="0.25">
      <c r="B43" s="1">
        <v>42312</v>
      </c>
      <c r="C43" s="17">
        <v>500</v>
      </c>
      <c r="D43" s="494">
        <v>17.559999999999999</v>
      </c>
      <c r="E43" s="75">
        <v>6.95</v>
      </c>
      <c r="F43" s="75">
        <f t="shared" si="1"/>
        <v>8786.9500000000007</v>
      </c>
      <c r="G43" s="51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16.6738</v>
      </c>
      <c r="T43" s="135" t="s">
        <v>98</v>
      </c>
      <c r="U43" s="129">
        <v>13.02</v>
      </c>
      <c r="W43" s="133">
        <v>42515</v>
      </c>
      <c r="X43" s="10">
        <v>13.23</v>
      </c>
      <c r="Y43" s="10">
        <v>13.6</v>
      </c>
      <c r="Z43" s="10">
        <v>13.14</v>
      </c>
      <c r="AA43" s="10">
        <v>13.54</v>
      </c>
      <c r="AB43" s="95">
        <v>16999500</v>
      </c>
      <c r="AC43" s="10">
        <v>13.54</v>
      </c>
      <c r="AE43" s="138">
        <f t="shared" si="4"/>
        <v>3.9938556067588227E-2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1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16.535999999999998</v>
      </c>
      <c r="T44" s="136" t="s">
        <v>99</v>
      </c>
      <c r="U44" s="130">
        <v>13.23</v>
      </c>
      <c r="W44" s="133">
        <v>42514</v>
      </c>
      <c r="X44" s="10">
        <v>13.24</v>
      </c>
      <c r="Y44" s="10">
        <v>13.3</v>
      </c>
      <c r="Z44" s="10">
        <v>12.9</v>
      </c>
      <c r="AA44" s="10">
        <v>13.02</v>
      </c>
      <c r="AB44" s="95">
        <v>18427500</v>
      </c>
      <c r="AC44" s="10">
        <v>13.02</v>
      </c>
      <c r="AE44" s="138">
        <f t="shared" si="4"/>
        <v>-1.2888551933282755E-2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1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16.398199999999999</v>
      </c>
      <c r="T45" s="136" t="s">
        <v>100</v>
      </c>
      <c r="U45" s="130" t="s">
        <v>247</v>
      </c>
      <c r="W45" s="133">
        <v>42513</v>
      </c>
      <c r="X45" s="10">
        <v>12.87</v>
      </c>
      <c r="Y45" s="10">
        <v>13.29</v>
      </c>
      <c r="Z45" s="10">
        <v>12.83</v>
      </c>
      <c r="AA45" s="10">
        <v>13.19</v>
      </c>
      <c r="AB45" s="95">
        <v>16878200</v>
      </c>
      <c r="AC45" s="10">
        <v>13.19</v>
      </c>
      <c r="AE45" s="138">
        <f t="shared" si="4"/>
        <v>6.1022120518687828E-3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16.260399999999997</v>
      </c>
      <c r="T46" s="136" t="s">
        <v>101</v>
      </c>
      <c r="U46" s="130" t="s">
        <v>248</v>
      </c>
      <c r="W46" s="133">
        <v>42510</v>
      </c>
      <c r="X46" s="10">
        <v>12.83</v>
      </c>
      <c r="Y46" s="10">
        <v>13.11</v>
      </c>
      <c r="Z46" s="10">
        <v>12.58</v>
      </c>
      <c r="AA46" s="10">
        <v>13.11</v>
      </c>
      <c r="AB46" s="95">
        <v>17178200</v>
      </c>
      <c r="AC46" s="10">
        <v>13.11</v>
      </c>
      <c r="AE46" s="138">
        <f t="shared" si="4"/>
        <v>2.9042386185243352E-2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16.122599999999998</v>
      </c>
      <c r="T47" s="136" t="s">
        <v>102</v>
      </c>
      <c r="U47" s="130">
        <v>14.88</v>
      </c>
      <c r="W47" s="133">
        <v>42509</v>
      </c>
      <c r="X47" s="10">
        <v>12.35</v>
      </c>
      <c r="Y47" s="10">
        <v>12.88</v>
      </c>
      <c r="Z47" s="10">
        <v>12.11</v>
      </c>
      <c r="AA47" s="10">
        <v>12.74</v>
      </c>
      <c r="AB47" s="95">
        <v>17303600</v>
      </c>
      <c r="AC47" s="10">
        <v>12.74</v>
      </c>
      <c r="AE47" s="138">
        <f t="shared" si="4"/>
        <v>6.3191153238546516E-3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15.984799999999998</v>
      </c>
      <c r="T48" s="136" t="s">
        <v>103</v>
      </c>
      <c r="U48" s="130">
        <v>2.3886599999999998</v>
      </c>
      <c r="W48" s="133">
        <v>42508</v>
      </c>
      <c r="X48" s="10">
        <v>12.78</v>
      </c>
      <c r="Y48" s="10">
        <v>13.08</v>
      </c>
      <c r="Z48" s="10">
        <v>12.56</v>
      </c>
      <c r="AA48" s="10">
        <v>12.66</v>
      </c>
      <c r="AB48" s="95">
        <v>15051500</v>
      </c>
      <c r="AC48" s="10">
        <v>12.66</v>
      </c>
      <c r="AE48" s="138">
        <f t="shared" si="4"/>
        <v>-1.5552099533436947E-2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15.846999999999998</v>
      </c>
      <c r="T49" s="136" t="s">
        <v>123</v>
      </c>
      <c r="U49" s="130" t="s">
        <v>227</v>
      </c>
      <c r="W49" s="133">
        <v>42507</v>
      </c>
      <c r="X49" s="10">
        <v>12.9</v>
      </c>
      <c r="Y49" s="10">
        <v>13.2</v>
      </c>
      <c r="Z49" s="10">
        <v>12.68</v>
      </c>
      <c r="AA49" s="10">
        <v>12.86</v>
      </c>
      <c r="AB49" s="95">
        <v>16167200</v>
      </c>
      <c r="AC49" s="10">
        <v>12.86</v>
      </c>
      <c r="AE49" s="138">
        <f t="shared" si="4"/>
        <v>6.259780907668322E-3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15.709199999999997</v>
      </c>
      <c r="T50" s="136"/>
      <c r="U50" s="130"/>
      <c r="W50" s="133">
        <v>42506</v>
      </c>
      <c r="X50" s="10">
        <v>12.77</v>
      </c>
      <c r="Y50" s="10">
        <v>13.13</v>
      </c>
      <c r="Z50" s="10">
        <v>12.7</v>
      </c>
      <c r="AA50" s="10">
        <v>12.78</v>
      </c>
      <c r="AB50" s="95">
        <v>17294200</v>
      </c>
      <c r="AC50" s="10">
        <v>12.78</v>
      </c>
      <c r="AE50" s="138" t="e">
        <f t="shared" si="4"/>
        <v>#DIV/0!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15.571399999999997</v>
      </c>
      <c r="T51" s="136" t="s">
        <v>105</v>
      </c>
      <c r="U51" s="130" t="s">
        <v>249</v>
      </c>
      <c r="W51" s="133">
        <v>42506</v>
      </c>
      <c r="X51" s="10" t="s">
        <v>160</v>
      </c>
      <c r="Y51" s="10"/>
      <c r="Z51" s="10"/>
      <c r="AA51" s="10"/>
      <c r="AB51" s="95"/>
      <c r="AC51" s="10"/>
      <c r="AE51" s="138">
        <f t="shared" si="4"/>
        <v>-1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15.4336</v>
      </c>
      <c r="T52" s="136" t="s">
        <v>106</v>
      </c>
      <c r="U52" s="130" t="s">
        <v>250</v>
      </c>
      <c r="W52" s="133">
        <v>42503</v>
      </c>
      <c r="X52" s="10">
        <v>12.24</v>
      </c>
      <c r="Y52" s="10">
        <v>12.61</v>
      </c>
      <c r="Z52" s="10">
        <v>12.18</v>
      </c>
      <c r="AA52" s="10">
        <v>12.3</v>
      </c>
      <c r="AB52" s="95">
        <v>15099200</v>
      </c>
      <c r="AC52" s="10">
        <v>12.25</v>
      </c>
      <c r="AE52" s="138">
        <f t="shared" si="4"/>
        <v>-2.4429967426710109E-3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15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15.2958</v>
      </c>
      <c r="T53" s="136" t="s">
        <v>107</v>
      </c>
      <c r="U53" s="131">
        <v>16999922</v>
      </c>
      <c r="W53" s="133">
        <v>42502</v>
      </c>
      <c r="X53" s="10">
        <v>12.73</v>
      </c>
      <c r="Y53" s="10">
        <v>13.14</v>
      </c>
      <c r="Z53" s="10">
        <v>12.16</v>
      </c>
      <c r="AA53" s="10">
        <v>12.33</v>
      </c>
      <c r="AB53" s="95">
        <v>25073700</v>
      </c>
      <c r="AC53" s="10">
        <v>12.28</v>
      </c>
      <c r="AE53" s="138">
        <f t="shared" si="4"/>
        <v>-1.0475423045930743E-2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1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15.158000000000001</v>
      </c>
      <c r="T54" s="136" t="s">
        <v>110</v>
      </c>
      <c r="U54" s="131">
        <v>32437100</v>
      </c>
      <c r="W54" s="133">
        <v>42501</v>
      </c>
      <c r="X54" s="10">
        <v>11.91</v>
      </c>
      <c r="Y54" s="10">
        <v>12.83</v>
      </c>
      <c r="Z54" s="10">
        <v>11.58</v>
      </c>
      <c r="AA54" s="10">
        <v>12.46</v>
      </c>
      <c r="AB54" s="95">
        <v>22812100</v>
      </c>
      <c r="AC54" s="10">
        <v>12.41</v>
      </c>
      <c r="AE54" s="138">
        <f t="shared" si="4"/>
        <v>4.3734230445752642E-2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1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15.020200000000001</v>
      </c>
      <c r="T55" s="136" t="s">
        <v>108</v>
      </c>
      <c r="U55" s="130" t="s">
        <v>251</v>
      </c>
      <c r="W55" s="133">
        <v>42500</v>
      </c>
      <c r="X55" s="10">
        <v>11.54</v>
      </c>
      <c r="Y55" s="10">
        <v>11.95</v>
      </c>
      <c r="Z55" s="10">
        <v>11.46</v>
      </c>
      <c r="AA55" s="10">
        <v>11.94</v>
      </c>
      <c r="AB55" s="95">
        <v>17102300</v>
      </c>
      <c r="AC55" s="10">
        <v>11.89</v>
      </c>
      <c r="AE55" s="138">
        <f t="shared" si="4"/>
        <v>4.3898156277436318E-2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14.882400000000001</v>
      </c>
      <c r="T56" s="136" t="s">
        <v>111</v>
      </c>
      <c r="U56" s="130" t="s">
        <v>130</v>
      </c>
      <c r="W56" s="133">
        <v>42499</v>
      </c>
      <c r="X56" s="10">
        <v>11.89</v>
      </c>
      <c r="Y56" s="10">
        <v>11.96</v>
      </c>
      <c r="Z56" s="10">
        <v>11.28</v>
      </c>
      <c r="AA56" s="10">
        <v>11.44</v>
      </c>
      <c r="AB56" s="95">
        <v>21257600</v>
      </c>
      <c r="AC56" s="10">
        <v>11.39</v>
      </c>
      <c r="AE56" s="138">
        <f t="shared" si="4"/>
        <v>-4.9248747913188673E-2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14.7446</v>
      </c>
      <c r="T57" s="136" t="s">
        <v>112</v>
      </c>
      <c r="U57" s="130">
        <v>-3.39</v>
      </c>
      <c r="W57" s="133">
        <v>42496</v>
      </c>
      <c r="X57" s="10">
        <v>11.87</v>
      </c>
      <c r="Y57" s="10">
        <v>12.54</v>
      </c>
      <c r="Z57" s="10">
        <v>11.78</v>
      </c>
      <c r="AA57" s="10">
        <v>12.03</v>
      </c>
      <c r="AB57" s="95">
        <v>21632800</v>
      </c>
      <c r="AC57" s="10">
        <v>11.98</v>
      </c>
      <c r="AE57" s="138">
        <f t="shared" si="4"/>
        <v>-3.3277870216305017E-3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14.6068</v>
      </c>
      <c r="T58" s="136" t="s">
        <v>109</v>
      </c>
      <c r="U58" s="130" t="s">
        <v>245</v>
      </c>
      <c r="W58" s="133">
        <v>42495</v>
      </c>
      <c r="X58" s="10">
        <v>12.75</v>
      </c>
      <c r="Y58" s="10">
        <v>12.81</v>
      </c>
      <c r="Z58" s="10">
        <v>11.89</v>
      </c>
      <c r="AA58" s="10">
        <v>12.07</v>
      </c>
      <c r="AB58" s="95">
        <v>26903700</v>
      </c>
      <c r="AC58" s="10">
        <v>12.02</v>
      </c>
      <c r="AE58" s="138">
        <f t="shared" si="4"/>
        <v>-8.2508250825081841E-3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14.468999999999999</v>
      </c>
      <c r="W59" s="133">
        <v>42494</v>
      </c>
      <c r="X59" s="10">
        <v>12.85</v>
      </c>
      <c r="Y59" s="10">
        <v>13.08</v>
      </c>
      <c r="Z59" s="10">
        <v>12.09</v>
      </c>
      <c r="AA59" s="10">
        <v>12.17</v>
      </c>
      <c r="AB59" s="95">
        <v>25287700</v>
      </c>
      <c r="AC59" s="10">
        <v>12.12</v>
      </c>
      <c r="AE59" s="138">
        <f t="shared" si="4"/>
        <v>-4.8665620094191619E-2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14.331199999999999</v>
      </c>
      <c r="W60" s="133">
        <v>42493</v>
      </c>
      <c r="X60" s="10">
        <v>13.14</v>
      </c>
      <c r="Y60" s="10">
        <v>13.39</v>
      </c>
      <c r="Z60" s="10">
        <v>12.51</v>
      </c>
      <c r="AA60" s="10">
        <v>12.79</v>
      </c>
      <c r="AB60" s="95">
        <v>25388300</v>
      </c>
      <c r="AC60" s="10">
        <v>12.74</v>
      </c>
      <c r="AE60" s="138">
        <f t="shared" si="4"/>
        <v>-5.5596738324684924E-2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14.1934</v>
      </c>
      <c r="W61" s="133">
        <v>42492</v>
      </c>
      <c r="X61" s="10">
        <v>14.02</v>
      </c>
      <c r="Y61" s="10">
        <v>14.08</v>
      </c>
      <c r="Z61" s="10">
        <v>13.12</v>
      </c>
      <c r="AA61" s="10">
        <v>13.55</v>
      </c>
      <c r="AB61" s="95">
        <v>26223900</v>
      </c>
      <c r="AC61" s="10">
        <v>13.49</v>
      </c>
      <c r="AE61" s="138">
        <f t="shared" si="4"/>
        <v>-3.8488952245188779E-2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1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14.0556</v>
      </c>
      <c r="W62" s="133">
        <v>42489</v>
      </c>
      <c r="X62" s="10">
        <v>14.54</v>
      </c>
      <c r="Y62" s="10">
        <v>14.88</v>
      </c>
      <c r="Z62" s="10">
        <v>13.72</v>
      </c>
      <c r="AA62" s="10">
        <v>14.09</v>
      </c>
      <c r="AB62" s="95">
        <v>27966600</v>
      </c>
      <c r="AC62" s="10">
        <v>14.03</v>
      </c>
      <c r="AE62" s="138">
        <f t="shared" si="4"/>
        <v>-1.8194541637508777E-2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1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13.9178</v>
      </c>
      <c r="W63" s="133">
        <v>42488</v>
      </c>
      <c r="X63" s="10">
        <v>14.79</v>
      </c>
      <c r="Y63" s="10">
        <v>15.07</v>
      </c>
      <c r="Z63" s="10">
        <v>14.33</v>
      </c>
      <c r="AA63" s="10">
        <v>14.35</v>
      </c>
      <c r="AB63" s="95">
        <v>21467700</v>
      </c>
      <c r="AC63" s="10">
        <v>14.29</v>
      </c>
      <c r="AE63" s="138">
        <f t="shared" si="4"/>
        <v>-3.3152909336941816E-2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13.78</v>
      </c>
      <c r="W64" s="133">
        <v>42487</v>
      </c>
      <c r="X64" s="10">
        <v>14.7</v>
      </c>
      <c r="Y64" s="10">
        <v>15.15</v>
      </c>
      <c r="Z64" s="10">
        <v>14.46</v>
      </c>
      <c r="AA64" s="10">
        <v>14.84</v>
      </c>
      <c r="AB64" s="95">
        <v>29916300</v>
      </c>
      <c r="AC64" s="10">
        <v>14.78</v>
      </c>
      <c r="AE64" s="138">
        <f t="shared" si="4"/>
        <v>2.7816411682892728E-2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13.642199999999999</v>
      </c>
      <c r="W65" s="133">
        <v>42486</v>
      </c>
      <c r="X65" s="10">
        <v>14.09</v>
      </c>
      <c r="Y65" s="10">
        <v>14.54</v>
      </c>
      <c r="Z65" s="10">
        <v>13.88</v>
      </c>
      <c r="AA65" s="10">
        <v>14.44</v>
      </c>
      <c r="AB65" s="95">
        <v>24287400</v>
      </c>
      <c r="AC65" s="10">
        <v>14.38</v>
      </c>
      <c r="AE65" s="138">
        <f t="shared" si="4"/>
        <v>4.42992011619463E-2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13.504399999999999</v>
      </c>
      <c r="W66" s="133">
        <v>42485</v>
      </c>
      <c r="X66" s="10">
        <v>14.25</v>
      </c>
      <c r="Y66" s="10">
        <v>14.29</v>
      </c>
      <c r="Z66" s="10">
        <v>13.71</v>
      </c>
      <c r="AA66" s="10">
        <v>13.83</v>
      </c>
      <c r="AB66" s="95">
        <v>21634000</v>
      </c>
      <c r="AC66" s="10">
        <v>13.77</v>
      </c>
      <c r="AE66" s="138">
        <f t="shared" si="4"/>
        <v>-3.5714285714285698E-2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13.366599999999998</v>
      </c>
      <c r="W67" s="133">
        <v>42482</v>
      </c>
      <c r="X67" s="10">
        <v>13.97</v>
      </c>
      <c r="Y67" s="10">
        <v>14.4</v>
      </c>
      <c r="Z67" s="10">
        <v>13.95</v>
      </c>
      <c r="AA67" s="10">
        <v>14.34</v>
      </c>
      <c r="AB67" s="95">
        <v>26857200</v>
      </c>
      <c r="AC67" s="10">
        <v>14.28</v>
      </c>
      <c r="AE67" s="138">
        <f t="shared" si="4"/>
        <v>3.4782608695651973E-2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13.2288</v>
      </c>
      <c r="W68" s="133">
        <v>42481</v>
      </c>
      <c r="X68" s="10">
        <v>14.18</v>
      </c>
      <c r="Y68" s="10">
        <v>14.25</v>
      </c>
      <c r="Z68" s="10">
        <v>13.77</v>
      </c>
      <c r="AA68" s="10">
        <v>13.86</v>
      </c>
      <c r="AB68" s="95">
        <v>23557000</v>
      </c>
      <c r="AC68" s="10">
        <v>13.8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13.090999999999999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12.953199999999999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12.8154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12.6776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1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12.5398</v>
      </c>
    </row>
    <row r="74" spans="1:31" ht="15" customHeight="1" x14ac:dyDescent="0.25">
      <c r="B74" s="513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1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12.401999999999999</v>
      </c>
    </row>
    <row r="75" spans="1:31" x14ac:dyDescent="0.25">
      <c r="B75" s="51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12.264199999999999</v>
      </c>
    </row>
    <row r="76" spans="1:31" x14ac:dyDescent="0.25">
      <c r="B76" s="51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12.1264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11.9886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11.8508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11.712999999999999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1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1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1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13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12" t="s">
        <v>277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1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1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9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10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1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1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9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5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1" t="s">
        <v>307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1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1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1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08" t="s">
        <v>359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08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4">
        <v>140</v>
      </c>
      <c r="D155" s="80">
        <v>14.65</v>
      </c>
      <c r="E155" s="2">
        <v>0</v>
      </c>
      <c r="F155" s="2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</row>
    <row r="158" spans="1:11" x14ac:dyDescent="0.25">
      <c r="C158" s="4"/>
    </row>
    <row r="174" spans="1:13" x14ac:dyDescent="0.25">
      <c r="A174" s="32" t="s">
        <v>81</v>
      </c>
      <c r="B174" s="14"/>
      <c r="C174" s="73">
        <f>SUM(C2:C173)</f>
        <v>103734</v>
      </c>
      <c r="D174" s="18"/>
      <c r="E174" s="18"/>
      <c r="F174" s="18">
        <f>SUM(F2:F173)</f>
        <v>1436336.0589999999</v>
      </c>
      <c r="G174" s="14"/>
      <c r="H174" s="73">
        <f>SUM(H2:H173)</f>
        <v>94456</v>
      </c>
      <c r="I174" s="81"/>
      <c r="J174" s="18"/>
      <c r="K174" s="18">
        <f>SUM(K2:K173)</f>
        <v>1279814.7700000009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94456</v>
      </c>
      <c r="D175" s="365"/>
      <c r="E175" s="365"/>
      <c r="F175" s="366">
        <f>SumByColor($A$175, F2:F173)</f>
        <v>1278564</v>
      </c>
      <c r="G175" s="365"/>
      <c r="H175" s="365">
        <f>SumByColor($A$175, H2:H173)</f>
        <v>94456</v>
      </c>
      <c r="I175" s="365"/>
      <c r="J175" s="365"/>
      <c r="K175" s="366">
        <f>SumByColor($A$175, K2:K173)</f>
        <v>1279830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6">IF(C178=0, 0,D178*C178)</f>
        <v>68120</v>
      </c>
      <c r="H178" s="234">
        <f t="shared" ref="H178:H184" si="17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6"/>
        <v>0</v>
      </c>
      <c r="H179" s="234" t="str">
        <f t="shared" si="17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6"/>
        <v>0</v>
      </c>
      <c r="H180" s="234" t="str">
        <f t="shared" si="17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6"/>
        <v>75600</v>
      </c>
      <c r="H181" s="234">
        <f t="shared" si="17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6"/>
        <v>0</v>
      </c>
      <c r="H182" s="234" t="str">
        <f t="shared" si="17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6"/>
        <v>82367.28</v>
      </c>
      <c r="H183" s="234">
        <f t="shared" si="17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6"/>
        <v>0</v>
      </c>
      <c r="H184" s="234" t="str">
        <f t="shared" si="17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8">C186*(E186-D186)</f>
        <v>-29017.579999999998</v>
      </c>
      <c r="G186" s="40">
        <f t="shared" ref="G186:G215" si="19">D186*C186</f>
        <v>91417.900000000009</v>
      </c>
      <c r="H186" s="233">
        <f t="shared" ref="H186:H215" si="20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8"/>
        <v>-31836.35999999999</v>
      </c>
      <c r="G187" s="40">
        <f t="shared" si="19"/>
        <v>101483.62</v>
      </c>
      <c r="H187" s="233">
        <f t="shared" si="20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8"/>
        <v>-34009.06</v>
      </c>
      <c r="G188" s="40">
        <f t="shared" si="19"/>
        <v>109418.42</v>
      </c>
      <c r="H188" s="233">
        <f t="shared" si="20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8"/>
        <v>-34008.920000000006</v>
      </c>
      <c r="G189" s="40">
        <f t="shared" si="19"/>
        <v>101358.28000000001</v>
      </c>
      <c r="H189" s="233">
        <f t="shared" si="20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8"/>
        <v>-39575.879999999997</v>
      </c>
      <c r="G190" s="40">
        <f t="shared" si="19"/>
        <v>108716.71999999999</v>
      </c>
      <c r="H190" s="233">
        <f t="shared" si="20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8"/>
        <v>-38892.919999999991</v>
      </c>
      <c r="G191" s="40">
        <f t="shared" si="19"/>
        <v>110180.68</v>
      </c>
      <c r="H191" s="233">
        <f t="shared" si="20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8"/>
        <v>-39649.22</v>
      </c>
      <c r="G192" s="40">
        <f t="shared" si="19"/>
        <v>101232.94</v>
      </c>
      <c r="H192" s="233">
        <f t="shared" si="20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8"/>
        <v>-41303.94</v>
      </c>
      <c r="G193" s="40">
        <f t="shared" si="19"/>
        <v>94046.46</v>
      </c>
      <c r="H193" s="233">
        <f t="shared" si="20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8"/>
        <v>-42699.159999999996</v>
      </c>
      <c r="G194" s="40">
        <f t="shared" si="19"/>
        <v>101024.04</v>
      </c>
      <c r="H194" s="233">
        <f t="shared" si="20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8"/>
        <v>-47715.600000000006</v>
      </c>
      <c r="G195" s="40">
        <f t="shared" si="19"/>
        <v>107500.44</v>
      </c>
      <c r="H195" s="233">
        <f t="shared" si="20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8"/>
        <v>-46809.119999999995</v>
      </c>
      <c r="G196" s="40">
        <f t="shared" si="19"/>
        <v>113864.21999999999</v>
      </c>
      <c r="H196" s="233">
        <f t="shared" si="20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8"/>
        <v>-47694.16</v>
      </c>
      <c r="G197" s="40">
        <f t="shared" si="19"/>
        <v>126525.44</v>
      </c>
      <c r="H197" s="233">
        <f t="shared" si="20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8"/>
        <v>-48128</v>
      </c>
      <c r="G198" s="40">
        <f t="shared" si="19"/>
        <v>129280</v>
      </c>
      <c r="H198" s="233">
        <f t="shared" si="20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8"/>
        <v>-48155.4</v>
      </c>
      <c r="G199" s="40">
        <f t="shared" si="19"/>
        <v>113708.88</v>
      </c>
      <c r="H199" s="233">
        <f t="shared" si="20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8"/>
        <v>-42239.579999999994</v>
      </c>
      <c r="G200" s="40">
        <f t="shared" si="19"/>
        <v>100564.46</v>
      </c>
      <c r="H200" s="233">
        <f t="shared" si="20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8"/>
        <v>-42072.46</v>
      </c>
      <c r="G201" s="40">
        <f t="shared" si="19"/>
        <v>100397.34000000001</v>
      </c>
      <c r="H201" s="233">
        <f t="shared" si="20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8"/>
        <v>-45543.96</v>
      </c>
      <c r="G202" s="40">
        <f t="shared" si="19"/>
        <v>132958.98000000001</v>
      </c>
      <c r="H202" s="233">
        <f t="shared" si="20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8"/>
        <v>-45906.62000000001</v>
      </c>
      <c r="G203" s="40">
        <f t="shared" si="19"/>
        <v>158980.96</v>
      </c>
      <c r="H203" s="233">
        <f t="shared" si="20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8"/>
        <v>-51777.299999999996</v>
      </c>
      <c r="G204" s="40">
        <f t="shared" si="19"/>
        <v>171590.94</v>
      </c>
      <c r="H204" s="233">
        <f t="shared" si="20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8"/>
        <v>-49664.193999999989</v>
      </c>
      <c r="G205" s="40">
        <f t="shared" si="19"/>
        <v>158920.21399999998</v>
      </c>
      <c r="H205" s="233">
        <f t="shared" si="20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8"/>
        <v>-47987.500000000015</v>
      </c>
      <c r="G206" s="40">
        <f t="shared" si="19"/>
        <v>145958.78</v>
      </c>
      <c r="H206" s="233">
        <f t="shared" si="20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8"/>
        <v>-47702.966000000015</v>
      </c>
      <c r="G207" s="40">
        <f t="shared" si="19"/>
        <v>158434.24600000001</v>
      </c>
      <c r="H207" s="233">
        <f t="shared" si="20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8"/>
        <v>-60971.399999999987</v>
      </c>
      <c r="G208" s="40">
        <f t="shared" si="19"/>
        <v>170139.24</v>
      </c>
      <c r="H208" s="233">
        <f t="shared" si="20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8"/>
        <v>-77656.859999999986</v>
      </c>
      <c r="G209" s="40">
        <f t="shared" si="19"/>
        <v>166354.54</v>
      </c>
      <c r="H209" s="233">
        <f t="shared" si="20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8"/>
        <v>-85359.959999999992</v>
      </c>
      <c r="G210" s="40">
        <f t="shared" si="19"/>
        <v>169945.68</v>
      </c>
      <c r="H210" s="233">
        <f t="shared" si="20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8"/>
        <v>-100883.47199999999</v>
      </c>
      <c r="G211" s="40">
        <f t="shared" si="19"/>
        <v>169887.61199999999</v>
      </c>
      <c r="H211" s="233">
        <f t="shared" si="20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8"/>
        <v>-97651.02</v>
      </c>
      <c r="G212" s="40">
        <f t="shared" si="19"/>
        <v>169848.9</v>
      </c>
      <c r="H212" s="233">
        <f t="shared" si="20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8"/>
        <v>-97231.731999999989</v>
      </c>
      <c r="G213" s="40">
        <f t="shared" si="19"/>
        <v>165974.95199999999</v>
      </c>
      <c r="H213" s="233">
        <f t="shared" si="20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8"/>
        <v>-97234.865999999995</v>
      </c>
      <c r="G214" s="40">
        <f t="shared" si="19"/>
        <v>169723.08599999998</v>
      </c>
      <c r="H214" s="233">
        <f t="shared" si="20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8"/>
        <v>-104373.632</v>
      </c>
      <c r="G215" s="40">
        <f t="shared" si="19"/>
        <v>197776.17199999999</v>
      </c>
      <c r="H215" s="233">
        <f t="shared" si="20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8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8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1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1"/>
        <v>-94166.28</v>
      </c>
      <c r="G219" s="40">
        <f t="shared" ref="G219:G226" si="22">IF(C219=0, 0,D219*C219)</f>
        <v>165387.56</v>
      </c>
      <c r="H219" s="234">
        <f t="shared" ref="H219:H226" si="23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1"/>
        <v>-91969.787999999986</v>
      </c>
      <c r="G220" s="40">
        <f t="shared" si="22"/>
        <v>157393.788</v>
      </c>
      <c r="H220" s="234">
        <f t="shared" si="23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1"/>
        <v>-91154.7</v>
      </c>
      <c r="G221" s="40">
        <f t="shared" si="22"/>
        <v>145246.5</v>
      </c>
      <c r="H221" s="234">
        <f t="shared" si="23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1"/>
        <v>-92238.461999999985</v>
      </c>
      <c r="G222" s="40">
        <f t="shared" si="22"/>
        <v>161141.78199999998</v>
      </c>
      <c r="H222" s="234">
        <f t="shared" si="23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1"/>
        <v>-89571.54800000001</v>
      </c>
      <c r="G223" s="40">
        <f t="shared" si="22"/>
        <v>152607.92800000001</v>
      </c>
      <c r="H223" s="234">
        <f t="shared" si="23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1"/>
        <v>-89550.534</v>
      </c>
      <c r="G224" s="40">
        <f t="shared" si="22"/>
        <v>169006.91400000002</v>
      </c>
      <c r="H224" s="234">
        <f t="shared" si="23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1"/>
        <v>-89678.238000000012</v>
      </c>
      <c r="G225" s="40">
        <f t="shared" si="22"/>
        <v>165029.61800000002</v>
      </c>
      <c r="H225" s="234">
        <f t="shared" si="23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1"/>
        <v>-89511.821999999986</v>
      </c>
      <c r="G226" s="40">
        <f t="shared" si="22"/>
        <v>168968.20199999999</v>
      </c>
      <c r="H226" s="234">
        <f t="shared" si="23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4">C227*(E227-D227)</f>
        <v>-89632.347999999984</v>
      </c>
      <c r="G227" s="40">
        <f t="shared" ref="G227:G238" si="25">IF(C227=0, 0,D227*C227)</f>
        <v>164983.728</v>
      </c>
      <c r="H227" s="234">
        <f t="shared" ref="H227:H278" si="26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4"/>
        <v>-93372.971999999994</v>
      </c>
      <c r="G228" s="40">
        <f t="shared" si="25"/>
        <v>172761.372</v>
      </c>
      <c r="H228" s="234">
        <f t="shared" si="26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4"/>
        <v>-91747.44</v>
      </c>
      <c r="G229" s="40">
        <f t="shared" si="25"/>
        <v>168784.32</v>
      </c>
      <c r="H229" s="234">
        <f t="shared" si="26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4"/>
        <v>-80757.467999999993</v>
      </c>
      <c r="G230" s="40">
        <f t="shared" si="25"/>
        <v>159727.26799999998</v>
      </c>
      <c r="H230" s="234">
        <f t="shared" si="26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4"/>
        <v>-72386.955999999976</v>
      </c>
      <c r="G231" s="40">
        <f t="shared" si="25"/>
        <v>164888.61599999998</v>
      </c>
      <c r="H231" s="234">
        <f t="shared" si="26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4"/>
        <v>-62830.615999999987</v>
      </c>
      <c r="G232" s="40">
        <f t="shared" si="25"/>
        <v>164888.61599999998</v>
      </c>
      <c r="H232" s="234">
        <f t="shared" si="26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4"/>
        <v>-66133.584000000003</v>
      </c>
      <c r="G233" s="40">
        <f t="shared" si="25"/>
        <v>164387.60399999999</v>
      </c>
      <c r="H233" s="234">
        <f t="shared" si="26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4"/>
        <v>-61160.576000000008</v>
      </c>
      <c r="G234" s="40">
        <f t="shared" si="25"/>
        <v>164331.93599999999</v>
      </c>
      <c r="H234" s="234">
        <f t="shared" si="26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4"/>
        <v>-58033.889999999992</v>
      </c>
      <c r="G235" s="40">
        <f t="shared" si="25"/>
        <v>164266.99</v>
      </c>
      <c r="H235" s="234">
        <f t="shared" si="26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4"/>
        <v>-56328.439999999988</v>
      </c>
      <c r="G236" s="40">
        <f t="shared" si="25"/>
        <v>148531.07999999999</v>
      </c>
      <c r="H236" s="234">
        <f t="shared" si="26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4"/>
        <v>-57894.720000000016</v>
      </c>
      <c r="G237" s="40">
        <f t="shared" si="25"/>
        <v>163942.26</v>
      </c>
      <c r="H237" s="234">
        <f t="shared" si="26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4"/>
        <v>-58904.104000000007</v>
      </c>
      <c r="G238" s="40">
        <f t="shared" si="25"/>
        <v>167796.78400000001</v>
      </c>
      <c r="H238" s="234">
        <f t="shared" si="26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7">C239*(E239-D239)</f>
        <v>-69928.587000000014</v>
      </c>
      <c r="G239" s="40">
        <f t="shared" ref="G239:G278" si="28">IF(C239=0, 0,D239*C239)</f>
        <v>206559.20699999999</v>
      </c>
      <c r="H239" s="234">
        <f t="shared" si="26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7"/>
        <v>-66302.234199999992</v>
      </c>
      <c r="G240" s="40">
        <f t="shared" si="28"/>
        <v>185059.5742</v>
      </c>
      <c r="H240" s="234">
        <f t="shared" si="26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7"/>
        <v>-59729.712599999977</v>
      </c>
      <c r="G241" s="40">
        <f t="shared" si="28"/>
        <v>167542.63259999998</v>
      </c>
      <c r="H241" s="234">
        <f t="shared" si="26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7"/>
        <v>-65233.308000000005</v>
      </c>
      <c r="G242" s="40">
        <f t="shared" si="28"/>
        <v>188202.64799999999</v>
      </c>
      <c r="H242" s="234">
        <f t="shared" si="26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7"/>
        <v>-64902.603600000009</v>
      </c>
      <c r="G243" s="40">
        <f t="shared" si="28"/>
        <v>167102.28360000002</v>
      </c>
      <c r="H243" s="234">
        <f t="shared" si="26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7"/>
        <v>-66452.265800000008</v>
      </c>
      <c r="G244" s="40">
        <f t="shared" si="28"/>
        <v>168143.46580000001</v>
      </c>
      <c r="H244" s="234">
        <f t="shared" si="26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7"/>
        <v>-64191.270599999982</v>
      </c>
      <c r="G245" s="40">
        <f t="shared" si="28"/>
        <v>167068.4106</v>
      </c>
      <c r="H245" s="234">
        <f t="shared" si="26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7"/>
        <v>-53072.044600000016</v>
      </c>
      <c r="G246" s="40">
        <f t="shared" si="28"/>
        <v>155298.88460000002</v>
      </c>
      <c r="H246" s="234">
        <f t="shared" si="26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7"/>
        <v>-54016.789200000007</v>
      </c>
      <c r="G247" s="40">
        <f t="shared" si="28"/>
        <v>166959.04920000001</v>
      </c>
      <c r="H247" s="234">
        <f t="shared" si="26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7"/>
        <v>-40694.080000000002</v>
      </c>
      <c r="G248" s="40">
        <f t="shared" si="28"/>
        <v>148852.48000000001</v>
      </c>
      <c r="H248" s="234">
        <f t="shared" si="26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7"/>
        <v>-41622.116400000006</v>
      </c>
      <c r="G249" s="40">
        <f t="shared" si="28"/>
        <v>161235.47640000001</v>
      </c>
      <c r="H249" s="234">
        <f t="shared" si="26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7"/>
        <v>-39713.673000000003</v>
      </c>
      <c r="G250" s="40">
        <f t="shared" si="28"/>
        <v>166592.253</v>
      </c>
      <c r="H250" s="234">
        <f t="shared" si="26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7"/>
        <v>-39679.2474</v>
      </c>
      <c r="G251" s="40">
        <f t="shared" si="28"/>
        <v>160002.82739999998</v>
      </c>
      <c r="H251" s="234">
        <f t="shared" si="26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7"/>
        <v>-40600.177800000019</v>
      </c>
      <c r="G252" s="40">
        <f t="shared" si="28"/>
        <v>166510.9578</v>
      </c>
      <c r="H252" s="234">
        <f t="shared" si="26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7"/>
        <v>-37192.92720000002</v>
      </c>
      <c r="G253" s="40">
        <f t="shared" si="28"/>
        <v>159811.00720000002</v>
      </c>
      <c r="H253" s="234">
        <f t="shared" si="26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7"/>
        <v>-28198.487200000018</v>
      </c>
      <c r="G254" s="40">
        <f t="shared" si="28"/>
        <v>159811.00720000002</v>
      </c>
      <c r="H254" s="234">
        <f t="shared" si="26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7"/>
        <v>-32939.072999999997</v>
      </c>
      <c r="G255" s="40">
        <f t="shared" si="28"/>
        <v>166785.81299999999</v>
      </c>
      <c r="H255" s="234">
        <f t="shared" si="26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7"/>
        <v>-27080.606799999998</v>
      </c>
      <c r="G256" s="40">
        <f t="shared" si="28"/>
        <v>159610.92679999999</v>
      </c>
      <c r="H256" s="234">
        <f t="shared" si="26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7"/>
        <v>-23278.161400000005</v>
      </c>
      <c r="G257" s="40">
        <f t="shared" si="28"/>
        <v>159479.6814</v>
      </c>
      <c r="H257" s="234">
        <f t="shared" si="26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7"/>
        <v>-27860.058600000004</v>
      </c>
      <c r="G258" s="40">
        <f t="shared" si="28"/>
        <v>166739.35860000001</v>
      </c>
      <c r="H258" s="234">
        <f t="shared" si="26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7"/>
        <v>-29897.277600000016</v>
      </c>
      <c r="G259" s="40">
        <f t="shared" si="28"/>
        <v>166260.29760000002</v>
      </c>
      <c r="H259" s="234">
        <f t="shared" si="26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7"/>
        <v>-34709.179199999977</v>
      </c>
      <c r="G260" s="40">
        <f t="shared" si="28"/>
        <v>165846.07919999998</v>
      </c>
      <c r="H260" s="234">
        <f t="shared" si="26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7"/>
        <v>-41926.063800000004</v>
      </c>
      <c r="G261" s="40">
        <f t="shared" si="28"/>
        <v>165707.6838</v>
      </c>
      <c r="H261" s="234">
        <f t="shared" si="26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7"/>
        <v>-48426.330400000006</v>
      </c>
      <c r="G262" s="40">
        <f t="shared" si="28"/>
        <v>190547.59040000002</v>
      </c>
      <c r="H262" s="234">
        <f t="shared" si="26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7"/>
        <v>-48374.515200000002</v>
      </c>
      <c r="G263" s="40">
        <f t="shared" si="28"/>
        <v>165187.97520000002</v>
      </c>
      <c r="H263" s="234">
        <f t="shared" si="26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7"/>
        <v>-54432.172800000015</v>
      </c>
      <c r="G264" s="40">
        <f t="shared" si="28"/>
        <v>176588.49280000001</v>
      </c>
      <c r="H264" s="234">
        <f t="shared" si="26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7"/>
        <v>-49378.123800000016</v>
      </c>
      <c r="G265" s="40">
        <f t="shared" si="28"/>
        <v>164933.44380000001</v>
      </c>
      <c r="H265" s="234">
        <f t="shared" si="26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7"/>
        <v>-45614.280400000011</v>
      </c>
      <c r="G266" s="40">
        <f t="shared" si="28"/>
        <v>177274.02040000001</v>
      </c>
      <c r="H266" s="234">
        <f t="shared" si="26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7"/>
        <v>-45519.5052</v>
      </c>
      <c r="G267" s="40">
        <f t="shared" si="28"/>
        <v>164849.2452</v>
      </c>
      <c r="H267" s="234">
        <f t="shared" si="26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7"/>
        <v>-45770.165399999983</v>
      </c>
      <c r="G268" s="40">
        <f t="shared" si="28"/>
        <v>164809.56539999999</v>
      </c>
      <c r="H268" s="234">
        <f t="shared" si="26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7"/>
        <v>-41109.240599999997</v>
      </c>
      <c r="G269" s="40">
        <f t="shared" si="28"/>
        <v>164794.08059999999</v>
      </c>
      <c r="H269" s="234">
        <f t="shared" si="26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7"/>
        <v>-37211.283199999991</v>
      </c>
      <c r="G270" s="40">
        <f t="shared" si="28"/>
        <v>158269.10319999998</v>
      </c>
      <c r="H270" s="234">
        <f t="shared" si="26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7"/>
        <v>-38770.067999999999</v>
      </c>
      <c r="G271" s="40">
        <f t="shared" si="28"/>
        <v>164777.628</v>
      </c>
      <c r="H271" s="234">
        <f t="shared" si="26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7"/>
        <v>-33653.890400000018</v>
      </c>
      <c r="G272" s="40">
        <f t="shared" si="28"/>
        <v>157924.0104</v>
      </c>
      <c r="H272" s="234">
        <f t="shared" si="26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7"/>
        <v>-37103.516399999986</v>
      </c>
      <c r="G273" s="40">
        <f t="shared" si="28"/>
        <v>164562.77639999997</v>
      </c>
      <c r="H273" s="234">
        <f t="shared" si="26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7"/>
        <v>-39676.8966</v>
      </c>
      <c r="G274" s="40">
        <f t="shared" si="28"/>
        <v>164523.09660000002</v>
      </c>
      <c r="H274" s="234">
        <f t="shared" si="26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7"/>
        <v>-35572.456799999993</v>
      </c>
      <c r="G275" s="40">
        <f t="shared" si="28"/>
        <v>164483.41680000001</v>
      </c>
      <c r="H275" s="234">
        <f t="shared" si="26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7"/>
        <v>-29514.401999999984</v>
      </c>
      <c r="G276" s="40">
        <f t="shared" si="28"/>
        <v>143679.28200000001</v>
      </c>
      <c r="H276" s="234">
        <f t="shared" si="26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7"/>
        <v>-24105.848799999996</v>
      </c>
      <c r="G277" s="40">
        <f t="shared" si="28"/>
        <v>136358.20879999999</v>
      </c>
      <c r="H277" s="234">
        <f t="shared" si="26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7"/>
        <v>-24823.50120000001</v>
      </c>
      <c r="G278" s="40">
        <f t="shared" si="28"/>
        <v>143649.8412</v>
      </c>
      <c r="H278" s="234">
        <f t="shared" si="26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9">C279*(E279-D279)</f>
        <v>-33713.287800000006</v>
      </c>
      <c r="G279" s="40">
        <f t="shared" ref="G279:G287" si="30">IF(C279=0, 0,D279*C279)</f>
        <v>154198.0478</v>
      </c>
      <c r="H279" s="234">
        <f t="shared" ref="H279:H287" si="31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29"/>
        <v>-34191.285600000003</v>
      </c>
      <c r="G280" s="40">
        <f t="shared" si="30"/>
        <v>158702.04560000001</v>
      </c>
      <c r="H280" s="234">
        <f t="shared" si="31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29"/>
        <v>-33706.974000000009</v>
      </c>
      <c r="G281" s="40">
        <f t="shared" si="30"/>
        <v>158217.734</v>
      </c>
      <c r="H281" s="234">
        <f t="shared" si="31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9"/>
        <v>-35317.9254</v>
      </c>
      <c r="G282" s="40">
        <f t="shared" si="30"/>
        <v>163357.86540000001</v>
      </c>
      <c r="H282" s="234">
        <f t="shared" si="31"/>
        <v>-0.21619972392220058</v>
      </c>
      <c r="I282" s="482" t="s">
        <v>271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29"/>
        <v>-36815.103999999985</v>
      </c>
      <c r="G283" s="40">
        <f t="shared" si="30"/>
        <v>157985.78399999999</v>
      </c>
      <c r="H283" s="234">
        <f t="shared" si="31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9"/>
        <v>-40329.610399999998</v>
      </c>
      <c r="G284" s="40">
        <f t="shared" si="30"/>
        <v>157881.87039999999</v>
      </c>
      <c r="H284" s="234">
        <f t="shared" si="31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9"/>
        <v>-35684.1158</v>
      </c>
      <c r="G285" s="40">
        <f t="shared" si="30"/>
        <v>157782.59580000001</v>
      </c>
      <c r="H285" s="234">
        <f t="shared" si="31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29"/>
        <v>-23709.664000000008</v>
      </c>
      <c r="G286" s="40">
        <f t="shared" si="30"/>
        <v>134887.10400000002</v>
      </c>
      <c r="H286" s="234">
        <f t="shared" si="31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9"/>
        <v>-19054.279999999995</v>
      </c>
      <c r="G287" s="40">
        <f t="shared" si="30"/>
        <v>121666.28</v>
      </c>
      <c r="H287" s="234">
        <f t="shared" si="31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2">C288*(E288-D288)</f>
        <v>-21366.37</v>
      </c>
      <c r="G288" s="40">
        <f t="shared" ref="G288:G296" si="33">IF(C288=0, 0,D288*C288)</f>
        <v>129041.37</v>
      </c>
      <c r="H288" s="234">
        <f t="shared" ref="H288:H296" si="34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2"/>
        <v>-17585.480000000014</v>
      </c>
      <c r="G289" s="40">
        <f t="shared" si="33"/>
        <v>121421.48000000001</v>
      </c>
      <c r="H289" s="234">
        <f t="shared" si="34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2"/>
        <v>-23433.255999999998</v>
      </c>
      <c r="G290" s="40">
        <f t="shared" si="33"/>
        <v>134073.236</v>
      </c>
      <c r="H290" s="234">
        <f t="shared" si="34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2"/>
        <v>-21154.320000000003</v>
      </c>
      <c r="G291" s="40">
        <f t="shared" si="33"/>
        <v>138785.16</v>
      </c>
      <c r="H291" s="234">
        <f t="shared" si="34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2"/>
        <v>-29477.467400000005</v>
      </c>
      <c r="G292" s="40">
        <f t="shared" si="33"/>
        <v>152116.9474</v>
      </c>
      <c r="H292" s="234">
        <f t="shared" si="34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2"/>
        <v>-29453.938799999982</v>
      </c>
      <c r="G293" s="40">
        <f t="shared" si="33"/>
        <v>156191.41879999998</v>
      </c>
      <c r="H293" s="234">
        <f t="shared" si="34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2"/>
        <v>-19172.503200000017</v>
      </c>
      <c r="G294" s="40">
        <f t="shared" si="33"/>
        <v>140043.3432</v>
      </c>
      <c r="H294" s="234">
        <f t="shared" si="34"/>
        <v>-0.13690406671182651</v>
      </c>
      <c r="I294" s="483">
        <v>17</v>
      </c>
    </row>
    <row r="295" spans="2:9" x14ac:dyDescent="0.25">
      <c r="B295" s="195">
        <v>42552</v>
      </c>
      <c r="C295" s="461">
        <v>7678</v>
      </c>
      <c r="D295" s="474">
        <v>17.2315</v>
      </c>
      <c r="E295" s="40">
        <v>15.48</v>
      </c>
      <c r="F295" s="238">
        <f t="shared" si="32"/>
        <v>-13448.017</v>
      </c>
      <c r="G295" s="40">
        <f t="shared" si="33"/>
        <v>132303.45699999999</v>
      </c>
      <c r="H295" s="234">
        <f t="shared" si="34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2"/>
        <v>-12142.820000000009</v>
      </c>
      <c r="G296" s="40">
        <f t="shared" si="33"/>
        <v>126387.82</v>
      </c>
      <c r="H296" s="234">
        <f t="shared" si="34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5">C297*(E297-D297)</f>
        <v>-11873.480000000014</v>
      </c>
      <c r="G297" s="40">
        <f t="shared" ref="G297:G301" si="36">IF(C297=0, 0,D297*C297)</f>
        <v>118633.48000000001</v>
      </c>
      <c r="H297" s="234">
        <f t="shared" ref="H297:H301" si="37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5"/>
        <v>-11929.199999999995</v>
      </c>
      <c r="G298" s="40">
        <f t="shared" si="36"/>
        <v>106009.2</v>
      </c>
      <c r="H298" s="234">
        <f t="shared" si="37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5"/>
        <v>-18473.284199999991</v>
      </c>
      <c r="G299" s="40">
        <f t="shared" si="36"/>
        <v>138853.4442</v>
      </c>
      <c r="H299" s="234">
        <f t="shared" si="37"/>
        <v>-0.13304159869013887</v>
      </c>
      <c r="I299" s="495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5"/>
        <v>-18423.393999999993</v>
      </c>
      <c r="G300" s="40">
        <f t="shared" si="36"/>
        <v>146163.554</v>
      </c>
      <c r="H300" s="234">
        <f t="shared" si="37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5"/>
        <v>-17342.266799999998</v>
      </c>
      <c r="G301" s="40">
        <f t="shared" si="36"/>
        <v>138703.7868</v>
      </c>
      <c r="H301" s="234">
        <f t="shared" si="37"/>
        <v>-0.12503095409360515</v>
      </c>
      <c r="I301" s="505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8">C302*(E302-D302)</f>
        <v>-17312.610000000008</v>
      </c>
      <c r="G302" s="40">
        <f t="shared" ref="G302" si="39">IF(C302=0, 0,D302*C302)</f>
        <v>146094.13</v>
      </c>
      <c r="H302" s="234">
        <f t="shared" ref="H302" si="40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1">C303*(E303-D303)</f>
        <v>-16618.370000000006</v>
      </c>
      <c r="G303" s="40">
        <f t="shared" ref="G303" si="42">IF(C303=0, 0,D303*C303)</f>
        <v>146094.13</v>
      </c>
      <c r="H303" s="234">
        <f t="shared" ref="H303" si="43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4">C304*(E304-D304)</f>
        <v>-18614.310000000012</v>
      </c>
      <c r="G304" s="40">
        <f t="shared" ref="G304" si="45">IF(C304=0, 0,D304*C304)</f>
        <v>146094.13</v>
      </c>
      <c r="H304" s="234">
        <f t="shared" ref="H304" si="46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7">C305*(E305-D305)</f>
        <v>-10717.330000000011</v>
      </c>
      <c r="G305" s="40">
        <f t="shared" ref="G305:G306" si="48">IF(C305=0, 0,D305*C305)</f>
        <v>146094.13</v>
      </c>
      <c r="H305" s="234">
        <f t="shared" ref="H305:H306" si="49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7"/>
        <v>-13335.061799999996</v>
      </c>
      <c r="G306" s="40">
        <f t="shared" si="48"/>
        <v>146939.08179999999</v>
      </c>
      <c r="H306" s="234">
        <f t="shared" si="49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0">C307*(E307-D307)</f>
        <v>-14034.101799999982</v>
      </c>
      <c r="G307" s="40">
        <f t="shared" ref="G307:G309" si="51">IF(C307=0, 0,D307*C307)</f>
        <v>146939.08179999999</v>
      </c>
      <c r="H307" s="234">
        <f t="shared" ref="H307:H309" si="52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0"/>
        <v>-18125.222999999994</v>
      </c>
      <c r="G308" s="40">
        <f t="shared" si="51"/>
        <v>152910.723</v>
      </c>
      <c r="H308" s="234">
        <f t="shared" si="52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0"/>
        <v>-17204.112599999997</v>
      </c>
      <c r="G309" s="40">
        <f t="shared" si="51"/>
        <v>152812.03260000001</v>
      </c>
      <c r="H309" s="234">
        <f t="shared" si="52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3">C310*(E310-D310)</f>
        <v>-21007.348200000015</v>
      </c>
      <c r="G310" s="40">
        <f t="shared" ref="G310" si="54">IF(C310=0, 0,D310*C310)</f>
        <v>152777.3082</v>
      </c>
      <c r="H310" s="234">
        <f t="shared" ref="H310" si="55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6">C311*(E311-D311)</f>
        <v>-23836.109799999987</v>
      </c>
      <c r="G311" s="40">
        <f t="shared" ref="G311:G312" si="57">IF(C311=0, 0,D311*C311)</f>
        <v>154748.68979999999</v>
      </c>
      <c r="H311" s="234">
        <f t="shared" ref="H311:H312" si="58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6"/>
        <v>-28747.721799999992</v>
      </c>
      <c r="G312" s="40">
        <f t="shared" si="57"/>
        <v>157458.96179999999</v>
      </c>
      <c r="H312" s="234">
        <f t="shared" si="58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" si="59">C313*(E313-D313)</f>
        <v>-26852.387599999998</v>
      </c>
      <c r="G313" s="40">
        <f t="shared" ref="G313" si="60">IF(C313=0, 0,D313*C313)</f>
        <v>154703.22759999998</v>
      </c>
      <c r="H313" s="234">
        <f t="shared" ref="H313" si="61">IF(C313=0, D313, (E313-D313)/D313)</f>
        <v>-0.17357354475776948</v>
      </c>
      <c r="I313" s="238">
        <v>16.53</v>
      </c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27" priority="26">
      <formula>F185&gt;0</formula>
    </cfRule>
    <cfRule type="expression" dxfId="52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25" priority="19">
      <formula>F178&gt;0</formula>
    </cfRule>
    <cfRule type="expression" dxfId="524" priority="20">
      <formula>F178&lt;0</formula>
    </cfRule>
  </conditionalFormatting>
  <conditionalFormatting sqref="H178:H184">
    <cfRule type="expression" dxfId="523" priority="15">
      <formula>H178&gt;0</formula>
    </cfRule>
    <cfRule type="expression" dxfId="522" priority="16">
      <formula>H178&lt;0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42576</v>
      </c>
      <c r="X2" s="10">
        <v>35.729999999999997</v>
      </c>
      <c r="Y2" s="10">
        <v>35.79</v>
      </c>
      <c r="Z2" s="10">
        <v>35.42</v>
      </c>
      <c r="AA2" s="10">
        <v>35.79</v>
      </c>
      <c r="AB2" s="95">
        <v>5336900</v>
      </c>
      <c r="AC2" s="10">
        <v>35.79</v>
      </c>
      <c r="AD2" s="2">
        <f>Y2-Z2</f>
        <v>0.36999999999999744</v>
      </c>
      <c r="AE2" s="138">
        <f>AC2/AC3-1</f>
        <v>-5.2807115063924215E-3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33.652749999999997</v>
      </c>
      <c r="T3" s="1"/>
      <c r="W3" s="133">
        <v>42573</v>
      </c>
      <c r="X3" s="10">
        <v>36.130000000000003</v>
      </c>
      <c r="Y3" s="10">
        <v>36.200000000000003</v>
      </c>
      <c r="Z3" s="10">
        <v>35.799999999999997</v>
      </c>
      <c r="AA3" s="10">
        <v>35.979999999999997</v>
      </c>
      <c r="AB3" s="95">
        <v>3264500</v>
      </c>
      <c r="AC3" s="10">
        <v>35.979999999999997</v>
      </c>
      <c r="AD3" s="2">
        <f t="shared" ref="AD3:AD66" si="0">Y3-Z3</f>
        <v>0.40000000000000568</v>
      </c>
      <c r="AE3" s="138">
        <f t="shared" ref="AE3:AE66" si="1">AC3/AC4-1</f>
        <v>5.5617352614012461E-4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36.42</v>
      </c>
      <c r="T4" s="163"/>
      <c r="W4" s="133">
        <v>42572</v>
      </c>
      <c r="X4" s="10">
        <v>36.29</v>
      </c>
      <c r="Y4" s="10">
        <v>36.32</v>
      </c>
      <c r="Z4" s="10">
        <v>35.82</v>
      </c>
      <c r="AA4" s="10">
        <v>35.96</v>
      </c>
      <c r="AB4" s="95">
        <v>3705400</v>
      </c>
      <c r="AC4" s="10">
        <v>35.96</v>
      </c>
      <c r="AD4" s="2">
        <f t="shared" si="0"/>
        <v>0.5</v>
      </c>
      <c r="AE4" s="138">
        <f t="shared" si="1"/>
        <v>-1.2087912087912045E-2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5827.2000000000007</v>
      </c>
      <c r="W5" s="133">
        <v>42571</v>
      </c>
      <c r="X5" s="10">
        <v>36.39</v>
      </c>
      <c r="Y5" s="10">
        <v>36.549999999999997</v>
      </c>
      <c r="Z5" s="10">
        <v>36.090000000000003</v>
      </c>
      <c r="AA5" s="10">
        <v>36.4</v>
      </c>
      <c r="AB5" s="95">
        <v>4127000</v>
      </c>
      <c r="AC5" s="10">
        <v>36.4</v>
      </c>
      <c r="AD5" s="2">
        <f t="shared" si="0"/>
        <v>0.45999999999999375</v>
      </c>
      <c r="AE5" s="138">
        <f t="shared" si="1"/>
        <v>5.2471692902511524E-3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42570</v>
      </c>
      <c r="X6" s="10">
        <v>36.299999999999997</v>
      </c>
      <c r="Y6" s="10">
        <v>36.450000000000003</v>
      </c>
      <c r="Z6" s="10">
        <v>36.049999999999997</v>
      </c>
      <c r="AA6" s="10">
        <v>36.21</v>
      </c>
      <c r="AB6" s="95">
        <v>4820400</v>
      </c>
      <c r="AC6" s="10">
        <v>36.21</v>
      </c>
      <c r="AD6" s="2">
        <f t="shared" si="0"/>
        <v>0.40000000000000568</v>
      </c>
      <c r="AE6" s="138">
        <f t="shared" si="1"/>
        <v>-3.5773252614199613E-3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442.76000000000113</v>
      </c>
      <c r="R7">
        <v>160</v>
      </c>
      <c r="W7" s="133">
        <v>42569</v>
      </c>
      <c r="X7" s="10">
        <v>36.69</v>
      </c>
      <c r="Y7" s="10">
        <v>36.85</v>
      </c>
      <c r="Z7" s="10">
        <v>36.299999999999997</v>
      </c>
      <c r="AA7" s="10">
        <v>36.340000000000003</v>
      </c>
      <c r="AB7" s="95">
        <v>8564000</v>
      </c>
      <c r="AC7" s="10">
        <v>36.340000000000003</v>
      </c>
      <c r="AD7" s="2">
        <f t="shared" si="0"/>
        <v>0.55000000000000426</v>
      </c>
      <c r="AE7" s="138">
        <f t="shared" si="1"/>
        <v>-1.0078997548351842E-2</v>
      </c>
    </row>
    <row r="8" spans="1:31" x14ac:dyDescent="0.25">
      <c r="H8" s="72"/>
      <c r="O8" s="11" t="s">
        <v>194</v>
      </c>
      <c r="P8" s="34"/>
      <c r="Q8" s="2">
        <f>K18+M18-F18+Q2*Q4</f>
        <v>442.76000000000113</v>
      </c>
      <c r="W8" s="133">
        <v>42566</v>
      </c>
      <c r="X8" s="10">
        <v>37.049999999999997</v>
      </c>
      <c r="Y8" s="10">
        <v>37.26</v>
      </c>
      <c r="Z8" s="10">
        <v>36.44</v>
      </c>
      <c r="AA8" s="10">
        <v>36.71</v>
      </c>
      <c r="AB8" s="95">
        <v>7754100</v>
      </c>
      <c r="AC8" s="10">
        <v>36.71</v>
      </c>
      <c r="AD8" s="2">
        <f t="shared" si="0"/>
        <v>0.82000000000000028</v>
      </c>
      <c r="AE8" s="138">
        <f t="shared" si="1"/>
        <v>-1.5817694369973045E-2</v>
      </c>
    </row>
    <row r="9" spans="1:31" x14ac:dyDescent="0.25">
      <c r="H9" s="72"/>
      <c r="O9" s="11" t="s">
        <v>239</v>
      </c>
      <c r="Q9" s="138">
        <f>IF(Q2=0, 0, Q8/Q6)</f>
        <v>8.222953547629859E-2</v>
      </c>
      <c r="W9" s="133">
        <v>42565</v>
      </c>
      <c r="X9" s="10">
        <v>37.479999999999997</v>
      </c>
      <c r="Y9" s="10">
        <v>37.619999999999997</v>
      </c>
      <c r="Z9" s="10">
        <v>37.1</v>
      </c>
      <c r="AA9" s="10">
        <v>37.299999999999997</v>
      </c>
      <c r="AB9" s="95">
        <v>6840400</v>
      </c>
      <c r="AC9" s="10">
        <v>37.299999999999997</v>
      </c>
      <c r="AD9" s="2">
        <f t="shared" si="0"/>
        <v>0.51999999999999602</v>
      </c>
      <c r="AE9" s="138">
        <f t="shared" si="1"/>
        <v>-4.8025613660619415E-3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42564</v>
      </c>
      <c r="X10" s="10">
        <v>37.340000000000003</v>
      </c>
      <c r="Y10" s="10">
        <v>37.64</v>
      </c>
      <c r="Z10" s="10">
        <v>37.159999999999997</v>
      </c>
      <c r="AA10" s="10">
        <v>37.479999999999997</v>
      </c>
      <c r="AB10" s="95">
        <v>5704700</v>
      </c>
      <c r="AC10" s="10">
        <v>37.479999999999997</v>
      </c>
      <c r="AD10" s="2">
        <f t="shared" si="0"/>
        <v>0.48000000000000398</v>
      </c>
      <c r="AE10" s="138">
        <f t="shared" si="1"/>
        <v>2.4070607114201614E-3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1.3299999999999999E-2</v>
      </c>
      <c r="W11" s="133">
        <v>42563</v>
      </c>
      <c r="X11" s="10">
        <v>37.56</v>
      </c>
      <c r="Y11" s="10">
        <v>37.57</v>
      </c>
      <c r="Z11" s="10">
        <v>36.979999999999997</v>
      </c>
      <c r="AA11" s="10">
        <v>37.39</v>
      </c>
      <c r="AB11" s="95">
        <v>4572800</v>
      </c>
      <c r="AC11" s="10">
        <v>37.39</v>
      </c>
      <c r="AD11" s="2">
        <f t="shared" si="0"/>
        <v>0.59000000000000341</v>
      </c>
      <c r="AE11" s="138">
        <f t="shared" si="1"/>
        <v>-3.9957378795950627E-3</v>
      </c>
    </row>
    <row r="12" spans="1:31" x14ac:dyDescent="0.25">
      <c r="H12" s="72"/>
      <c r="W12" s="133">
        <v>42562</v>
      </c>
      <c r="X12" s="10">
        <v>37.869999999999997</v>
      </c>
      <c r="Y12" s="10">
        <v>37.97</v>
      </c>
      <c r="Z12" s="10">
        <v>37.479999999999997</v>
      </c>
      <c r="AA12" s="10">
        <v>37.54</v>
      </c>
      <c r="AB12" s="95">
        <v>5871200</v>
      </c>
      <c r="AC12" s="10">
        <v>37.54</v>
      </c>
      <c r="AD12" s="2">
        <f t="shared" si="0"/>
        <v>0.49000000000000199</v>
      </c>
      <c r="AE12" s="138">
        <f t="shared" si="1"/>
        <v>-8.4521922873745936E-3</v>
      </c>
    </row>
    <row r="13" spans="1:31" x14ac:dyDescent="0.25">
      <c r="H13" s="72"/>
      <c r="W13" s="133">
        <v>42559</v>
      </c>
      <c r="X13" s="10">
        <v>37.56</v>
      </c>
      <c r="Y13" s="10">
        <v>37.880000000000003</v>
      </c>
      <c r="Z13" s="10">
        <v>37.49</v>
      </c>
      <c r="AA13" s="10">
        <v>37.86</v>
      </c>
      <c r="AB13" s="95">
        <v>5792500</v>
      </c>
      <c r="AC13" s="10">
        <v>37.86</v>
      </c>
      <c r="AD13" s="2">
        <f t="shared" si="0"/>
        <v>0.39000000000000057</v>
      </c>
      <c r="AE13" s="138">
        <f t="shared" si="1"/>
        <v>1.4469453376205754E-2</v>
      </c>
    </row>
    <row r="14" spans="1:31" x14ac:dyDescent="0.25">
      <c r="H14" s="72"/>
      <c r="W14" s="133">
        <v>42558</v>
      </c>
      <c r="X14" s="10">
        <v>37.51</v>
      </c>
      <c r="Y14" s="10">
        <v>37.72</v>
      </c>
      <c r="Z14" s="10">
        <v>37.19</v>
      </c>
      <c r="AA14" s="10">
        <v>37.32</v>
      </c>
      <c r="AB14" s="95">
        <v>8280600</v>
      </c>
      <c r="AC14" s="10">
        <v>37.32</v>
      </c>
      <c r="AD14" s="2">
        <f t="shared" si="0"/>
        <v>0.53000000000000114</v>
      </c>
      <c r="AE14" s="138">
        <f t="shared" si="1"/>
        <v>-6.9185737094198396E-3</v>
      </c>
    </row>
    <row r="15" spans="1:31" x14ac:dyDescent="0.25">
      <c r="H15" s="72"/>
      <c r="W15" s="133">
        <v>42557</v>
      </c>
      <c r="X15" s="10">
        <v>37.31</v>
      </c>
      <c r="Y15" s="10">
        <v>37.65</v>
      </c>
      <c r="Z15" s="10">
        <v>37.28</v>
      </c>
      <c r="AA15" s="10">
        <v>37.58</v>
      </c>
      <c r="AB15" s="95">
        <v>9419300</v>
      </c>
      <c r="AC15" s="10">
        <v>37.58</v>
      </c>
      <c r="AD15" s="2">
        <f t="shared" si="0"/>
        <v>0.36999999999999744</v>
      </c>
      <c r="AE15" s="138">
        <f t="shared" si="1"/>
        <v>6.69702652022508E-3</v>
      </c>
    </row>
    <row r="16" spans="1:31" x14ac:dyDescent="0.25">
      <c r="H16" s="72"/>
      <c r="W16" s="133">
        <v>42556</v>
      </c>
      <c r="X16" s="10">
        <v>36.6</v>
      </c>
      <c r="Y16" s="10">
        <v>37.4</v>
      </c>
      <c r="Z16" s="10">
        <v>36.549999999999997</v>
      </c>
      <c r="AA16" s="10">
        <v>37.33</v>
      </c>
      <c r="AB16" s="95">
        <v>8543400</v>
      </c>
      <c r="AC16" s="10">
        <v>37.33</v>
      </c>
      <c r="AD16" s="2">
        <f t="shared" si="0"/>
        <v>0.85000000000000142</v>
      </c>
      <c r="AE16" s="138">
        <f t="shared" si="1"/>
        <v>2.1340629274965828E-2</v>
      </c>
    </row>
    <row r="17" spans="1:31" x14ac:dyDescent="0.25">
      <c r="W17" s="133">
        <v>42552</v>
      </c>
      <c r="X17" s="10">
        <v>36.89</v>
      </c>
      <c r="Y17" s="10">
        <v>36.99</v>
      </c>
      <c r="Z17" s="10">
        <v>36.54</v>
      </c>
      <c r="AA17" s="10">
        <v>36.549999999999997</v>
      </c>
      <c r="AB17" s="95">
        <v>7121000</v>
      </c>
      <c r="AC17" s="10">
        <v>36.549999999999997</v>
      </c>
      <c r="AD17" s="2">
        <f t="shared" si="0"/>
        <v>0.45000000000000284</v>
      </c>
      <c r="AE17" s="138">
        <f t="shared" si="1"/>
        <v>-6.5235118238652356E-3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42551</v>
      </c>
      <c r="X18" s="10">
        <v>36.450000000000003</v>
      </c>
      <c r="Y18" s="10">
        <v>36.79</v>
      </c>
      <c r="Z18" s="10">
        <v>36.03</v>
      </c>
      <c r="AA18" s="10">
        <v>36.79</v>
      </c>
      <c r="AB18" s="95">
        <v>10256300</v>
      </c>
      <c r="AC18" s="10">
        <v>36.79</v>
      </c>
      <c r="AD18" s="2">
        <f t="shared" si="0"/>
        <v>0.75999999999999801</v>
      </c>
      <c r="AE18" s="138">
        <f t="shared" si="1"/>
        <v>9.3278463648833743E-3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42550</v>
      </c>
      <c r="X19" s="10">
        <v>36.35</v>
      </c>
      <c r="Y19" s="10">
        <v>36.65</v>
      </c>
      <c r="Z19" s="10">
        <v>36.24</v>
      </c>
      <c r="AA19" s="10">
        <v>36.450000000000003</v>
      </c>
      <c r="AB19" s="95">
        <v>7589500</v>
      </c>
      <c r="AC19" s="10">
        <v>36.450000000000003</v>
      </c>
      <c r="AD19" s="2">
        <f t="shared" si="0"/>
        <v>0.40999999999999659</v>
      </c>
      <c r="AE19" s="138">
        <f t="shared" si="1"/>
        <v>1.1095700416088983E-2</v>
      </c>
    </row>
    <row r="20" spans="1:31" x14ac:dyDescent="0.25">
      <c r="W20" s="133">
        <v>42549</v>
      </c>
      <c r="X20" s="10">
        <v>36.81</v>
      </c>
      <c r="Y20" s="10">
        <v>37</v>
      </c>
      <c r="Z20" s="10">
        <v>35.880000000000003</v>
      </c>
      <c r="AA20" s="10">
        <v>36.049999999999997</v>
      </c>
      <c r="AB20" s="95">
        <v>11941500</v>
      </c>
      <c r="AC20" s="10">
        <v>36.049999999999997</v>
      </c>
      <c r="AD20" s="2">
        <f t="shared" si="0"/>
        <v>1.1199999999999974</v>
      </c>
      <c r="AE20" s="138">
        <f t="shared" si="1"/>
        <v>-1.5565264882577812E-2</v>
      </c>
    </row>
    <row r="21" spans="1:31" x14ac:dyDescent="0.25">
      <c r="W21" s="133">
        <v>42548</v>
      </c>
      <c r="X21" s="10">
        <v>34.880000000000003</v>
      </c>
      <c r="Y21" s="10">
        <v>36.869999999999997</v>
      </c>
      <c r="Z21" s="10">
        <v>34.75</v>
      </c>
      <c r="AA21" s="10">
        <v>36.619999999999997</v>
      </c>
      <c r="AB21" s="95">
        <v>19450000</v>
      </c>
      <c r="AC21" s="10">
        <v>36.619999999999997</v>
      </c>
      <c r="AD21" s="2">
        <f t="shared" si="0"/>
        <v>2.1199999999999974</v>
      </c>
      <c r="AE21" s="138">
        <f t="shared" si="1"/>
        <v>4.2117245304496231E-2</v>
      </c>
    </row>
    <row r="22" spans="1:31" x14ac:dyDescent="0.25">
      <c r="W22" s="133">
        <v>42545</v>
      </c>
      <c r="X22" s="10">
        <v>34</v>
      </c>
      <c r="Y22" s="10">
        <v>35.5</v>
      </c>
      <c r="Z22" s="10">
        <v>33.9</v>
      </c>
      <c r="AA22" s="10">
        <v>35.14</v>
      </c>
      <c r="AB22" s="95">
        <v>14689500</v>
      </c>
      <c r="AC22" s="10">
        <v>35.14</v>
      </c>
      <c r="AD22" s="2">
        <f t="shared" si="0"/>
        <v>1.6000000000000014</v>
      </c>
      <c r="AE22" s="138">
        <f t="shared" si="1"/>
        <v>1.3556388808768416E-2</v>
      </c>
    </row>
    <row r="23" spans="1:31" x14ac:dyDescent="0.25">
      <c r="W23" s="133">
        <v>42544</v>
      </c>
      <c r="X23" s="10">
        <v>34.54</v>
      </c>
      <c r="Y23" s="10">
        <v>34.67</v>
      </c>
      <c r="Z23" s="10">
        <v>34.35</v>
      </c>
      <c r="AA23" s="10">
        <v>34.67</v>
      </c>
      <c r="AB23" s="95">
        <v>8560700</v>
      </c>
      <c r="AC23" s="10">
        <v>34.67</v>
      </c>
      <c r="AD23" s="2">
        <f t="shared" si="0"/>
        <v>0.32000000000000028</v>
      </c>
      <c r="AE23" s="138">
        <f t="shared" si="1"/>
        <v>1.3150204558737721E-2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34.5</v>
      </c>
      <c r="Y24" s="10">
        <v>34.54</v>
      </c>
      <c r="Z24" s="10">
        <v>34.08</v>
      </c>
      <c r="AA24" s="10">
        <v>34.22</v>
      </c>
      <c r="AB24" s="95">
        <v>16952500</v>
      </c>
      <c r="AC24" s="10">
        <v>34.22</v>
      </c>
      <c r="AD24" s="2">
        <f t="shared" si="0"/>
        <v>0.46000000000000085</v>
      </c>
      <c r="AE24" s="138">
        <f t="shared" si="1"/>
        <v>-7.2526834928923201E-3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42542</v>
      </c>
      <c r="X25" s="10">
        <v>34.75</v>
      </c>
      <c r="Y25" s="10">
        <v>34.82</v>
      </c>
      <c r="Z25" s="10">
        <v>34.28</v>
      </c>
      <c r="AA25" s="10">
        <v>34.47</v>
      </c>
      <c r="AB25" s="95">
        <v>13322800</v>
      </c>
      <c r="AC25" s="10">
        <v>34.47</v>
      </c>
      <c r="AD25" s="2">
        <f t="shared" si="0"/>
        <v>0.53999999999999915</v>
      </c>
      <c r="AE25" s="138">
        <f t="shared" si="1"/>
        <v>-6.9144338807261008E-3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42541</v>
      </c>
      <c r="X26" s="10">
        <v>35.299999999999997</v>
      </c>
      <c r="Y26" s="10">
        <v>35.67</v>
      </c>
      <c r="Z26" s="10">
        <v>34.71</v>
      </c>
      <c r="AA26" s="10">
        <v>34.71</v>
      </c>
      <c r="AB26" s="95">
        <v>9017900</v>
      </c>
      <c r="AC26" s="10">
        <v>34.71</v>
      </c>
      <c r="AD26" s="2">
        <f t="shared" si="0"/>
        <v>0.96000000000000085</v>
      </c>
      <c r="AE26" s="138">
        <f t="shared" si="1"/>
        <v>-1.3359863558840224E-2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42538</v>
      </c>
      <c r="X27" s="10">
        <v>35.369999999999997</v>
      </c>
      <c r="Y27" s="10">
        <v>35.5</v>
      </c>
      <c r="Z27" s="10">
        <v>34.520000000000003</v>
      </c>
      <c r="AA27" s="10">
        <v>35.18</v>
      </c>
      <c r="AB27" s="95">
        <v>16578200</v>
      </c>
      <c r="AC27" s="10">
        <v>35.18</v>
      </c>
      <c r="AD27" s="2">
        <f t="shared" si="0"/>
        <v>0.97999999999999687</v>
      </c>
      <c r="AE27" s="138">
        <f t="shared" si="1"/>
        <v>-8.1759233154778954E-3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42537</v>
      </c>
      <c r="X28" s="10">
        <v>36.979999999999997</v>
      </c>
      <c r="Y28" s="10">
        <v>36.979999999999997</v>
      </c>
      <c r="Z28" s="10">
        <v>35.35</v>
      </c>
      <c r="AA28" s="10">
        <v>35.47</v>
      </c>
      <c r="AB28" s="95">
        <v>19034000</v>
      </c>
      <c r="AC28" s="10">
        <v>35.47</v>
      </c>
      <c r="AD28" s="2">
        <f t="shared" si="0"/>
        <v>1.6299999999999955</v>
      </c>
      <c r="AE28" s="138">
        <f t="shared" si="1"/>
        <v>-6.720806496779641E-3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42536</v>
      </c>
      <c r="X29" s="10">
        <v>35.479999999999997</v>
      </c>
      <c r="Y29" s="10">
        <v>36.01</v>
      </c>
      <c r="Z29" s="10">
        <v>35.14</v>
      </c>
      <c r="AA29" s="10">
        <v>35.71</v>
      </c>
      <c r="AB29" s="95">
        <v>13499800</v>
      </c>
      <c r="AC29" s="10">
        <v>35.71</v>
      </c>
      <c r="AD29" s="2">
        <f t="shared" si="0"/>
        <v>0.86999999999999744</v>
      </c>
      <c r="AE29" s="138">
        <f t="shared" si="1"/>
        <v>-1.3982102908276506E-3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42535</v>
      </c>
      <c r="X30" s="10">
        <v>35.96</v>
      </c>
      <c r="Y30" s="10">
        <v>36.18</v>
      </c>
      <c r="Z30" s="10">
        <v>35.409999999999997</v>
      </c>
      <c r="AA30" s="10">
        <v>35.76</v>
      </c>
      <c r="AB30" s="95">
        <v>8839800</v>
      </c>
      <c r="AC30" s="10">
        <v>35.76</v>
      </c>
      <c r="AD30" s="2">
        <f t="shared" si="0"/>
        <v>0.77000000000000313</v>
      </c>
      <c r="AE30" s="138">
        <f t="shared" si="1"/>
        <v>-1.0514665190924255E-2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42534</v>
      </c>
      <c r="X31" s="10">
        <v>36.450000000000003</v>
      </c>
      <c r="Y31" s="10">
        <v>36.56</v>
      </c>
      <c r="Z31" s="10">
        <v>35.92</v>
      </c>
      <c r="AA31" s="10">
        <v>36.14</v>
      </c>
      <c r="AB31" s="95">
        <v>9025300</v>
      </c>
      <c r="AC31" s="10">
        <v>36.14</v>
      </c>
      <c r="AD31" s="2">
        <f t="shared" si="0"/>
        <v>0.64000000000000057</v>
      </c>
      <c r="AE31" s="138">
        <f t="shared" si="1"/>
        <v>-1.8201575658788438E-2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42531</v>
      </c>
      <c r="X32" s="10">
        <v>36.380000000000003</v>
      </c>
      <c r="Y32" s="10">
        <v>37</v>
      </c>
      <c r="Z32" s="10">
        <v>36.17</v>
      </c>
      <c r="AA32" s="10">
        <v>36.81</v>
      </c>
      <c r="AB32" s="95">
        <v>7768800</v>
      </c>
      <c r="AC32" s="10">
        <v>36.81</v>
      </c>
      <c r="AD32" s="2">
        <f t="shared" si="0"/>
        <v>0.82999999999999829</v>
      </c>
      <c r="AE32" s="138">
        <f t="shared" si="1"/>
        <v>6.2875888463642671E-3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42530</v>
      </c>
      <c r="X33" s="10">
        <v>36.5</v>
      </c>
      <c r="Y33" s="10">
        <v>36.799999999999997</v>
      </c>
      <c r="Z33" s="10">
        <v>36.32</v>
      </c>
      <c r="AA33" s="10">
        <v>36.58</v>
      </c>
      <c r="AB33" s="95">
        <v>7083500</v>
      </c>
      <c r="AC33" s="10">
        <v>36.58</v>
      </c>
      <c r="AD33" s="2">
        <f t="shared" si="0"/>
        <v>0.47999999999999687</v>
      </c>
      <c r="AE33" s="138">
        <f t="shared" si="1"/>
        <v>1.6429353778750766E-3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42529</v>
      </c>
      <c r="X34" s="10">
        <v>36.31</v>
      </c>
      <c r="Y34" s="10">
        <v>36.700000000000003</v>
      </c>
      <c r="Z34" s="10">
        <v>36.17</v>
      </c>
      <c r="AA34" s="10">
        <v>36.520000000000003</v>
      </c>
      <c r="AB34" s="95">
        <v>5173000</v>
      </c>
      <c r="AC34" s="10">
        <v>36.520000000000003</v>
      </c>
      <c r="AD34" s="2">
        <f t="shared" si="0"/>
        <v>0.53000000000000114</v>
      </c>
      <c r="AE34" s="138">
        <f t="shared" si="1"/>
        <v>6.3378341140811756E-3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42528</v>
      </c>
      <c r="X35" s="10">
        <v>36.11</v>
      </c>
      <c r="Y35" s="10">
        <v>36.520000000000003</v>
      </c>
      <c r="Z35" s="10">
        <v>35.92</v>
      </c>
      <c r="AA35" s="10">
        <v>36.29</v>
      </c>
      <c r="AB35" s="95">
        <v>3577200</v>
      </c>
      <c r="AC35" s="10">
        <v>36.29</v>
      </c>
      <c r="AD35" s="2">
        <f t="shared" si="0"/>
        <v>0.60000000000000142</v>
      </c>
      <c r="AE35" s="138">
        <f t="shared" si="1"/>
        <v>7.4958356468628473E-3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42527</v>
      </c>
      <c r="X36" s="10">
        <v>36.22</v>
      </c>
      <c r="Y36" s="10">
        <v>36.42</v>
      </c>
      <c r="Z36" s="10">
        <v>35.99</v>
      </c>
      <c r="AA36" s="10">
        <v>36.020000000000003</v>
      </c>
      <c r="AB36" s="95">
        <v>3684300</v>
      </c>
      <c r="AC36" s="10">
        <v>36.020000000000003</v>
      </c>
      <c r="AD36" s="2">
        <f t="shared" si="0"/>
        <v>0.42999999999999972</v>
      </c>
      <c r="AE36" s="138">
        <f t="shared" si="1"/>
        <v>-6.3448275862068026E-3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42524</v>
      </c>
      <c r="X37" s="10">
        <v>36.200000000000003</v>
      </c>
      <c r="Y37" s="10">
        <v>36.35</v>
      </c>
      <c r="Z37" s="10">
        <v>36</v>
      </c>
      <c r="AA37" s="10">
        <v>36.25</v>
      </c>
      <c r="AB37" s="95">
        <v>4697100</v>
      </c>
      <c r="AC37" s="10">
        <v>36.25</v>
      </c>
      <c r="AD37" s="2">
        <f t="shared" si="0"/>
        <v>0.35000000000000142</v>
      </c>
      <c r="AE37" s="138">
        <f t="shared" si="1"/>
        <v>-5.2140504939626187E-3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42523</v>
      </c>
      <c r="X38" s="10">
        <v>36.299999999999997</v>
      </c>
      <c r="Y38" s="10">
        <v>36.520000000000003</v>
      </c>
      <c r="Z38" s="10">
        <v>36.090000000000003</v>
      </c>
      <c r="AA38" s="10">
        <v>36.44</v>
      </c>
      <c r="AB38" s="95">
        <v>5360700</v>
      </c>
      <c r="AC38" s="10">
        <v>36.44</v>
      </c>
      <c r="AD38" s="2">
        <f t="shared" si="0"/>
        <v>0.42999999999999972</v>
      </c>
      <c r="AE38" s="138">
        <f t="shared" si="1"/>
        <v>5.4914881932988102E-4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42522</v>
      </c>
      <c r="X39" s="10">
        <v>35.79</v>
      </c>
      <c r="Y39" s="10">
        <v>36.46</v>
      </c>
      <c r="Z39" s="10">
        <v>35.68</v>
      </c>
      <c r="AA39" s="10">
        <v>36.42</v>
      </c>
      <c r="AB39" s="95">
        <v>7869300</v>
      </c>
      <c r="AC39" s="10">
        <v>36.42</v>
      </c>
      <c r="AD39" s="2">
        <f t="shared" si="0"/>
        <v>0.78000000000000114</v>
      </c>
      <c r="AE39" s="138">
        <f t="shared" si="1"/>
        <v>1.8456375838926231E-2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507" t="s">
        <v>78</v>
      </c>
      <c r="P40" s="507"/>
      <c r="W40" s="133">
        <v>42521</v>
      </c>
      <c r="X40" s="10">
        <v>35.72</v>
      </c>
      <c r="Y40" s="10">
        <v>36.049999999999997</v>
      </c>
      <c r="Z40" s="10">
        <v>35.619999999999997</v>
      </c>
      <c r="AA40" s="10">
        <v>35.76</v>
      </c>
      <c r="AB40" s="95">
        <v>9953500</v>
      </c>
      <c r="AC40" s="10">
        <v>35.76</v>
      </c>
      <c r="AD40" s="2">
        <f t="shared" si="0"/>
        <v>0.42999999999999972</v>
      </c>
      <c r="AE40" s="138">
        <f t="shared" si="1"/>
        <v>1.4001680201622957E-3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40.062000000000005</v>
      </c>
      <c r="Q41" s="2"/>
      <c r="W41" s="133">
        <v>42517</v>
      </c>
      <c r="X41" s="10">
        <v>35.729999999999997</v>
      </c>
      <c r="Y41" s="10">
        <v>35.729999999999997</v>
      </c>
      <c r="Z41" s="10">
        <v>35.369999999999997</v>
      </c>
      <c r="AA41" s="10">
        <v>35.71</v>
      </c>
      <c r="AB41" s="95">
        <v>5271000</v>
      </c>
      <c r="AC41" s="10">
        <v>35.71</v>
      </c>
      <c r="AD41" s="2">
        <f t="shared" si="0"/>
        <v>0.35999999999999943</v>
      </c>
      <c r="AE41" s="138">
        <f t="shared" si="1"/>
        <v>3.3717336330429948E-3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39.697800000000008</v>
      </c>
      <c r="Q42" s="2"/>
      <c r="T42" s="91" t="s">
        <v>113</v>
      </c>
      <c r="W42" s="133">
        <v>42516</v>
      </c>
      <c r="X42" s="10">
        <v>34.99</v>
      </c>
      <c r="Y42" s="10">
        <v>35.71</v>
      </c>
      <c r="Z42" s="10">
        <v>34.950000000000003</v>
      </c>
      <c r="AA42" s="10">
        <v>35.590000000000003</v>
      </c>
      <c r="AB42" s="95">
        <v>6631500</v>
      </c>
      <c r="AC42" s="10">
        <v>35.590000000000003</v>
      </c>
      <c r="AD42" s="2">
        <f t="shared" si="0"/>
        <v>0.75999999999999801</v>
      </c>
      <c r="AE42" s="138">
        <f t="shared" si="1"/>
        <v>1.8603319977103849E-2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39.333600000000004</v>
      </c>
      <c r="Q43" s="2"/>
      <c r="T43" s="128" t="s">
        <v>98</v>
      </c>
      <c r="U43" s="98">
        <v>35.979999999999997</v>
      </c>
      <c r="W43" s="133">
        <v>42515</v>
      </c>
      <c r="X43" s="10">
        <v>35.549999999999997</v>
      </c>
      <c r="Y43" s="10">
        <v>35.69</v>
      </c>
      <c r="Z43" s="10">
        <v>34.83</v>
      </c>
      <c r="AA43" s="10">
        <v>34.94</v>
      </c>
      <c r="AB43" s="95">
        <v>6992700</v>
      </c>
      <c r="AC43" s="10">
        <v>34.94</v>
      </c>
      <c r="AD43" s="2">
        <f t="shared" si="0"/>
        <v>0.85999999999999943</v>
      </c>
      <c r="AE43" s="138">
        <f t="shared" si="1"/>
        <v>-1.6328828828829023E-2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38.969400000000007</v>
      </c>
      <c r="Q44" s="2"/>
      <c r="T44" s="93" t="s">
        <v>99</v>
      </c>
      <c r="U44" s="88">
        <v>35.729999999999997</v>
      </c>
      <c r="W44" s="133">
        <v>42514</v>
      </c>
      <c r="X44" s="10">
        <v>34.82</v>
      </c>
      <c r="Y44" s="10">
        <v>35.549999999999997</v>
      </c>
      <c r="Z44" s="10">
        <v>34.79</v>
      </c>
      <c r="AA44" s="10">
        <v>35.520000000000003</v>
      </c>
      <c r="AB44" s="95">
        <v>7771600</v>
      </c>
      <c r="AC44" s="10">
        <v>35.520000000000003</v>
      </c>
      <c r="AD44" s="2">
        <f t="shared" si="0"/>
        <v>0.75999999999999801</v>
      </c>
      <c r="AE44" s="138">
        <f t="shared" si="1"/>
        <v>2.0689655172414056E-2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38.605200000000004</v>
      </c>
      <c r="Q45" s="2"/>
      <c r="T45" s="93" t="s">
        <v>100</v>
      </c>
      <c r="U45" s="88" t="s">
        <v>533</v>
      </c>
      <c r="W45" s="133">
        <v>42513</v>
      </c>
      <c r="X45" s="10">
        <v>34.65</v>
      </c>
      <c r="Y45" s="10">
        <v>34.950000000000003</v>
      </c>
      <c r="Z45" s="10">
        <v>34.619999999999997</v>
      </c>
      <c r="AA45" s="10">
        <v>34.799999999999997</v>
      </c>
      <c r="AB45" s="95">
        <v>5940300</v>
      </c>
      <c r="AC45" s="10">
        <v>34.799999999999997</v>
      </c>
      <c r="AD45" s="2">
        <f t="shared" si="0"/>
        <v>0.3300000000000054</v>
      </c>
      <c r="AE45" s="138">
        <f t="shared" si="1"/>
        <v>5.199306759098743E-3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8">C46*(E46-D46)</f>
        <v>341.92000000000007</v>
      </c>
      <c r="G46" s="40">
        <f t="shared" ref="G46" si="29">D46*C46</f>
        <v>5384.48</v>
      </c>
      <c r="H46" s="233">
        <f t="shared" ref="H46" si="30">(E46-D46)/D46</f>
        <v>6.3501025168632833E-2</v>
      </c>
      <c r="I46" s="40"/>
      <c r="O46" s="83">
        <v>1.05</v>
      </c>
      <c r="P46" s="83">
        <f t="shared" si="18"/>
        <v>38.241000000000007</v>
      </c>
      <c r="Q46" s="2"/>
      <c r="T46" s="93" t="s">
        <v>101</v>
      </c>
      <c r="U46" s="88" t="s">
        <v>534</v>
      </c>
      <c r="W46" s="133">
        <v>42510</v>
      </c>
      <c r="X46" s="10">
        <v>34.950000000000003</v>
      </c>
      <c r="Y46" s="10">
        <v>34.950000000000003</v>
      </c>
      <c r="Z46" s="10">
        <v>34.47</v>
      </c>
      <c r="AA46" s="10">
        <v>34.619999999999997</v>
      </c>
      <c r="AB46" s="95">
        <v>6173400</v>
      </c>
      <c r="AC46" s="10">
        <v>34.619999999999997</v>
      </c>
      <c r="AD46" s="2">
        <f t="shared" si="0"/>
        <v>0.48000000000000398</v>
      </c>
      <c r="AE46" s="138">
        <f t="shared" si="1"/>
        <v>-6.0292850990525393E-3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1">C47*(E47-D47)</f>
        <v>442.72000000000048</v>
      </c>
      <c r="G47" s="40">
        <f t="shared" ref="G47" si="32">D47*C47</f>
        <v>5384.48</v>
      </c>
      <c r="H47" s="233">
        <f t="shared" ref="H47" si="33">(E47-D47)/D47</f>
        <v>8.222149585475301E-2</v>
      </c>
      <c r="I47" s="40"/>
      <c r="O47" s="83">
        <v>1.04</v>
      </c>
      <c r="P47" s="83">
        <f t="shared" si="18"/>
        <v>37.876800000000003</v>
      </c>
      <c r="Q47" s="2"/>
      <c r="T47" s="93" t="s">
        <v>102</v>
      </c>
      <c r="U47" s="88">
        <v>41.39</v>
      </c>
      <c r="W47" s="133">
        <v>42509</v>
      </c>
      <c r="X47" s="10">
        <v>34.49</v>
      </c>
      <c r="Y47" s="10">
        <v>34.909999999999997</v>
      </c>
      <c r="Z47" s="10">
        <v>34.299999999999997</v>
      </c>
      <c r="AA47" s="10">
        <v>34.83</v>
      </c>
      <c r="AB47" s="95">
        <v>8330400</v>
      </c>
      <c r="AC47" s="10">
        <v>34.83</v>
      </c>
      <c r="AD47" s="2">
        <f t="shared" si="0"/>
        <v>0.60999999999999943</v>
      </c>
      <c r="AE47" s="138">
        <f t="shared" si="1"/>
        <v>1.338376491125981E-2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37.512600000000006</v>
      </c>
      <c r="Q48" s="2"/>
      <c r="T48" s="93" t="s">
        <v>103</v>
      </c>
      <c r="U48" s="88">
        <v>0.857873</v>
      </c>
      <c r="W48" s="133">
        <v>42508</v>
      </c>
      <c r="X48" s="10">
        <v>34.299999999999997</v>
      </c>
      <c r="Y48" s="10">
        <v>34.49</v>
      </c>
      <c r="Z48" s="10">
        <v>33.619999999999997</v>
      </c>
      <c r="AA48" s="10">
        <v>34.369999999999997</v>
      </c>
      <c r="AB48" s="95">
        <v>9784600</v>
      </c>
      <c r="AC48" s="10">
        <v>34.369999999999997</v>
      </c>
      <c r="AD48" s="2">
        <f t="shared" si="0"/>
        <v>0.87000000000000455</v>
      </c>
      <c r="AE48" s="138">
        <f t="shared" si="1"/>
        <v>-2.6117237376669378E-3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37.148400000000002</v>
      </c>
      <c r="Q49" s="2"/>
      <c r="T49" s="93" t="s">
        <v>104</v>
      </c>
      <c r="U49" s="88" t="s">
        <v>275</v>
      </c>
      <c r="W49" s="133">
        <v>42507</v>
      </c>
      <c r="X49" s="10">
        <v>34.64</v>
      </c>
      <c r="Y49" s="10">
        <v>34.82</v>
      </c>
      <c r="Z49" s="10">
        <v>34.31</v>
      </c>
      <c r="AA49" s="10">
        <v>34.46</v>
      </c>
      <c r="AB49" s="95">
        <v>5443900</v>
      </c>
      <c r="AC49" s="10">
        <v>34.46</v>
      </c>
      <c r="AD49" s="2">
        <f t="shared" si="0"/>
        <v>0.50999999999999801</v>
      </c>
      <c r="AE49" s="138">
        <f t="shared" si="1"/>
        <v>-8.6306098964326061E-3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36.784200000000006</v>
      </c>
      <c r="Q50" s="2"/>
      <c r="T50" s="93"/>
      <c r="U50" s="88"/>
      <c r="W50" s="133">
        <v>42506</v>
      </c>
      <c r="X50" s="10">
        <v>34.79</v>
      </c>
      <c r="Y50" s="10">
        <v>35.04</v>
      </c>
      <c r="Z50" s="10">
        <v>34.42</v>
      </c>
      <c r="AA50" s="10">
        <v>34.76</v>
      </c>
      <c r="AB50" s="95">
        <v>5932900</v>
      </c>
      <c r="AC50" s="10">
        <v>34.76</v>
      </c>
      <c r="AD50" s="2">
        <f t="shared" si="0"/>
        <v>0.61999999999999744</v>
      </c>
      <c r="AE50" s="138">
        <f t="shared" si="1"/>
        <v>-2.8686173264487191E-3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36.42</v>
      </c>
      <c r="Q51" s="2"/>
      <c r="T51" s="93" t="s">
        <v>105</v>
      </c>
      <c r="U51" s="88" t="s">
        <v>535</v>
      </c>
      <c r="W51" s="133">
        <v>42503</v>
      </c>
      <c r="X51" s="10">
        <v>34.72</v>
      </c>
      <c r="Y51" s="10">
        <v>35.200000000000003</v>
      </c>
      <c r="Z51" s="10">
        <v>34.69</v>
      </c>
      <c r="AA51" s="10">
        <v>34.86</v>
      </c>
      <c r="AB51" s="95">
        <v>6262900</v>
      </c>
      <c r="AC51" s="10">
        <v>34.86</v>
      </c>
      <c r="AD51" s="2">
        <f t="shared" si="0"/>
        <v>0.51000000000000512</v>
      </c>
      <c r="AE51" s="138">
        <f t="shared" si="1"/>
        <v>-8.5984522785897965E-4</v>
      </c>
    </row>
    <row r="52" spans="2:31" x14ac:dyDescent="0.25">
      <c r="O52" s="83">
        <v>0.99</v>
      </c>
      <c r="P52" s="83">
        <f t="shared" si="18"/>
        <v>36.055799999999998</v>
      </c>
      <c r="Q52" s="2"/>
      <c r="T52" s="93" t="s">
        <v>106</v>
      </c>
      <c r="U52" s="88" t="s">
        <v>214</v>
      </c>
      <c r="W52" s="133">
        <v>42502</v>
      </c>
      <c r="X52" s="10">
        <v>34.770000000000003</v>
      </c>
      <c r="Y52" s="10">
        <v>35.1</v>
      </c>
      <c r="Z52" s="10">
        <v>34.51</v>
      </c>
      <c r="AA52" s="10">
        <v>34.89</v>
      </c>
      <c r="AB52" s="95">
        <v>4972800</v>
      </c>
      <c r="AC52" s="10">
        <v>34.89</v>
      </c>
      <c r="AD52" s="2">
        <f t="shared" si="0"/>
        <v>0.59000000000000341</v>
      </c>
      <c r="AE52" s="138">
        <f t="shared" si="1"/>
        <v>5.1858254105445756E-3</v>
      </c>
    </row>
    <row r="53" spans="2:31" x14ac:dyDescent="0.25">
      <c r="O53" s="83">
        <v>0.98</v>
      </c>
      <c r="P53" s="83">
        <f t="shared" si="18"/>
        <v>35.691600000000001</v>
      </c>
      <c r="Q53" s="2"/>
      <c r="T53" s="93" t="s">
        <v>107</v>
      </c>
      <c r="U53" s="90">
        <v>5385384</v>
      </c>
      <c r="W53" s="133">
        <v>42501</v>
      </c>
      <c r="X53" s="10">
        <v>34.979999999999997</v>
      </c>
      <c r="Y53" s="10">
        <v>35.19</v>
      </c>
      <c r="Z53" s="10">
        <v>34.700000000000003</v>
      </c>
      <c r="AA53" s="10">
        <v>34.71</v>
      </c>
      <c r="AB53" s="95">
        <v>5619600</v>
      </c>
      <c r="AC53" s="10">
        <v>34.71</v>
      </c>
      <c r="AD53" s="2">
        <f t="shared" si="0"/>
        <v>0.48999999999999488</v>
      </c>
      <c r="AE53" s="138" t="e">
        <f t="shared" si="1"/>
        <v>#DIV/0!</v>
      </c>
    </row>
    <row r="54" spans="2:31" x14ac:dyDescent="0.25">
      <c r="O54" s="83">
        <v>0.97</v>
      </c>
      <c r="P54" s="83">
        <f t="shared" si="18"/>
        <v>35.327399999999997</v>
      </c>
      <c r="T54" s="93" t="s">
        <v>110</v>
      </c>
      <c r="U54" s="90">
        <v>7940550</v>
      </c>
      <c r="W54" s="133">
        <v>42501</v>
      </c>
      <c r="X54" s="10" t="s">
        <v>177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O55" s="83">
        <v>0.96</v>
      </c>
      <c r="P55" s="83">
        <f t="shared" si="18"/>
        <v>34.963200000000001</v>
      </c>
      <c r="T55" s="93" t="s">
        <v>108</v>
      </c>
      <c r="U55" s="88" t="s">
        <v>536</v>
      </c>
      <c r="W55" s="133">
        <v>42500</v>
      </c>
      <c r="X55" s="10">
        <v>35.44</v>
      </c>
      <c r="Y55" s="10">
        <v>35.57</v>
      </c>
      <c r="Z55" s="10">
        <v>34.97</v>
      </c>
      <c r="AA55" s="10">
        <v>35.24</v>
      </c>
      <c r="AB55" s="95">
        <v>7819500</v>
      </c>
      <c r="AC55" s="10">
        <v>35.14</v>
      </c>
      <c r="AD55" s="2">
        <f t="shared" si="0"/>
        <v>0.60000000000000142</v>
      </c>
      <c r="AE55" s="138">
        <f t="shared" si="1"/>
        <v>-1.6512734396865292E-2</v>
      </c>
    </row>
    <row r="56" spans="2:31" x14ac:dyDescent="0.25">
      <c r="O56" s="83">
        <v>0.95</v>
      </c>
      <c r="P56" s="83">
        <f t="shared" si="18"/>
        <v>34.598999999999997</v>
      </c>
      <c r="T56" s="93" t="s">
        <v>111</v>
      </c>
      <c r="U56" s="88">
        <v>16.75</v>
      </c>
      <c r="W56" s="133">
        <v>42499</v>
      </c>
      <c r="X56" s="10">
        <v>34.799999999999997</v>
      </c>
      <c r="Y56" s="10">
        <v>35.89</v>
      </c>
      <c r="Z56" s="10">
        <v>34.56</v>
      </c>
      <c r="AA56" s="10">
        <v>35.840000000000003</v>
      </c>
      <c r="AB56" s="95">
        <v>8410100</v>
      </c>
      <c r="AC56" s="10">
        <v>35.729999999999997</v>
      </c>
      <c r="AD56" s="2">
        <f t="shared" si="0"/>
        <v>1.3299999999999983</v>
      </c>
      <c r="AE56" s="138">
        <f t="shared" si="1"/>
        <v>3.7155297532655895E-2</v>
      </c>
    </row>
    <row r="57" spans="2:31" x14ac:dyDescent="0.25">
      <c r="O57" s="83">
        <v>0.94</v>
      </c>
      <c r="P57" s="83">
        <f t="shared" si="18"/>
        <v>34.2348</v>
      </c>
      <c r="T57" s="93" t="s">
        <v>112</v>
      </c>
      <c r="U57" s="88">
        <v>2.14</v>
      </c>
      <c r="W57" s="133">
        <v>42496</v>
      </c>
      <c r="X57" s="10">
        <v>34.89</v>
      </c>
      <c r="Y57" s="10">
        <v>34.99</v>
      </c>
      <c r="Z57" s="10">
        <v>34.229999999999997</v>
      </c>
      <c r="AA57" s="10">
        <v>34.549999999999997</v>
      </c>
      <c r="AB57" s="95">
        <v>5042700</v>
      </c>
      <c r="AC57" s="10">
        <v>34.450000000000003</v>
      </c>
      <c r="AD57" s="2">
        <f t="shared" si="0"/>
        <v>0.76000000000000512</v>
      </c>
      <c r="AE57" s="138">
        <f t="shared" si="1"/>
        <v>-1.0626076967260145E-2</v>
      </c>
    </row>
    <row r="58" spans="2:31" x14ac:dyDescent="0.25">
      <c r="O58" s="83">
        <v>0.93</v>
      </c>
      <c r="P58" s="83">
        <f t="shared" si="18"/>
        <v>33.870600000000003</v>
      </c>
      <c r="T58" s="93" t="s">
        <v>109</v>
      </c>
      <c r="U58" s="88" t="s">
        <v>395</v>
      </c>
      <c r="W58" s="133">
        <v>42495</v>
      </c>
      <c r="X58" s="10">
        <v>34.479999999999997</v>
      </c>
      <c r="Y58" s="10">
        <v>34.99</v>
      </c>
      <c r="Z58" s="10">
        <v>34.22</v>
      </c>
      <c r="AA58" s="10">
        <v>34.92</v>
      </c>
      <c r="AB58" s="95">
        <v>11364400</v>
      </c>
      <c r="AC58" s="10">
        <v>34.82</v>
      </c>
      <c r="AD58" s="2">
        <f t="shared" si="0"/>
        <v>0.77000000000000313</v>
      </c>
      <c r="AE58" s="138">
        <f t="shared" si="1"/>
        <v>-2.2922636103150928E-3</v>
      </c>
    </row>
    <row r="59" spans="2:31" x14ac:dyDescent="0.25">
      <c r="O59" s="83">
        <v>0.92</v>
      </c>
      <c r="P59" s="83">
        <f t="shared" si="18"/>
        <v>33.506400000000006</v>
      </c>
      <c r="W59" s="133">
        <v>42494</v>
      </c>
      <c r="X59" s="10">
        <v>35.03</v>
      </c>
      <c r="Y59" s="10">
        <v>35.08</v>
      </c>
      <c r="Z59" s="10">
        <v>34.19</v>
      </c>
      <c r="AA59" s="10">
        <v>35</v>
      </c>
      <c r="AB59" s="95">
        <v>8048200</v>
      </c>
      <c r="AC59" s="10">
        <v>34.9</v>
      </c>
      <c r="AD59" s="2">
        <f t="shared" si="0"/>
        <v>0.89000000000000057</v>
      </c>
      <c r="AE59" s="138">
        <f t="shared" si="1"/>
        <v>-5.6980056980058258E-3</v>
      </c>
    </row>
    <row r="60" spans="2:31" x14ac:dyDescent="0.25">
      <c r="O60" s="83">
        <v>0.91</v>
      </c>
      <c r="P60" s="83">
        <f t="shared" si="18"/>
        <v>33.142200000000003</v>
      </c>
      <c r="W60" s="133">
        <v>42493</v>
      </c>
      <c r="X60" s="10">
        <v>35.18</v>
      </c>
      <c r="Y60" s="10">
        <v>35.39</v>
      </c>
      <c r="Z60" s="10">
        <v>35.090000000000003</v>
      </c>
      <c r="AA60" s="10">
        <v>35.200000000000003</v>
      </c>
      <c r="AB60" s="95">
        <v>6469200</v>
      </c>
      <c r="AC60" s="10">
        <v>35.1</v>
      </c>
      <c r="AD60" s="2">
        <f t="shared" si="0"/>
        <v>0.29999999999999716</v>
      </c>
      <c r="AE60" s="138">
        <f t="shared" si="1"/>
        <v>-6.2287655719138746E-3</v>
      </c>
    </row>
    <row r="61" spans="2:31" x14ac:dyDescent="0.25">
      <c r="O61" s="83">
        <v>0.9</v>
      </c>
      <c r="P61" s="83">
        <f t="shared" si="18"/>
        <v>32.778000000000006</v>
      </c>
      <c r="W61" s="133">
        <v>42492</v>
      </c>
      <c r="X61" s="10">
        <v>35.520000000000003</v>
      </c>
      <c r="Y61" s="10">
        <v>35.56</v>
      </c>
      <c r="Z61" s="10">
        <v>35.159999999999997</v>
      </c>
      <c r="AA61" s="10">
        <v>35.43</v>
      </c>
      <c r="AB61" s="95">
        <v>9010600</v>
      </c>
      <c r="AC61" s="10">
        <v>35.32</v>
      </c>
      <c r="AD61" s="2">
        <f t="shared" si="0"/>
        <v>0.40000000000000568</v>
      </c>
      <c r="AE61" s="138">
        <f t="shared" si="1"/>
        <v>1.1337868480725266E-3</v>
      </c>
    </row>
    <row r="62" spans="2:31" x14ac:dyDescent="0.25">
      <c r="W62" s="133">
        <v>42489</v>
      </c>
      <c r="X62" s="10">
        <v>35.67</v>
      </c>
      <c r="Y62" s="10">
        <v>35.71</v>
      </c>
      <c r="Z62" s="10">
        <v>34.78</v>
      </c>
      <c r="AA62" s="10">
        <v>35.39</v>
      </c>
      <c r="AB62" s="95">
        <v>8253900</v>
      </c>
      <c r="AC62" s="10">
        <v>35.28</v>
      </c>
      <c r="AD62" s="2">
        <f t="shared" si="0"/>
        <v>0.92999999999999972</v>
      </c>
      <c r="AE62" s="138">
        <f t="shared" si="1"/>
        <v>-1.4800335101926909E-2</v>
      </c>
    </row>
    <row r="63" spans="2:31" x14ac:dyDescent="0.25">
      <c r="W63" s="133">
        <v>42488</v>
      </c>
      <c r="X63" s="10">
        <v>36.130000000000003</v>
      </c>
      <c r="Y63" s="10">
        <v>36.64</v>
      </c>
      <c r="Z63" s="10">
        <v>35.799999999999997</v>
      </c>
      <c r="AA63" s="10">
        <v>35.92</v>
      </c>
      <c r="AB63" s="95">
        <v>5912200</v>
      </c>
      <c r="AC63" s="10">
        <v>35.81</v>
      </c>
      <c r="AD63" s="2">
        <f t="shared" si="0"/>
        <v>0.84000000000000341</v>
      </c>
      <c r="AE63" s="138">
        <f t="shared" si="1"/>
        <v>-1.0773480662983448E-2</v>
      </c>
    </row>
    <row r="64" spans="2:31" x14ac:dyDescent="0.25">
      <c r="W64" s="133">
        <v>42487</v>
      </c>
      <c r="X64" s="10">
        <v>36.479999999999997</v>
      </c>
      <c r="Y64" s="10">
        <v>36.71</v>
      </c>
      <c r="Z64" s="10">
        <v>36.18</v>
      </c>
      <c r="AA64" s="10">
        <v>36.31</v>
      </c>
      <c r="AB64" s="95">
        <v>4874000</v>
      </c>
      <c r="AC64" s="10">
        <v>36.200000000000003</v>
      </c>
      <c r="AD64" s="2">
        <f t="shared" si="0"/>
        <v>0.53000000000000114</v>
      </c>
      <c r="AE64" s="138">
        <f t="shared" si="1"/>
        <v>-2.4800220446402621E-3</v>
      </c>
    </row>
    <row r="65" spans="23:31" x14ac:dyDescent="0.25">
      <c r="W65" s="133">
        <v>42486</v>
      </c>
      <c r="X65" s="10">
        <v>36.74</v>
      </c>
      <c r="Y65" s="10">
        <v>37.11</v>
      </c>
      <c r="Z65" s="10">
        <v>36.29</v>
      </c>
      <c r="AA65" s="10">
        <v>36.4</v>
      </c>
      <c r="AB65" s="95">
        <v>6247300</v>
      </c>
      <c r="AC65" s="10">
        <v>36.29</v>
      </c>
      <c r="AD65" s="2">
        <f t="shared" si="0"/>
        <v>0.82000000000000028</v>
      </c>
      <c r="AE65" s="138">
        <f t="shared" si="1"/>
        <v>-1.009274413529726E-2</v>
      </c>
    </row>
    <row r="66" spans="23:31" x14ac:dyDescent="0.25">
      <c r="W66" s="133">
        <v>42485</v>
      </c>
      <c r="X66" s="10">
        <v>35.450000000000003</v>
      </c>
      <c r="Y66" s="10">
        <v>36.85</v>
      </c>
      <c r="Z66" s="10">
        <v>35.39</v>
      </c>
      <c r="AA66" s="10">
        <v>36.770000000000003</v>
      </c>
      <c r="AB66" s="95">
        <v>9599800</v>
      </c>
      <c r="AC66" s="10">
        <v>36.659999999999997</v>
      </c>
      <c r="AD66" s="2">
        <f t="shared" si="0"/>
        <v>1.4600000000000009</v>
      </c>
      <c r="AE66" s="138">
        <f t="shared" si="1"/>
        <v>3.354947843247813E-2</v>
      </c>
    </row>
    <row r="67" spans="23:31" x14ac:dyDescent="0.25">
      <c r="W67" s="133">
        <v>42482</v>
      </c>
      <c r="X67" s="10">
        <v>36.36</v>
      </c>
      <c r="Y67" s="10">
        <v>36.54</v>
      </c>
      <c r="Z67" s="10">
        <v>35.130000000000003</v>
      </c>
      <c r="AA67" s="10">
        <v>35.58</v>
      </c>
      <c r="AB67" s="95">
        <v>12971600</v>
      </c>
      <c r="AC67" s="10">
        <v>35.47</v>
      </c>
      <c r="AD67" s="2">
        <f>Y67-Z67</f>
        <v>1.4099999999999966</v>
      </c>
      <c r="AE67" s="138" t="e">
        <f>AC67/#REF!-1</f>
        <v>#REF!</v>
      </c>
    </row>
    <row r="68" spans="23:31" x14ac:dyDescent="0.25">
      <c r="W68" s="133">
        <v>42481</v>
      </c>
      <c r="X68" s="10">
        <v>36.950000000000003</v>
      </c>
      <c r="Y68" s="10">
        <v>37.01</v>
      </c>
      <c r="Z68" s="10">
        <v>36.33</v>
      </c>
      <c r="AA68" s="10">
        <v>36.47</v>
      </c>
      <c r="AB68" s="95">
        <v>7719100</v>
      </c>
      <c r="AC68" s="10">
        <v>36.36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7" priority="19">
      <formula>F29&gt;0</formula>
    </cfRule>
    <cfRule type="expression" dxfId="516" priority="20">
      <formula>F29&lt;0</formula>
    </cfRule>
  </conditionalFormatting>
  <conditionalFormatting sqref="F34:F51">
    <cfRule type="expression" dxfId="515" priority="15">
      <formula>F34&gt;0</formula>
    </cfRule>
    <cfRule type="expression" dxfId="514" priority="16">
      <formula>F34&lt;0</formula>
    </cfRule>
  </conditionalFormatting>
  <conditionalFormatting sqref="F34:F51">
    <cfRule type="expression" dxfId="513" priority="17">
      <formula>F34&gt;0</formula>
    </cfRule>
    <cfRule type="expression" dxfId="512" priority="18">
      <formula>F34&lt;0</formula>
    </cfRule>
  </conditionalFormatting>
  <conditionalFormatting sqref="H29:H51">
    <cfRule type="expression" dxfId="511" priority="13">
      <formula>H29&gt;0</formula>
    </cfRule>
    <cfRule type="expression" dxfId="510" priority="14">
      <formula>H29&lt;0</formula>
    </cfRule>
  </conditionalFormatting>
  <conditionalFormatting sqref="F25:F28">
    <cfRule type="expression" dxfId="509" priority="7">
      <formula>F25&gt;0</formula>
    </cfRule>
    <cfRule type="expression" dxfId="508" priority="8">
      <formula>F25&lt;0</formula>
    </cfRule>
  </conditionalFormatting>
  <conditionalFormatting sqref="H25:H28">
    <cfRule type="expression" dxfId="507" priority="5">
      <formula>H25&gt;0</formula>
    </cfRule>
    <cfRule type="expression" dxfId="506" priority="6">
      <formula>H25&lt;0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336</v>
      </c>
      <c r="M2" s="4"/>
      <c r="O2" s="11" t="s">
        <v>57</v>
      </c>
      <c r="Q2">
        <f>C18-H18</f>
        <v>250</v>
      </c>
      <c r="T2" s="1"/>
      <c r="W2" s="133">
        <v>42576</v>
      </c>
      <c r="X2" s="10">
        <v>13.86</v>
      </c>
      <c r="Y2" s="10">
        <v>13.95</v>
      </c>
      <c r="Z2" s="10">
        <v>13.76</v>
      </c>
      <c r="AA2" s="10">
        <v>13.83</v>
      </c>
      <c r="AB2" s="95">
        <v>25992300</v>
      </c>
      <c r="AC2" s="10">
        <v>13.83</v>
      </c>
      <c r="AD2" s="2">
        <f>Y2-Z2</f>
        <v>0.1899999999999995</v>
      </c>
      <c r="AE2" s="138">
        <f>AC2/AC3-1</f>
        <v>-7.2254335260113489E-4</v>
      </c>
    </row>
    <row r="3" spans="1:31" x14ac:dyDescent="0.25">
      <c r="A3" s="23" t="s">
        <v>71</v>
      </c>
      <c r="B3" s="48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42573</v>
      </c>
      <c r="X3" s="10">
        <v>13.92</v>
      </c>
      <c r="Y3" s="10">
        <v>13.93</v>
      </c>
      <c r="Z3" s="10">
        <v>13.71</v>
      </c>
      <c r="AA3" s="10">
        <v>13.84</v>
      </c>
      <c r="AB3" s="95">
        <v>25086100</v>
      </c>
      <c r="AC3" s="10">
        <v>13.84</v>
      </c>
      <c r="AD3" s="2">
        <f t="shared" ref="AD3:AD66" si="0">Y3-Z3</f>
        <v>0.21999999999999886</v>
      </c>
      <c r="AE3" s="138">
        <f t="shared" ref="AE3:AE66" si="1">AC3/AC4-1</f>
        <v>-5.7471264367816577E-3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G4" s="1">
        <v>42577</v>
      </c>
      <c r="H4" s="185">
        <v>50</v>
      </c>
      <c r="I4" s="2">
        <v>13.78</v>
      </c>
      <c r="J4" s="2">
        <v>0.02</v>
      </c>
      <c r="K4" s="3">
        <f>I4*H4-J4</f>
        <v>688.98</v>
      </c>
      <c r="O4" s="11" t="s">
        <v>66</v>
      </c>
      <c r="Q4" s="55">
        <v>13.86</v>
      </c>
      <c r="T4" s="163"/>
      <c r="W4" s="133">
        <v>42572</v>
      </c>
      <c r="X4" s="10">
        <v>13.87</v>
      </c>
      <c r="Y4" s="10">
        <v>14.04</v>
      </c>
      <c r="Z4" s="10">
        <v>13.86</v>
      </c>
      <c r="AA4" s="10">
        <v>13.92</v>
      </c>
      <c r="AB4" s="95">
        <v>40574400</v>
      </c>
      <c r="AC4" s="10">
        <v>13.92</v>
      </c>
      <c r="AD4" s="2">
        <f t="shared" si="0"/>
        <v>0.17999999999999972</v>
      </c>
      <c r="AE4" s="138">
        <f t="shared" si="1"/>
        <v>1.3100436681222627E-2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H5" s="72"/>
      <c r="I5" s="3"/>
      <c r="J5" s="3"/>
      <c r="K5" s="3"/>
      <c r="O5" s="11" t="s">
        <v>67</v>
      </c>
      <c r="Q5" s="3">
        <f>Q4*Q2</f>
        <v>3465</v>
      </c>
      <c r="W5" s="133">
        <v>42571</v>
      </c>
      <c r="X5" s="10">
        <v>13.61</v>
      </c>
      <c r="Y5" s="10">
        <v>13.78</v>
      </c>
      <c r="Z5" s="10">
        <v>13.56</v>
      </c>
      <c r="AA5" s="10">
        <v>13.74</v>
      </c>
      <c r="AB5" s="95">
        <v>22588900</v>
      </c>
      <c r="AC5" s="10">
        <v>13.74</v>
      </c>
      <c r="AD5" s="2">
        <f t="shared" si="0"/>
        <v>0.21999999999999886</v>
      </c>
      <c r="AE5" s="138">
        <f t="shared" si="1"/>
        <v>6.59340659340657E-3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42570</v>
      </c>
      <c r="X6" s="10">
        <v>13.56</v>
      </c>
      <c r="Y6" s="10">
        <v>13.72</v>
      </c>
      <c r="Z6" s="10">
        <v>13.5</v>
      </c>
      <c r="AA6" s="10">
        <v>13.65</v>
      </c>
      <c r="AB6" s="95">
        <v>26183400</v>
      </c>
      <c r="AC6" s="10">
        <v>13.65</v>
      </c>
      <c r="AD6" s="2">
        <f t="shared" si="0"/>
        <v>0.22000000000000064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393.42000000000007</v>
      </c>
      <c r="R7">
        <v>100</v>
      </c>
      <c r="W7" s="133">
        <v>42569</v>
      </c>
      <c r="X7" s="10">
        <v>13.56</v>
      </c>
      <c r="Y7" s="10">
        <v>13.68</v>
      </c>
      <c r="Z7" s="10">
        <v>13.42</v>
      </c>
      <c r="AA7" s="10">
        <v>13.65</v>
      </c>
      <c r="AB7" s="95">
        <v>22545800</v>
      </c>
      <c r="AC7" s="10">
        <v>13.65</v>
      </c>
      <c r="AD7" s="2">
        <f t="shared" si="0"/>
        <v>0.25999999999999979</v>
      </c>
      <c r="AE7" s="138">
        <f t="shared" si="1"/>
        <v>5.8953574060427449E-3</v>
      </c>
    </row>
    <row r="8" spans="1:31" x14ac:dyDescent="0.25">
      <c r="H8" s="72"/>
      <c r="O8" s="11" t="s">
        <v>194</v>
      </c>
      <c r="P8" s="34"/>
      <c r="Q8" s="2">
        <f>K18+M18-F18+Q2*Q4</f>
        <v>393.42000000000007</v>
      </c>
      <c r="W8" s="133">
        <v>42566</v>
      </c>
      <c r="X8" s="10">
        <v>13.63</v>
      </c>
      <c r="Y8" s="10">
        <v>13.67</v>
      </c>
      <c r="Z8" s="10">
        <v>13.53</v>
      </c>
      <c r="AA8" s="10">
        <v>13.57</v>
      </c>
      <c r="AB8" s="95">
        <v>19546300</v>
      </c>
      <c r="AC8" s="10">
        <v>13.57</v>
      </c>
      <c r="AD8" s="2">
        <f t="shared" si="0"/>
        <v>0.14000000000000057</v>
      </c>
      <c r="AE8" s="138">
        <f t="shared" si="1"/>
        <v>-1.4716703458425018E-3</v>
      </c>
    </row>
    <row r="9" spans="1:31" x14ac:dyDescent="0.25">
      <c r="H9" s="72"/>
      <c r="O9" s="11" t="s">
        <v>239</v>
      </c>
      <c r="Q9" s="138">
        <f>IF(Q2=0, 0, Q8/Q6)</f>
        <v>0.12808391772312624</v>
      </c>
      <c r="W9" s="133">
        <v>42565</v>
      </c>
      <c r="X9" s="10">
        <v>13.57</v>
      </c>
      <c r="Y9" s="10">
        <v>13.7</v>
      </c>
      <c r="Z9" s="10">
        <v>13.55</v>
      </c>
      <c r="AA9" s="10">
        <v>13.59</v>
      </c>
      <c r="AB9" s="95">
        <v>31803000</v>
      </c>
      <c r="AC9" s="10">
        <v>13.59</v>
      </c>
      <c r="AD9" s="2">
        <f t="shared" si="0"/>
        <v>0.14999999999999858</v>
      </c>
      <c r="AE9" s="138">
        <f t="shared" si="1"/>
        <v>8.1602373887239565E-3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42564</v>
      </c>
      <c r="X10" s="10">
        <v>13.49</v>
      </c>
      <c r="Y10" s="10">
        <v>13.51</v>
      </c>
      <c r="Z10" s="10">
        <v>13.31</v>
      </c>
      <c r="AA10" s="10">
        <v>13.48</v>
      </c>
      <c r="AB10" s="95">
        <v>26779800</v>
      </c>
      <c r="AC10" s="10">
        <v>13.48</v>
      </c>
      <c r="AD10" s="2">
        <f t="shared" si="0"/>
        <v>0.19999999999999929</v>
      </c>
      <c r="AE10" s="138">
        <f t="shared" si="1"/>
        <v>2.2304832713755385E-3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4.3400000000000001E-2</v>
      </c>
      <c r="W11" s="133">
        <v>42563</v>
      </c>
      <c r="X11" s="10">
        <v>13.38</v>
      </c>
      <c r="Y11" s="10">
        <v>13.54</v>
      </c>
      <c r="Z11" s="10">
        <v>13.38</v>
      </c>
      <c r="AA11" s="10">
        <v>13.45</v>
      </c>
      <c r="AB11" s="95">
        <v>31320100</v>
      </c>
      <c r="AC11" s="10">
        <v>13.45</v>
      </c>
      <c r="AD11" s="2">
        <f t="shared" si="0"/>
        <v>0.15999999999999837</v>
      </c>
      <c r="AE11" s="138">
        <f t="shared" si="1"/>
        <v>1.35644310474754E-2</v>
      </c>
    </row>
    <row r="12" spans="1:31" x14ac:dyDescent="0.25">
      <c r="H12" s="72"/>
      <c r="W12" s="133">
        <v>42562</v>
      </c>
      <c r="X12" s="10">
        <v>13.17</v>
      </c>
      <c r="Y12" s="10">
        <v>13.33</v>
      </c>
      <c r="Z12" s="10">
        <v>13.13</v>
      </c>
      <c r="AA12" s="10">
        <v>13.27</v>
      </c>
      <c r="AB12" s="95">
        <v>28626300</v>
      </c>
      <c r="AC12" s="10">
        <v>13.27</v>
      </c>
      <c r="AD12" s="2">
        <f t="shared" si="0"/>
        <v>0.19999999999999929</v>
      </c>
      <c r="AE12" s="138">
        <f t="shared" si="1"/>
        <v>1.3750954927425507E-2</v>
      </c>
    </row>
    <row r="13" spans="1:31" x14ac:dyDescent="0.25">
      <c r="H13" s="72"/>
      <c r="W13" s="133">
        <v>42559</v>
      </c>
      <c r="X13" s="10">
        <v>12.89</v>
      </c>
      <c r="Y13" s="10">
        <v>13.17</v>
      </c>
      <c r="Z13" s="10">
        <v>12.89</v>
      </c>
      <c r="AA13" s="10">
        <v>13.09</v>
      </c>
      <c r="AB13" s="95">
        <v>45945200</v>
      </c>
      <c r="AC13" s="10">
        <v>13.09</v>
      </c>
      <c r="AD13" s="2">
        <f t="shared" si="0"/>
        <v>0.27999999999999936</v>
      </c>
      <c r="AE13" s="138">
        <f t="shared" si="1"/>
        <v>2.6666666666666616E-2</v>
      </c>
    </row>
    <row r="14" spans="1:31" x14ac:dyDescent="0.25">
      <c r="H14" s="72"/>
      <c r="W14" s="133">
        <v>42558</v>
      </c>
      <c r="X14" s="10">
        <v>12.57</v>
      </c>
      <c r="Y14" s="10">
        <v>12.84</v>
      </c>
      <c r="Z14" s="10">
        <v>12.57</v>
      </c>
      <c r="AA14" s="10">
        <v>12.75</v>
      </c>
      <c r="AB14" s="95">
        <v>33473000</v>
      </c>
      <c r="AC14" s="10">
        <v>12.75</v>
      </c>
      <c r="AD14" s="2">
        <f t="shared" si="0"/>
        <v>0.26999999999999957</v>
      </c>
      <c r="AE14" s="138">
        <f t="shared" si="1"/>
        <v>1.4319809069212486E-2</v>
      </c>
    </row>
    <row r="15" spans="1:31" x14ac:dyDescent="0.25">
      <c r="H15" s="72"/>
      <c r="W15" s="133">
        <v>42557</v>
      </c>
      <c r="X15" s="10">
        <v>12.32</v>
      </c>
      <c r="Y15" s="10">
        <v>12.58</v>
      </c>
      <c r="Z15" s="10">
        <v>12.21</v>
      </c>
      <c r="AA15" s="10">
        <v>12.57</v>
      </c>
      <c r="AB15" s="95">
        <v>35091200</v>
      </c>
      <c r="AC15" s="10">
        <v>12.57</v>
      </c>
      <c r="AD15" s="2">
        <f t="shared" si="0"/>
        <v>0.36999999999999922</v>
      </c>
      <c r="AE15" s="138">
        <f t="shared" si="1"/>
        <v>1.3709677419354804E-2</v>
      </c>
    </row>
    <row r="16" spans="1:31" x14ac:dyDescent="0.25">
      <c r="H16" s="72"/>
      <c r="W16" s="133">
        <v>42556</v>
      </c>
      <c r="X16" s="10">
        <v>12.57</v>
      </c>
      <c r="Y16" s="10">
        <v>12.59</v>
      </c>
      <c r="Z16" s="10">
        <v>12.31</v>
      </c>
      <c r="AA16" s="10">
        <v>12.4</v>
      </c>
      <c r="AB16" s="95">
        <v>30243300</v>
      </c>
      <c r="AC16" s="10">
        <v>12.4</v>
      </c>
      <c r="AD16" s="2">
        <f t="shared" si="0"/>
        <v>0.27999999999999936</v>
      </c>
      <c r="AE16" s="138">
        <f t="shared" si="1"/>
        <v>-2.515723270440251E-2</v>
      </c>
    </row>
    <row r="17" spans="1:31" x14ac:dyDescent="0.25">
      <c r="H17" s="72"/>
      <c r="W17" s="133">
        <v>42552</v>
      </c>
      <c r="X17" s="10">
        <v>12.88</v>
      </c>
      <c r="Y17" s="10">
        <v>12.89</v>
      </c>
      <c r="Z17" s="10">
        <v>12.69</v>
      </c>
      <c r="AA17" s="10">
        <v>12.72</v>
      </c>
      <c r="AB17" s="95">
        <v>45067800</v>
      </c>
      <c r="AC17" s="10">
        <v>12.72</v>
      </c>
      <c r="AD17" s="2">
        <f t="shared" si="0"/>
        <v>0.20000000000000107</v>
      </c>
      <c r="AE17" s="138">
        <f t="shared" si="1"/>
        <v>1.1933174224343812E-2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42551</v>
      </c>
      <c r="X18" s="10">
        <v>12.56</v>
      </c>
      <c r="Y18" s="10">
        <v>12.57</v>
      </c>
      <c r="Z18" s="10">
        <v>12.26</v>
      </c>
      <c r="AA18" s="10">
        <v>12.57</v>
      </c>
      <c r="AB18" s="95">
        <v>44983800</v>
      </c>
      <c r="AC18" s="10">
        <v>12.57</v>
      </c>
      <c r="AD18" s="2">
        <f t="shared" si="0"/>
        <v>0.3100000000000005</v>
      </c>
      <c r="AE18" s="138">
        <f t="shared" si="1"/>
        <v>1.5936254980080111E-3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42550</v>
      </c>
      <c r="X19" s="10">
        <v>12.49</v>
      </c>
      <c r="Y19" s="10">
        <v>12.58</v>
      </c>
      <c r="Z19" s="10">
        <v>12.36</v>
      </c>
      <c r="AA19" s="10">
        <v>12.55</v>
      </c>
      <c r="AB19" s="95">
        <v>31937900</v>
      </c>
      <c r="AC19" s="10">
        <v>12.55</v>
      </c>
      <c r="AD19" s="2">
        <f t="shared" si="0"/>
        <v>0.22000000000000064</v>
      </c>
      <c r="AE19" s="138">
        <f t="shared" si="1"/>
        <v>1.2913640032284013E-2</v>
      </c>
    </row>
    <row r="20" spans="1:31" x14ac:dyDescent="0.25">
      <c r="W20" s="133">
        <v>42549</v>
      </c>
      <c r="X20" s="10">
        <v>12.42</v>
      </c>
      <c r="Y20" s="10">
        <v>12.44</v>
      </c>
      <c r="Z20" s="10">
        <v>12.21</v>
      </c>
      <c r="AA20" s="10">
        <v>12.39</v>
      </c>
      <c r="AB20" s="95">
        <v>40640400</v>
      </c>
      <c r="AC20" s="10">
        <v>12.39</v>
      </c>
      <c r="AD20" s="2">
        <f t="shared" si="0"/>
        <v>0.22999999999999865</v>
      </c>
      <c r="AE20" s="138">
        <f t="shared" si="1"/>
        <v>1.891447368421062E-2</v>
      </c>
    </row>
    <row r="21" spans="1:31" x14ac:dyDescent="0.25">
      <c r="W21" s="133">
        <v>42548</v>
      </c>
      <c r="X21" s="10">
        <v>12.43</v>
      </c>
      <c r="Y21" s="10">
        <v>12.43</v>
      </c>
      <c r="Z21" s="10">
        <v>12</v>
      </c>
      <c r="AA21" s="10">
        <v>12.16</v>
      </c>
      <c r="AB21" s="95">
        <v>52731800</v>
      </c>
      <c r="AC21" s="10">
        <v>12.16</v>
      </c>
      <c r="AD21" s="2">
        <f t="shared" si="0"/>
        <v>0.42999999999999972</v>
      </c>
      <c r="AE21" s="138">
        <f t="shared" si="1"/>
        <v>-2.8753993610223572E-2</v>
      </c>
    </row>
    <row r="22" spans="1:31" x14ac:dyDescent="0.25">
      <c r="W22" s="133">
        <v>42545</v>
      </c>
      <c r="X22" s="10">
        <v>12.79</v>
      </c>
      <c r="Y22" s="10">
        <v>12.91</v>
      </c>
      <c r="Z22" s="10">
        <v>12.45</v>
      </c>
      <c r="AA22" s="10">
        <v>12.52</v>
      </c>
      <c r="AB22" s="95">
        <v>96887300</v>
      </c>
      <c r="AC22" s="10">
        <v>12.52</v>
      </c>
      <c r="AD22" s="2">
        <f t="shared" si="0"/>
        <v>0.46000000000000085</v>
      </c>
      <c r="AE22" s="138">
        <f t="shared" si="1"/>
        <v>-6.5671641791044788E-2</v>
      </c>
    </row>
    <row r="23" spans="1:31" x14ac:dyDescent="0.25">
      <c r="W23" s="133">
        <v>42544</v>
      </c>
      <c r="X23" s="10">
        <v>13.29</v>
      </c>
      <c r="Y23" s="10">
        <v>13.41</v>
      </c>
      <c r="Z23" s="10">
        <v>13.28</v>
      </c>
      <c r="AA23" s="10">
        <v>13.4</v>
      </c>
      <c r="AB23" s="95">
        <v>24579700</v>
      </c>
      <c r="AC23" s="10">
        <v>13.4</v>
      </c>
      <c r="AD23" s="2">
        <f t="shared" si="0"/>
        <v>0.13000000000000078</v>
      </c>
      <c r="AE23" s="138">
        <f t="shared" si="1"/>
        <v>1.6691957511380862E-2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13.23</v>
      </c>
      <c r="Y24" s="10">
        <v>13.31</v>
      </c>
      <c r="Z24" s="10">
        <v>13.15</v>
      </c>
      <c r="AA24" s="10">
        <v>13.18</v>
      </c>
      <c r="AB24" s="95">
        <v>20666600</v>
      </c>
      <c r="AC24" s="10">
        <v>13.18</v>
      </c>
      <c r="AD24" s="2">
        <f t="shared" si="0"/>
        <v>0.16000000000000014</v>
      </c>
      <c r="AE24" s="138">
        <f t="shared" si="1"/>
        <v>-3.0257186081694698E-3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42542</v>
      </c>
      <c r="X25" s="10">
        <v>13.44</v>
      </c>
      <c r="Y25" s="10">
        <v>13.44</v>
      </c>
      <c r="Z25" s="10">
        <v>13.18</v>
      </c>
      <c r="AA25" s="10">
        <v>13.22</v>
      </c>
      <c r="AB25" s="95">
        <v>36721800</v>
      </c>
      <c r="AC25" s="10">
        <v>13.22</v>
      </c>
      <c r="AD25" s="2">
        <f t="shared" si="0"/>
        <v>0.25999999999999979</v>
      </c>
      <c r="AE25" s="138">
        <f t="shared" si="1"/>
        <v>-1.4903129657227954E-2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42541</v>
      </c>
      <c r="X26" s="10">
        <v>13.39</v>
      </c>
      <c r="Y26" s="10">
        <v>13.55</v>
      </c>
      <c r="Z26" s="10">
        <v>13.39</v>
      </c>
      <c r="AA26" s="10">
        <v>13.42</v>
      </c>
      <c r="AB26" s="95">
        <v>29666700</v>
      </c>
      <c r="AC26" s="10">
        <v>13.42</v>
      </c>
      <c r="AD26" s="2">
        <f t="shared" si="0"/>
        <v>0.16000000000000014</v>
      </c>
      <c r="AE26" s="138">
        <f t="shared" si="1"/>
        <v>1.2066365007541435E-2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42538</v>
      </c>
      <c r="X27" s="10">
        <v>13.16</v>
      </c>
      <c r="Y27" s="10">
        <v>13.4</v>
      </c>
      <c r="Z27" s="10">
        <v>13.15</v>
      </c>
      <c r="AA27" s="10">
        <v>13.26</v>
      </c>
      <c r="AB27" s="95">
        <v>37364900</v>
      </c>
      <c r="AC27" s="10">
        <v>13.26</v>
      </c>
      <c r="AD27" s="2">
        <f t="shared" si="0"/>
        <v>0.25</v>
      </c>
      <c r="AE27" s="138">
        <f t="shared" si="1"/>
        <v>1.0670731707317138E-2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42537</v>
      </c>
      <c r="X28" s="10">
        <v>12.93</v>
      </c>
      <c r="Y28" s="10">
        <v>13.14</v>
      </c>
      <c r="Z28" s="10">
        <v>12.85</v>
      </c>
      <c r="AA28" s="10">
        <v>13.12</v>
      </c>
      <c r="AB28" s="95">
        <v>26581200</v>
      </c>
      <c r="AC28" s="10">
        <v>13.12</v>
      </c>
      <c r="AD28" s="2">
        <f t="shared" si="0"/>
        <v>0.29000000000000092</v>
      </c>
      <c r="AE28" s="138">
        <f t="shared" si="1"/>
        <v>8.4550345887777212E-3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42536</v>
      </c>
      <c r="X29" s="10">
        <v>12.91</v>
      </c>
      <c r="Y29" s="10">
        <v>13.16</v>
      </c>
      <c r="Z29" s="10">
        <v>12.88</v>
      </c>
      <c r="AA29" s="10">
        <v>13.01</v>
      </c>
      <c r="AB29" s="95">
        <v>25829700</v>
      </c>
      <c r="AC29" s="10">
        <v>13.01</v>
      </c>
      <c r="AD29" s="2">
        <f t="shared" si="0"/>
        <v>0.27999999999999936</v>
      </c>
      <c r="AE29" s="138">
        <f t="shared" si="1"/>
        <v>1.3239875389408073E-2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42535</v>
      </c>
      <c r="X30" s="10">
        <v>12.99</v>
      </c>
      <c r="Y30" s="10">
        <v>13.07</v>
      </c>
      <c r="Z30" s="10">
        <v>12.76</v>
      </c>
      <c r="AA30" s="10">
        <v>12.84</v>
      </c>
      <c r="AB30" s="95">
        <v>30546000</v>
      </c>
      <c r="AC30" s="10">
        <v>12.84</v>
      </c>
      <c r="AD30" s="2">
        <f t="shared" si="0"/>
        <v>0.3100000000000005</v>
      </c>
      <c r="AE30" s="138">
        <f t="shared" si="1"/>
        <v>-1.0785824345146411E-2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42534</v>
      </c>
      <c r="X31" s="10">
        <v>13.07</v>
      </c>
      <c r="Y31" s="10">
        <v>13.13</v>
      </c>
      <c r="Z31" s="10">
        <v>12.96</v>
      </c>
      <c r="AA31" s="10">
        <v>12.98</v>
      </c>
      <c r="AB31" s="95">
        <v>20745800</v>
      </c>
      <c r="AC31" s="10">
        <v>12.98</v>
      </c>
      <c r="AD31" s="2">
        <f t="shared" si="0"/>
        <v>0.16999999999999993</v>
      </c>
      <c r="AE31" s="138">
        <f t="shared" si="1"/>
        <v>-9.1603053435114212E-3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42531</v>
      </c>
      <c r="X32" s="10">
        <v>13.17</v>
      </c>
      <c r="Y32" s="10">
        <v>13.25</v>
      </c>
      <c r="Z32" s="10">
        <v>13.05</v>
      </c>
      <c r="AA32" s="10">
        <v>13.1</v>
      </c>
      <c r="AB32" s="95">
        <v>27382700</v>
      </c>
      <c r="AC32" s="10">
        <v>13.1</v>
      </c>
      <c r="AD32" s="2">
        <f t="shared" si="0"/>
        <v>0.19999999999999929</v>
      </c>
      <c r="AE32" s="138">
        <f t="shared" si="1"/>
        <v>-1.2066365007541435E-2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42530</v>
      </c>
      <c r="X33" s="10">
        <v>13.26</v>
      </c>
      <c r="Y33" s="10">
        <v>13.3</v>
      </c>
      <c r="Z33" s="10">
        <v>13.14</v>
      </c>
      <c r="AA33" s="10">
        <v>13.26</v>
      </c>
      <c r="AB33" s="95">
        <v>19873800</v>
      </c>
      <c r="AC33" s="10">
        <v>13.26</v>
      </c>
      <c r="AD33" s="2">
        <f t="shared" si="0"/>
        <v>0.16000000000000014</v>
      </c>
      <c r="AE33" s="138">
        <f t="shared" si="1"/>
        <v>-7.4850299401196807E-3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42529</v>
      </c>
      <c r="X34" s="10">
        <v>13.45</v>
      </c>
      <c r="Y34" s="10">
        <v>13.49</v>
      </c>
      <c r="Z34" s="10">
        <v>13.35</v>
      </c>
      <c r="AA34" s="10">
        <v>13.36</v>
      </c>
      <c r="AB34" s="95">
        <v>18084800</v>
      </c>
      <c r="AC34" s="10">
        <v>13.36</v>
      </c>
      <c r="AD34" s="2">
        <f t="shared" si="0"/>
        <v>0.14000000000000057</v>
      </c>
      <c r="AE34" s="138">
        <f t="shared" si="1"/>
        <v>-1.494768310911887E-3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42528</v>
      </c>
      <c r="X35" s="10">
        <v>13.23</v>
      </c>
      <c r="Y35" s="10">
        <v>13.45</v>
      </c>
      <c r="Z35" s="10">
        <v>13.18</v>
      </c>
      <c r="AA35" s="10">
        <v>13.38</v>
      </c>
      <c r="AB35" s="95">
        <v>27656900</v>
      </c>
      <c r="AC35" s="10">
        <v>13.38</v>
      </c>
      <c r="AD35" s="2">
        <f t="shared" si="0"/>
        <v>0.26999999999999957</v>
      </c>
      <c r="AE35" s="138">
        <f t="shared" si="1"/>
        <v>1.5174506828528056E-2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42527</v>
      </c>
      <c r="X36" s="10">
        <v>13.08</v>
      </c>
      <c r="Y36" s="10">
        <v>13.21</v>
      </c>
      <c r="Z36" s="10">
        <v>13.04</v>
      </c>
      <c r="AA36" s="10">
        <v>13.18</v>
      </c>
      <c r="AB36" s="95">
        <v>25588700</v>
      </c>
      <c r="AC36" s="10">
        <v>13.18</v>
      </c>
      <c r="AD36" s="2">
        <f t="shared" si="0"/>
        <v>0.17000000000000171</v>
      </c>
      <c r="AE36" s="138">
        <f t="shared" si="1"/>
        <v>1.0736196319018454E-2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42524</v>
      </c>
      <c r="X37" s="10">
        <v>13.14</v>
      </c>
      <c r="Y37" s="10">
        <v>13.14</v>
      </c>
      <c r="Z37" s="10">
        <v>12.9</v>
      </c>
      <c r="AA37" s="10">
        <v>13.04</v>
      </c>
      <c r="AB37" s="95">
        <v>39850700</v>
      </c>
      <c r="AC37" s="10">
        <v>13.04</v>
      </c>
      <c r="AD37" s="2">
        <f t="shared" si="0"/>
        <v>0.24000000000000021</v>
      </c>
      <c r="AE37" s="138">
        <f t="shared" si="1"/>
        <v>-1.2869038607115968E-2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42523</v>
      </c>
      <c r="X38" s="10">
        <v>13.09</v>
      </c>
      <c r="Y38" s="10">
        <v>13.32</v>
      </c>
      <c r="Z38" s="10">
        <v>13.05</v>
      </c>
      <c r="AA38" s="10">
        <v>13.21</v>
      </c>
      <c r="AB38" s="95">
        <v>41614600</v>
      </c>
      <c r="AC38" s="10">
        <v>13.21</v>
      </c>
      <c r="AD38" s="2">
        <f t="shared" si="0"/>
        <v>0.26999999999999957</v>
      </c>
      <c r="AE38" s="138">
        <f t="shared" si="1"/>
        <v>7.6277650648362005E-3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42522</v>
      </c>
      <c r="X39" s="10">
        <v>13.43</v>
      </c>
      <c r="Y39" s="10">
        <v>13.44</v>
      </c>
      <c r="Z39" s="10">
        <v>12.97</v>
      </c>
      <c r="AA39" s="10">
        <v>13.11</v>
      </c>
      <c r="AB39" s="95">
        <v>58219600</v>
      </c>
      <c r="AC39" s="10">
        <v>13.11</v>
      </c>
      <c r="AD39" s="2">
        <f t="shared" si="0"/>
        <v>0.46999999999999886</v>
      </c>
      <c r="AE39" s="138">
        <f t="shared" si="1"/>
        <v>-2.8169014084507116E-2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07" t="s">
        <v>78</v>
      </c>
      <c r="P40" s="507"/>
      <c r="W40" s="133">
        <v>42521</v>
      </c>
      <c r="X40" s="10">
        <v>13.49</v>
      </c>
      <c r="Y40" s="10">
        <v>13.56</v>
      </c>
      <c r="Z40" s="10">
        <v>13.4</v>
      </c>
      <c r="AA40" s="10">
        <v>13.49</v>
      </c>
      <c r="AB40" s="95">
        <v>26096000</v>
      </c>
      <c r="AC40" s="10">
        <v>13.49</v>
      </c>
      <c r="AD40" s="2">
        <f t="shared" si="0"/>
        <v>0.16000000000000014</v>
      </c>
      <c r="AE40" s="138">
        <f t="shared" si="1"/>
        <v>2.9739776951673846E-3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15.246</v>
      </c>
      <c r="Q41" s="2"/>
      <c r="W41" s="133">
        <v>42517</v>
      </c>
      <c r="X41" s="10">
        <v>13.48</v>
      </c>
      <c r="Y41" s="10">
        <v>13.54</v>
      </c>
      <c r="Z41" s="10">
        <v>13.4</v>
      </c>
      <c r="AA41" s="10">
        <v>13.45</v>
      </c>
      <c r="AB41" s="95">
        <v>17263300</v>
      </c>
      <c r="AC41" s="10">
        <v>13.45</v>
      </c>
      <c r="AD41" s="2">
        <f t="shared" si="0"/>
        <v>0.13999999999999879</v>
      </c>
      <c r="AE41" s="138">
        <f t="shared" si="1"/>
        <v>-7.4294205052016782E-4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40"/>
      <c r="O42" s="83">
        <v>1.0900000000000001</v>
      </c>
      <c r="P42" s="83">
        <f t="shared" ref="P42:P61" si="24">O42*$Q$4</f>
        <v>15.1074</v>
      </c>
      <c r="Q42" s="2"/>
      <c r="T42" s="91" t="s">
        <v>113</v>
      </c>
      <c r="W42" s="133">
        <v>42516</v>
      </c>
      <c r="X42" s="10">
        <v>13.59</v>
      </c>
      <c r="Y42" s="10">
        <v>13.68</v>
      </c>
      <c r="Z42" s="10">
        <v>13.37</v>
      </c>
      <c r="AA42" s="10">
        <v>13.46</v>
      </c>
      <c r="AB42" s="95">
        <v>18369900</v>
      </c>
      <c r="AC42" s="10">
        <v>13.46</v>
      </c>
      <c r="AD42" s="2">
        <f t="shared" si="0"/>
        <v>0.3100000000000005</v>
      </c>
      <c r="AE42" s="138">
        <f t="shared" si="1"/>
        <v>-4.4378698224850632E-3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24"/>
        <v>14.9688</v>
      </c>
      <c r="Q43" s="2"/>
      <c r="T43" s="128" t="s">
        <v>98</v>
      </c>
      <c r="U43" s="98">
        <v>13.84</v>
      </c>
      <c r="W43" s="133">
        <v>42515</v>
      </c>
      <c r="X43" s="10">
        <v>13.33</v>
      </c>
      <c r="Y43" s="10">
        <v>13.6</v>
      </c>
      <c r="Z43" s="10">
        <v>13.33</v>
      </c>
      <c r="AA43" s="10">
        <v>13.52</v>
      </c>
      <c r="AB43" s="95">
        <v>26188300</v>
      </c>
      <c r="AC43" s="10">
        <v>13.52</v>
      </c>
      <c r="AD43" s="2">
        <f t="shared" si="0"/>
        <v>0.26999999999999957</v>
      </c>
      <c r="AE43" s="138">
        <f t="shared" si="1"/>
        <v>1.7306245297215916E-2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14.8302</v>
      </c>
      <c r="Q44" s="2"/>
      <c r="T44" s="93" t="s">
        <v>99</v>
      </c>
      <c r="U44" s="88">
        <v>13.86</v>
      </c>
      <c r="W44" s="133">
        <v>42514</v>
      </c>
      <c r="X44" s="10">
        <v>13.16</v>
      </c>
      <c r="Y44" s="10">
        <v>13.3</v>
      </c>
      <c r="Z44" s="10">
        <v>13.16</v>
      </c>
      <c r="AA44" s="10">
        <v>13.29</v>
      </c>
      <c r="AB44" s="95">
        <v>19721600</v>
      </c>
      <c r="AC44" s="10">
        <v>13.29</v>
      </c>
      <c r="AD44" s="2">
        <f t="shared" si="0"/>
        <v>0.14000000000000057</v>
      </c>
      <c r="AE44" s="138">
        <f t="shared" si="1"/>
        <v>1.2185833968012094E-2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14.691599999999999</v>
      </c>
      <c r="Q45" s="2"/>
      <c r="T45" s="93" t="s">
        <v>100</v>
      </c>
      <c r="U45" s="88" t="s">
        <v>403</v>
      </c>
      <c r="W45" s="133">
        <v>42513</v>
      </c>
      <c r="X45" s="10">
        <v>13.14</v>
      </c>
      <c r="Y45" s="10">
        <v>13.2</v>
      </c>
      <c r="Z45" s="10">
        <v>13.11</v>
      </c>
      <c r="AA45" s="10">
        <v>13.13</v>
      </c>
      <c r="AB45" s="95">
        <v>16234300</v>
      </c>
      <c r="AC45" s="10">
        <v>13.13</v>
      </c>
      <c r="AD45" s="2">
        <f t="shared" si="0"/>
        <v>8.9999999999999858E-2</v>
      </c>
      <c r="AE45" s="138">
        <f t="shared" si="1"/>
        <v>-4.5489006823350442E-3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14.553000000000001</v>
      </c>
      <c r="Q46" s="2"/>
      <c r="T46" s="93" t="s">
        <v>101</v>
      </c>
      <c r="U46" s="88" t="s">
        <v>404</v>
      </c>
      <c r="W46" s="133">
        <v>42510</v>
      </c>
      <c r="X46" s="10">
        <v>13.15</v>
      </c>
      <c r="Y46" s="10">
        <v>13.26</v>
      </c>
      <c r="Z46" s="10">
        <v>13.13</v>
      </c>
      <c r="AA46" s="10">
        <v>13.19</v>
      </c>
      <c r="AB46" s="95">
        <v>19465000</v>
      </c>
      <c r="AC46" s="10">
        <v>13.19</v>
      </c>
      <c r="AD46" s="2">
        <f t="shared" si="0"/>
        <v>0.12999999999999901</v>
      </c>
      <c r="AE46" s="138">
        <f t="shared" si="1"/>
        <v>7.6394194041251584E-3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14.414400000000001</v>
      </c>
      <c r="Q47" s="2"/>
      <c r="T47" s="93" t="s">
        <v>102</v>
      </c>
      <c r="U47" s="88">
        <v>14.53</v>
      </c>
      <c r="W47" s="133">
        <v>42509</v>
      </c>
      <c r="X47" s="10">
        <v>13.1</v>
      </c>
      <c r="Y47" s="10">
        <v>13.2</v>
      </c>
      <c r="Z47" s="10">
        <v>13.02</v>
      </c>
      <c r="AA47" s="10">
        <v>13.09</v>
      </c>
      <c r="AB47" s="95">
        <v>24117800</v>
      </c>
      <c r="AC47" s="10">
        <v>13.09</v>
      </c>
      <c r="AD47" s="2">
        <f t="shared" si="0"/>
        <v>0.17999999999999972</v>
      </c>
      <c r="AE47" s="138">
        <f t="shared" si="1"/>
        <v>-5.3191489361702482E-3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14.2758</v>
      </c>
      <c r="Q48" s="2"/>
      <c r="T48" s="93" t="s">
        <v>103</v>
      </c>
      <c r="U48" s="88">
        <v>1.27796</v>
      </c>
      <c r="W48" s="133">
        <v>42508</v>
      </c>
      <c r="X48" s="10">
        <v>13.12</v>
      </c>
      <c r="Y48" s="10">
        <v>13.34</v>
      </c>
      <c r="Z48" s="10">
        <v>13.05</v>
      </c>
      <c r="AA48" s="10">
        <v>13.16</v>
      </c>
      <c r="AB48" s="95">
        <v>23509700</v>
      </c>
      <c r="AC48" s="10">
        <v>13.16</v>
      </c>
      <c r="AD48" s="2">
        <f t="shared" si="0"/>
        <v>0.28999999999999915</v>
      </c>
      <c r="AE48" s="138">
        <f t="shared" si="1"/>
        <v>1.5220700152207556E-3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14.1372</v>
      </c>
      <c r="Q49" s="2"/>
      <c r="T49" s="93" t="s">
        <v>104</v>
      </c>
      <c r="U49" s="88" t="s">
        <v>218</v>
      </c>
      <c r="W49" s="133">
        <v>42507</v>
      </c>
      <c r="X49" s="10">
        <v>13.14</v>
      </c>
      <c r="Y49" s="10">
        <v>13.31</v>
      </c>
      <c r="Z49" s="10">
        <v>13.07</v>
      </c>
      <c r="AA49" s="10">
        <v>13.14</v>
      </c>
      <c r="AB49" s="95">
        <v>34165300</v>
      </c>
      <c r="AC49" s="10">
        <v>13.14</v>
      </c>
      <c r="AD49" s="2">
        <f t="shared" si="0"/>
        <v>0.24000000000000021</v>
      </c>
      <c r="AE49" s="138">
        <f t="shared" si="1"/>
        <v>-1.3513513513513487E-2</v>
      </c>
    </row>
    <row r="50" spans="2:31" x14ac:dyDescent="0.25">
      <c r="O50" s="83">
        <v>1.01</v>
      </c>
      <c r="P50" s="83">
        <f t="shared" si="24"/>
        <v>13.9986</v>
      </c>
      <c r="Q50" s="2"/>
      <c r="T50" s="93"/>
      <c r="U50" s="88"/>
      <c r="W50" s="133">
        <v>42506</v>
      </c>
      <c r="X50" s="10">
        <v>13.22</v>
      </c>
      <c r="Y50" s="10">
        <v>13.38</v>
      </c>
      <c r="Z50" s="10">
        <v>13.21</v>
      </c>
      <c r="AA50" s="10">
        <v>13.32</v>
      </c>
      <c r="AB50" s="95">
        <v>21262700</v>
      </c>
      <c r="AC50" s="10">
        <v>13.32</v>
      </c>
      <c r="AD50" s="2">
        <f t="shared" si="0"/>
        <v>0.16999999999999993</v>
      </c>
      <c r="AE50" s="138">
        <f t="shared" si="1"/>
        <v>7.5642965204236745E-3</v>
      </c>
    </row>
    <row r="51" spans="2:31" x14ac:dyDescent="0.25">
      <c r="O51" s="83">
        <v>1</v>
      </c>
      <c r="P51" s="83">
        <f t="shared" si="24"/>
        <v>13.86</v>
      </c>
      <c r="Q51" s="2"/>
      <c r="T51" s="93" t="s">
        <v>105</v>
      </c>
      <c r="U51" s="88" t="s">
        <v>405</v>
      </c>
      <c r="W51" s="133">
        <v>42503</v>
      </c>
      <c r="X51" s="10">
        <v>13.34</v>
      </c>
      <c r="Y51" s="10">
        <v>13.52</v>
      </c>
      <c r="Z51" s="10">
        <v>13.17</v>
      </c>
      <c r="AA51" s="10">
        <v>13.22</v>
      </c>
      <c r="AB51" s="95">
        <v>27481900</v>
      </c>
      <c r="AC51" s="10">
        <v>13.22</v>
      </c>
      <c r="AD51" s="2">
        <f t="shared" si="0"/>
        <v>0.34999999999999964</v>
      </c>
      <c r="AE51" s="138">
        <f t="shared" si="1"/>
        <v>-9.7378277153556958E-3</v>
      </c>
    </row>
    <row r="52" spans="2:31" x14ac:dyDescent="0.25">
      <c r="O52" s="83">
        <v>0.99</v>
      </c>
      <c r="P52" s="83">
        <f t="shared" si="24"/>
        <v>13.721399999999999</v>
      </c>
      <c r="Q52" s="2"/>
      <c r="T52" s="93" t="s">
        <v>106</v>
      </c>
      <c r="U52" s="88" t="s">
        <v>223</v>
      </c>
      <c r="W52" s="133">
        <v>42502</v>
      </c>
      <c r="X52" s="10">
        <v>13.4</v>
      </c>
      <c r="Y52" s="10">
        <v>13.47</v>
      </c>
      <c r="Z52" s="10">
        <v>13.17</v>
      </c>
      <c r="AA52" s="10">
        <v>13.35</v>
      </c>
      <c r="AB52" s="95">
        <v>24784300</v>
      </c>
      <c r="AC52" s="10">
        <v>13.35</v>
      </c>
      <c r="AD52" s="2">
        <f t="shared" si="0"/>
        <v>0.30000000000000071</v>
      </c>
      <c r="AE52" s="138">
        <f t="shared" si="1"/>
        <v>2.2522522522521182E-3</v>
      </c>
    </row>
    <row r="53" spans="2:31" x14ac:dyDescent="0.25">
      <c r="O53" s="83">
        <v>0.98</v>
      </c>
      <c r="P53" s="83">
        <f t="shared" si="24"/>
        <v>13.582799999999999</v>
      </c>
      <c r="Q53" s="2"/>
      <c r="T53" s="93" t="s">
        <v>107</v>
      </c>
      <c r="U53" s="90">
        <v>26248463</v>
      </c>
      <c r="W53" s="133">
        <v>42501</v>
      </c>
      <c r="X53" s="10">
        <v>13.44</v>
      </c>
      <c r="Y53" s="10">
        <v>13.54</v>
      </c>
      <c r="Z53" s="10">
        <v>13.3</v>
      </c>
      <c r="AA53" s="10">
        <v>13.32</v>
      </c>
      <c r="AB53" s="95">
        <v>20229600</v>
      </c>
      <c r="AC53" s="10">
        <v>13.32</v>
      </c>
      <c r="AD53" s="2">
        <f t="shared" si="0"/>
        <v>0.23999999999999844</v>
      </c>
      <c r="AE53" s="138">
        <f t="shared" si="1"/>
        <v>-1.2601927353595221E-2</v>
      </c>
    </row>
    <row r="54" spans="2:31" x14ac:dyDescent="0.25">
      <c r="O54" s="83">
        <v>0.97</v>
      </c>
      <c r="P54" s="83">
        <f t="shared" si="24"/>
        <v>13.444199999999999</v>
      </c>
      <c r="T54" s="93" t="s">
        <v>110</v>
      </c>
      <c r="U54" s="90">
        <v>32259700</v>
      </c>
      <c r="W54" s="133">
        <v>42500</v>
      </c>
      <c r="X54" s="10">
        <v>13.38</v>
      </c>
      <c r="Y54" s="10">
        <v>13.52</v>
      </c>
      <c r="Z54" s="10">
        <v>13.38</v>
      </c>
      <c r="AA54" s="10">
        <v>13.49</v>
      </c>
      <c r="AB54" s="95">
        <v>23583400</v>
      </c>
      <c r="AC54" s="10">
        <v>13.49</v>
      </c>
      <c r="AD54" s="2">
        <f t="shared" si="0"/>
        <v>0.13999999999999879</v>
      </c>
      <c r="AE54" s="138">
        <f t="shared" si="1"/>
        <v>1.2762762762762669E-2</v>
      </c>
    </row>
    <row r="55" spans="2:31" x14ac:dyDescent="0.25">
      <c r="O55" s="83">
        <v>0.96</v>
      </c>
      <c r="P55" s="83">
        <f t="shared" si="24"/>
        <v>13.305599999999998</v>
      </c>
      <c r="T55" s="93" t="s">
        <v>108</v>
      </c>
      <c r="U55" s="88" t="s">
        <v>406</v>
      </c>
      <c r="W55" s="133">
        <v>42499</v>
      </c>
      <c r="X55" s="10">
        <v>13.42</v>
      </c>
      <c r="Y55" s="10">
        <v>13.5</v>
      </c>
      <c r="Z55" s="10">
        <v>13.28</v>
      </c>
      <c r="AA55" s="10">
        <v>13.32</v>
      </c>
      <c r="AB55" s="95">
        <v>21602000</v>
      </c>
      <c r="AC55" s="10">
        <v>13.32</v>
      </c>
      <c r="AD55" s="2">
        <f t="shared" si="0"/>
        <v>0.22000000000000064</v>
      </c>
      <c r="AE55" s="138">
        <f t="shared" si="1"/>
        <v>-8.9285714285713969E-3</v>
      </c>
    </row>
    <row r="56" spans="2:31" x14ac:dyDescent="0.25">
      <c r="O56" s="83">
        <v>0.95</v>
      </c>
      <c r="P56" s="83">
        <f t="shared" si="24"/>
        <v>13.166999999999998</v>
      </c>
      <c r="T56" s="93" t="s">
        <v>111</v>
      </c>
      <c r="U56" s="88">
        <v>6.4</v>
      </c>
      <c r="W56" s="133">
        <v>42496</v>
      </c>
      <c r="X56" s="10">
        <v>13.26</v>
      </c>
      <c r="Y56" s="10">
        <v>13.48</v>
      </c>
      <c r="Z56" s="10">
        <v>13.24</v>
      </c>
      <c r="AA56" s="10">
        <v>13.44</v>
      </c>
      <c r="AB56" s="95">
        <v>23284500</v>
      </c>
      <c r="AC56" s="10">
        <v>13.44</v>
      </c>
      <c r="AD56" s="2">
        <f t="shared" si="0"/>
        <v>0.24000000000000021</v>
      </c>
      <c r="AE56" s="138">
        <f t="shared" si="1"/>
        <v>9.009009009008917E-3</v>
      </c>
    </row>
    <row r="57" spans="2:31" x14ac:dyDescent="0.25">
      <c r="O57" s="83">
        <v>0.94</v>
      </c>
      <c r="P57" s="83">
        <f t="shared" si="24"/>
        <v>13.0284</v>
      </c>
      <c r="T57" s="93" t="s">
        <v>112</v>
      </c>
      <c r="U57" s="88">
        <v>2.16</v>
      </c>
      <c r="W57" s="133">
        <v>42495</v>
      </c>
      <c r="X57" s="10">
        <v>13.35</v>
      </c>
      <c r="Y57" s="10">
        <v>13.43</v>
      </c>
      <c r="Z57" s="10">
        <v>13.22</v>
      </c>
      <c r="AA57" s="10">
        <v>13.32</v>
      </c>
      <c r="AB57" s="95">
        <v>23838100</v>
      </c>
      <c r="AC57" s="10">
        <v>13.32</v>
      </c>
      <c r="AD57" s="2">
        <f t="shared" si="0"/>
        <v>0.20999999999999908</v>
      </c>
      <c r="AE57" s="138">
        <f t="shared" si="1"/>
        <v>7.513148009015147E-4</v>
      </c>
    </row>
    <row r="58" spans="2:31" x14ac:dyDescent="0.25">
      <c r="O58" s="83">
        <v>0.93</v>
      </c>
      <c r="P58" s="83">
        <f t="shared" si="24"/>
        <v>12.889800000000001</v>
      </c>
      <c r="T58" s="93" t="s">
        <v>109</v>
      </c>
      <c r="U58" s="88" t="s">
        <v>407</v>
      </c>
      <c r="W58" s="133">
        <v>42494</v>
      </c>
      <c r="X58" s="10">
        <v>13.29</v>
      </c>
      <c r="Y58" s="10">
        <v>13.38</v>
      </c>
      <c r="Z58" s="10">
        <v>13.14</v>
      </c>
      <c r="AA58" s="10">
        <v>13.31</v>
      </c>
      <c r="AB58" s="95">
        <v>28895000</v>
      </c>
      <c r="AC58" s="10">
        <v>13.31</v>
      </c>
      <c r="AD58" s="2">
        <f t="shared" si="0"/>
        <v>0.24000000000000021</v>
      </c>
      <c r="AE58" s="138">
        <f t="shared" si="1"/>
        <v>-8.9352196574832288E-3</v>
      </c>
    </row>
    <row r="59" spans="2:31" x14ac:dyDescent="0.25">
      <c r="O59" s="83">
        <v>0.92</v>
      </c>
      <c r="P59" s="83">
        <f t="shared" si="24"/>
        <v>12.751200000000001</v>
      </c>
      <c r="W59" s="133">
        <v>42493</v>
      </c>
      <c r="X59" s="10">
        <v>13.5</v>
      </c>
      <c r="Y59" s="10">
        <v>13.55</v>
      </c>
      <c r="Z59" s="10">
        <v>13.15</v>
      </c>
      <c r="AA59" s="10">
        <v>13.43</v>
      </c>
      <c r="AB59" s="95">
        <v>45594000</v>
      </c>
      <c r="AC59" s="10">
        <v>13.43</v>
      </c>
      <c r="AD59" s="2">
        <f t="shared" si="0"/>
        <v>0.40000000000000036</v>
      </c>
      <c r="AE59" s="138">
        <f t="shared" si="1"/>
        <v>-1.3950073421439058E-2</v>
      </c>
    </row>
    <row r="60" spans="2:31" x14ac:dyDescent="0.25">
      <c r="O60" s="83">
        <v>0.91</v>
      </c>
      <c r="P60" s="83">
        <f t="shared" si="24"/>
        <v>12.6126</v>
      </c>
      <c r="W60" s="133">
        <v>42492</v>
      </c>
      <c r="X60" s="10">
        <v>13.67</v>
      </c>
      <c r="Y60" s="10">
        <v>13.79</v>
      </c>
      <c r="Z60" s="10">
        <v>13.6</v>
      </c>
      <c r="AA60" s="10">
        <v>13.62</v>
      </c>
      <c r="AB60" s="95">
        <v>57955400</v>
      </c>
      <c r="AC60" s="10">
        <v>13.62</v>
      </c>
      <c r="AD60" s="2">
        <f t="shared" si="0"/>
        <v>0.1899999999999995</v>
      </c>
      <c r="AE60" s="138">
        <f t="shared" si="1"/>
        <v>4.4247787610618428E-3</v>
      </c>
    </row>
    <row r="61" spans="2:31" x14ac:dyDescent="0.25">
      <c r="O61" s="83">
        <v>0.9</v>
      </c>
      <c r="P61" s="83">
        <f t="shared" si="24"/>
        <v>12.474</v>
      </c>
      <c r="W61" s="133">
        <v>42489</v>
      </c>
      <c r="X61" s="10">
        <v>13.93</v>
      </c>
      <c r="Y61" s="10">
        <v>14.03</v>
      </c>
      <c r="Z61" s="10">
        <v>13.53</v>
      </c>
      <c r="AA61" s="10">
        <v>13.56</v>
      </c>
      <c r="AB61" s="95">
        <v>69695100</v>
      </c>
      <c r="AC61" s="10">
        <v>13.56</v>
      </c>
      <c r="AD61" s="2">
        <f t="shared" si="0"/>
        <v>0.5</v>
      </c>
      <c r="AE61" s="138">
        <f t="shared" si="1"/>
        <v>-3.7615330021291693E-2</v>
      </c>
    </row>
    <row r="62" spans="2:31" x14ac:dyDescent="0.25">
      <c r="W62" s="133">
        <v>42488</v>
      </c>
      <c r="X62" s="10">
        <v>13.79</v>
      </c>
      <c r="Y62" s="10">
        <v>14.22</v>
      </c>
      <c r="Z62" s="10">
        <v>13.71</v>
      </c>
      <c r="AA62" s="10">
        <v>14.09</v>
      </c>
      <c r="AB62" s="95">
        <v>87588800</v>
      </c>
      <c r="AC62" s="10">
        <v>14.09</v>
      </c>
      <c r="AD62" s="2">
        <f t="shared" si="0"/>
        <v>0.50999999999999979</v>
      </c>
      <c r="AE62" s="138">
        <f t="shared" si="1"/>
        <v>3.1478770131771583E-2</v>
      </c>
    </row>
    <row r="63" spans="2:31" x14ac:dyDescent="0.25">
      <c r="W63" s="133">
        <v>42487</v>
      </c>
      <c r="X63" s="10">
        <v>13.64</v>
      </c>
      <c r="Y63" s="10">
        <v>13.71</v>
      </c>
      <c r="Z63" s="10">
        <v>13.59</v>
      </c>
      <c r="AA63" s="10">
        <v>13.66</v>
      </c>
      <c r="AB63" s="95">
        <v>27151400</v>
      </c>
      <c r="AC63" s="10">
        <v>13.66</v>
      </c>
      <c r="AD63" s="2">
        <f t="shared" si="0"/>
        <v>0.12000000000000099</v>
      </c>
      <c r="AE63" s="138" t="e">
        <f t="shared" si="1"/>
        <v>#DIV/0!</v>
      </c>
    </row>
    <row r="64" spans="2:31" x14ac:dyDescent="0.25">
      <c r="W64" s="133">
        <v>42487</v>
      </c>
      <c r="X64" s="10" t="s">
        <v>185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42486</v>
      </c>
      <c r="X65" s="10">
        <v>13.66</v>
      </c>
      <c r="Y65" s="10">
        <v>13.82</v>
      </c>
      <c r="Z65" s="10">
        <v>13.63</v>
      </c>
      <c r="AA65" s="10">
        <v>13.75</v>
      </c>
      <c r="AB65" s="95">
        <v>35214200</v>
      </c>
      <c r="AC65" s="10">
        <v>13.6</v>
      </c>
      <c r="AD65" s="2">
        <f t="shared" si="0"/>
        <v>0.1899999999999995</v>
      </c>
      <c r="AE65" s="138">
        <f t="shared" si="1"/>
        <v>1.2658227848101333E-2</v>
      </c>
    </row>
    <row r="66" spans="23:31" x14ac:dyDescent="0.25">
      <c r="W66" s="133">
        <v>42485</v>
      </c>
      <c r="X66" s="10">
        <v>13.59</v>
      </c>
      <c r="Y66" s="10">
        <v>13.65</v>
      </c>
      <c r="Z66" s="10">
        <v>13.47</v>
      </c>
      <c r="AA66" s="10">
        <v>13.58</v>
      </c>
      <c r="AB66" s="95">
        <v>19494800</v>
      </c>
      <c r="AC66" s="10">
        <v>13.43</v>
      </c>
      <c r="AD66" s="2">
        <f t="shared" si="0"/>
        <v>0.17999999999999972</v>
      </c>
      <c r="AE66" s="138">
        <f t="shared" si="1"/>
        <v>-2.2288261515602814E-3</v>
      </c>
    </row>
    <row r="67" spans="23:31" x14ac:dyDescent="0.25">
      <c r="W67" s="133">
        <v>42482</v>
      </c>
      <c r="X67" s="10">
        <v>13.63</v>
      </c>
      <c r="Y67" s="10">
        <v>13.78</v>
      </c>
      <c r="Z67" s="10">
        <v>13.51</v>
      </c>
      <c r="AA67" s="10">
        <v>13.61</v>
      </c>
      <c r="AB67" s="95">
        <v>28846300</v>
      </c>
      <c r="AC67" s="10">
        <v>13.46</v>
      </c>
      <c r="AD67" s="2">
        <f>Y67-Z67</f>
        <v>0.26999999999999957</v>
      </c>
      <c r="AE67" s="138" t="e">
        <f>AC67/#REF!-1</f>
        <v>#REF!</v>
      </c>
    </row>
    <row r="68" spans="23:31" x14ac:dyDescent="0.25">
      <c r="W68" s="133">
        <v>42481</v>
      </c>
      <c r="X68" s="10">
        <v>13.81</v>
      </c>
      <c r="Y68" s="10">
        <v>13.88</v>
      </c>
      <c r="Z68" s="10">
        <v>13.56</v>
      </c>
      <c r="AA68" s="10">
        <v>13.65</v>
      </c>
      <c r="AB68" s="95">
        <v>38126300</v>
      </c>
      <c r="AC68" s="10">
        <v>13.5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1" priority="19">
      <formula>F30&gt;0</formula>
    </cfRule>
    <cfRule type="expression" dxfId="500" priority="20">
      <formula>F30&lt;0</formula>
    </cfRule>
  </conditionalFormatting>
  <conditionalFormatting sqref="F34:F49">
    <cfRule type="expression" dxfId="499" priority="15">
      <formula>F34&gt;0</formula>
    </cfRule>
    <cfRule type="expression" dxfId="498" priority="16">
      <formula>F34&lt;0</formula>
    </cfRule>
  </conditionalFormatting>
  <conditionalFormatting sqref="F34:F49">
    <cfRule type="expression" dxfId="497" priority="17">
      <formula>F34&gt;0</formula>
    </cfRule>
    <cfRule type="expression" dxfId="496" priority="18">
      <formula>F34&lt;0</formula>
    </cfRule>
  </conditionalFormatting>
  <conditionalFormatting sqref="H30:H49">
    <cfRule type="expression" dxfId="495" priority="13">
      <formula>H30&gt;0</formula>
    </cfRule>
    <cfRule type="expression" dxfId="494" priority="14">
      <formula>H30&lt;0</formula>
    </cfRule>
  </conditionalFormatting>
  <conditionalFormatting sqref="F25:F29">
    <cfRule type="expression" dxfId="493" priority="7">
      <formula>F25&gt;0</formula>
    </cfRule>
    <cfRule type="expression" dxfId="492" priority="8">
      <formula>F25&lt;0</formula>
    </cfRule>
  </conditionalFormatting>
  <conditionalFormatting sqref="H25:H29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58"/>
      <c r="U2" s="34" t="s">
        <v>325</v>
      </c>
      <c r="W2" s="123">
        <v>42576</v>
      </c>
      <c r="X2" s="41">
        <v>14.71</v>
      </c>
      <c r="Y2" s="41">
        <v>14.9</v>
      </c>
      <c r="Z2" s="41">
        <v>14.67</v>
      </c>
      <c r="AA2" s="41">
        <v>14.69</v>
      </c>
      <c r="AB2" s="104">
        <v>1580000</v>
      </c>
      <c r="AC2" s="9">
        <v>14.69</v>
      </c>
      <c r="AD2" s="2">
        <f>Y2-Z2</f>
        <v>0.23000000000000043</v>
      </c>
      <c r="AE2" s="138">
        <f>AC2/AC3-1</f>
        <v>-4.7425474254743083E-3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42573</v>
      </c>
      <c r="X3" s="41">
        <v>14.68</v>
      </c>
      <c r="Y3" s="41">
        <v>14.95</v>
      </c>
      <c r="Z3" s="41">
        <v>14.57</v>
      </c>
      <c r="AA3" s="41">
        <v>14.76</v>
      </c>
      <c r="AB3" s="104">
        <v>1871600</v>
      </c>
      <c r="AC3" s="9">
        <v>14.76</v>
      </c>
      <c r="AD3" s="2">
        <f t="shared" ref="AD3:AD66" si="1">Y3-Z3</f>
        <v>0.37999999999999901</v>
      </c>
      <c r="AE3" s="138">
        <f t="shared" ref="AE3:AE66" si="2">AC3/AC4-1</f>
        <v>8.8858509911140526E-3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14.75</v>
      </c>
      <c r="T4" s="1"/>
      <c r="W4" s="123">
        <v>42572</v>
      </c>
      <c r="X4" s="41">
        <v>14.46</v>
      </c>
      <c r="Y4" s="41">
        <v>14.9</v>
      </c>
      <c r="Z4" s="41">
        <v>14.46</v>
      </c>
      <c r="AA4" s="41">
        <v>14.63</v>
      </c>
      <c r="AB4" s="104">
        <v>3784600</v>
      </c>
      <c r="AC4" s="9">
        <v>14.63</v>
      </c>
      <c r="AD4" s="2">
        <f t="shared" si="1"/>
        <v>0.4399999999999995</v>
      </c>
      <c r="AE4" s="138">
        <f t="shared" si="2"/>
        <v>1.3860013860014009E-2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29500</v>
      </c>
      <c r="T5" s="1"/>
      <c r="W5" s="123">
        <v>42571</v>
      </c>
      <c r="X5" s="41">
        <v>14.55</v>
      </c>
      <c r="Y5" s="41">
        <v>14.72</v>
      </c>
      <c r="Z5" s="41">
        <v>14.25</v>
      </c>
      <c r="AA5" s="41">
        <v>14.43</v>
      </c>
      <c r="AB5" s="104">
        <v>3895900</v>
      </c>
      <c r="AC5" s="9">
        <v>14.43</v>
      </c>
      <c r="AD5" s="2">
        <f t="shared" si="1"/>
        <v>0.47000000000000064</v>
      </c>
      <c r="AE5" s="138">
        <f t="shared" si="2"/>
        <v>-4.1407867494824835E-3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42570</v>
      </c>
      <c r="X6" s="41">
        <v>14.97</v>
      </c>
      <c r="Y6" s="41">
        <v>15.03</v>
      </c>
      <c r="Z6" s="41">
        <v>14.38</v>
      </c>
      <c r="AA6" s="41">
        <v>14.49</v>
      </c>
      <c r="AB6" s="104">
        <v>4010800</v>
      </c>
      <c r="AC6" s="9">
        <v>14.49</v>
      </c>
      <c r="AD6" s="2">
        <f t="shared" si="1"/>
        <v>0.64999999999999858</v>
      </c>
      <c r="AE6" s="138">
        <f t="shared" si="2"/>
        <v>-3.076923076923066E-2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-21366.900000000023</v>
      </c>
      <c r="R7">
        <v>1520</v>
      </c>
      <c r="W7" s="123">
        <v>42569</v>
      </c>
      <c r="X7" s="41">
        <v>14.92</v>
      </c>
      <c r="Y7" s="41">
        <v>14.98</v>
      </c>
      <c r="Z7" s="41">
        <v>14.86</v>
      </c>
      <c r="AA7" s="41">
        <v>14.95</v>
      </c>
      <c r="AB7" s="104">
        <v>1613100</v>
      </c>
      <c r="AC7" s="9">
        <v>14.95</v>
      </c>
      <c r="AD7" s="2">
        <f t="shared" si="1"/>
        <v>0.12000000000000099</v>
      </c>
      <c r="AE7" s="138">
        <f t="shared" si="2"/>
        <v>2.0107238605897582E-3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-21366.900000000023</v>
      </c>
      <c r="R8" s="166"/>
      <c r="W8" s="123">
        <v>42566</v>
      </c>
      <c r="X8" s="41">
        <v>15.03</v>
      </c>
      <c r="Y8" s="41">
        <v>15.08</v>
      </c>
      <c r="Z8" s="41">
        <v>14.86</v>
      </c>
      <c r="AA8" s="41">
        <v>14.92</v>
      </c>
      <c r="AB8" s="104">
        <v>1353300</v>
      </c>
      <c r="AC8" s="9">
        <v>14.92</v>
      </c>
      <c r="AD8" s="2">
        <f t="shared" si="1"/>
        <v>0.22000000000000064</v>
      </c>
      <c r="AE8" s="138">
        <f t="shared" si="2"/>
        <v>-5.3333333333333011E-3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-0.42005508493735638</v>
      </c>
      <c r="W9" s="123">
        <v>42565</v>
      </c>
      <c r="X9" s="41">
        <v>15.02</v>
      </c>
      <c r="Y9" s="41">
        <v>15.11</v>
      </c>
      <c r="Z9" s="41">
        <v>14.84</v>
      </c>
      <c r="AA9" s="41">
        <v>15</v>
      </c>
      <c r="AB9" s="104">
        <v>2145600</v>
      </c>
      <c r="AC9" s="9">
        <v>15</v>
      </c>
      <c r="AD9" s="2">
        <f t="shared" si="1"/>
        <v>0.26999999999999957</v>
      </c>
      <c r="AE9" s="138">
        <f t="shared" si="2"/>
        <v>-1.3315579227696217E-3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42564</v>
      </c>
      <c r="X10" s="41">
        <v>15.04</v>
      </c>
      <c r="Y10" s="41">
        <v>15.09</v>
      </c>
      <c r="Z10" s="41">
        <v>14.81</v>
      </c>
      <c r="AA10" s="41">
        <v>15.02</v>
      </c>
      <c r="AB10" s="104">
        <v>1867100</v>
      </c>
      <c r="AC10" s="9">
        <v>15.02</v>
      </c>
      <c r="AD10" s="2">
        <f t="shared" si="1"/>
        <v>0.27999999999999936</v>
      </c>
      <c r="AE10" s="138">
        <f t="shared" si="2"/>
        <v>2.6702269692924219E-3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42563</v>
      </c>
      <c r="X11" s="41">
        <v>14.81</v>
      </c>
      <c r="Y11" s="41">
        <v>15.12</v>
      </c>
      <c r="Z11" s="41">
        <v>14.81</v>
      </c>
      <c r="AA11" s="41">
        <v>14.98</v>
      </c>
      <c r="AB11" s="104">
        <v>3502200</v>
      </c>
      <c r="AC11" s="9">
        <v>14.98</v>
      </c>
      <c r="AD11" s="2">
        <f t="shared" si="1"/>
        <v>0.30999999999999872</v>
      </c>
      <c r="AE11" s="138">
        <f t="shared" si="2"/>
        <v>1.6972165648336812E-2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42562</v>
      </c>
      <c r="X12" s="41">
        <v>14.51</v>
      </c>
      <c r="Y12" s="41">
        <v>14.76</v>
      </c>
      <c r="Z12" s="41">
        <v>14.5</v>
      </c>
      <c r="AA12" s="41">
        <v>14.73</v>
      </c>
      <c r="AB12" s="104">
        <v>1911100</v>
      </c>
      <c r="AC12" s="9">
        <v>14.73</v>
      </c>
      <c r="AD12" s="2">
        <f t="shared" si="1"/>
        <v>0.25999999999999979</v>
      </c>
      <c r="AE12" s="138">
        <f t="shared" si="2"/>
        <v>1.5161957270847681E-2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42559</v>
      </c>
      <c r="X13" s="41">
        <v>14.33</v>
      </c>
      <c r="Y13" s="41">
        <v>14.52</v>
      </c>
      <c r="Z13" s="41">
        <v>14.25</v>
      </c>
      <c r="AA13" s="41">
        <v>14.51</v>
      </c>
      <c r="AB13" s="104">
        <v>4171200</v>
      </c>
      <c r="AC13" s="9">
        <v>14.51</v>
      </c>
      <c r="AD13" s="2">
        <f t="shared" si="1"/>
        <v>0.26999999999999957</v>
      </c>
      <c r="AE13" s="138">
        <f t="shared" si="2"/>
        <v>1.9676739283204459E-2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8"/>
      <c r="H14" s="7"/>
      <c r="I14" s="79"/>
      <c r="J14" s="44"/>
      <c r="K14" s="44"/>
      <c r="W14" s="123">
        <v>42558</v>
      </c>
      <c r="X14" s="41">
        <v>14.34</v>
      </c>
      <c r="Y14" s="41">
        <v>14.54</v>
      </c>
      <c r="Z14" s="41">
        <v>14.12</v>
      </c>
      <c r="AA14" s="41">
        <v>14.23</v>
      </c>
      <c r="AB14" s="104">
        <v>1888700</v>
      </c>
      <c r="AC14" s="9">
        <v>14.23</v>
      </c>
      <c r="AD14" s="2">
        <f t="shared" si="1"/>
        <v>0.41999999999999993</v>
      </c>
      <c r="AE14" s="138">
        <f t="shared" si="2"/>
        <v>-6.9783670621074156E-3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8"/>
      <c r="H15" s="82"/>
      <c r="I15" s="79"/>
      <c r="J15" s="44"/>
      <c r="K15" s="44"/>
      <c r="V15" s="2"/>
      <c r="W15" s="123">
        <v>42557</v>
      </c>
      <c r="X15" s="41">
        <v>14.28</v>
      </c>
      <c r="Y15" s="41">
        <v>14.47</v>
      </c>
      <c r="Z15" s="41">
        <v>14.17</v>
      </c>
      <c r="AA15" s="41">
        <v>14.33</v>
      </c>
      <c r="AB15" s="104">
        <v>3976500</v>
      </c>
      <c r="AC15" s="9">
        <v>14.33</v>
      </c>
      <c r="AD15" s="2">
        <f t="shared" si="1"/>
        <v>0.30000000000000071</v>
      </c>
      <c r="AE15" s="138">
        <f t="shared" si="2"/>
        <v>1.3976240391333494E-3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8"/>
      <c r="H16" s="82"/>
      <c r="I16" s="79"/>
      <c r="J16" s="44"/>
      <c r="K16" s="44"/>
      <c r="V16" s="2"/>
      <c r="W16" s="123">
        <v>42556</v>
      </c>
      <c r="X16" s="41">
        <v>14.61</v>
      </c>
      <c r="Y16" s="41">
        <v>14.61</v>
      </c>
      <c r="Z16" s="41">
        <v>14.1</v>
      </c>
      <c r="AA16" s="41">
        <v>14.31</v>
      </c>
      <c r="AB16" s="104">
        <v>3317600</v>
      </c>
      <c r="AC16" s="9">
        <v>14.31</v>
      </c>
      <c r="AD16" s="2">
        <f t="shared" si="1"/>
        <v>0.50999999999999979</v>
      </c>
      <c r="AE16" s="138">
        <f t="shared" si="2"/>
        <v>-2.7192386131883128E-2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8"/>
      <c r="H17" s="82"/>
      <c r="I17" s="79"/>
      <c r="J17" s="44"/>
      <c r="K17" s="44"/>
      <c r="V17" s="2"/>
      <c r="W17" s="123">
        <v>42552</v>
      </c>
      <c r="X17" s="41">
        <v>14.81</v>
      </c>
      <c r="Y17" s="41">
        <v>14.92</v>
      </c>
      <c r="Z17" s="41">
        <v>14.6</v>
      </c>
      <c r="AA17" s="41">
        <v>14.71</v>
      </c>
      <c r="AB17" s="104">
        <v>2653300</v>
      </c>
      <c r="AC17" s="9">
        <v>14.71</v>
      </c>
      <c r="AD17" s="2">
        <f t="shared" si="1"/>
        <v>0.32000000000000028</v>
      </c>
      <c r="AE17" s="138">
        <f t="shared" si="2"/>
        <v>-2.7118644067796183E-3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8"/>
      <c r="H18" s="82"/>
      <c r="I18" s="79"/>
      <c r="J18" s="44"/>
      <c r="K18" s="44"/>
      <c r="V18" s="2"/>
      <c r="W18" s="123">
        <v>42551</v>
      </c>
      <c r="X18" s="41">
        <v>14.58</v>
      </c>
      <c r="Y18" s="41">
        <v>14.79</v>
      </c>
      <c r="Z18" s="41">
        <v>14.35</v>
      </c>
      <c r="AA18" s="41">
        <v>14.75</v>
      </c>
      <c r="AB18" s="104">
        <v>2825100</v>
      </c>
      <c r="AC18" s="9">
        <v>14.75</v>
      </c>
      <c r="AD18" s="2">
        <f t="shared" si="1"/>
        <v>0.4399999999999995</v>
      </c>
      <c r="AE18" s="138">
        <f t="shared" si="2"/>
        <v>1.1659807956104329E-2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8"/>
      <c r="H19" s="82"/>
      <c r="I19" s="79"/>
      <c r="J19" s="44"/>
      <c r="K19" s="44"/>
      <c r="W19" s="123">
        <v>42550</v>
      </c>
      <c r="X19" s="41">
        <v>14.44</v>
      </c>
      <c r="Y19" s="41">
        <v>14.98</v>
      </c>
      <c r="Z19" s="41">
        <v>14.44</v>
      </c>
      <c r="AA19" s="41">
        <v>14.58</v>
      </c>
      <c r="AB19" s="104">
        <v>4448000</v>
      </c>
      <c r="AC19" s="9">
        <v>14.58</v>
      </c>
      <c r="AD19" s="2">
        <f t="shared" si="1"/>
        <v>0.54000000000000092</v>
      </c>
      <c r="AE19" s="138">
        <f t="shared" si="2"/>
        <v>2.5316455696202445E-2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42549</v>
      </c>
      <c r="X20" s="41">
        <v>13.52</v>
      </c>
      <c r="Y20" s="41">
        <v>14.28</v>
      </c>
      <c r="Z20" s="41">
        <v>13.52</v>
      </c>
      <c r="AA20" s="41">
        <v>14.22</v>
      </c>
      <c r="AB20" s="104">
        <v>4617200</v>
      </c>
      <c r="AC20" s="9">
        <v>14.22</v>
      </c>
      <c r="AD20" s="2">
        <f t="shared" si="1"/>
        <v>0.75999999999999979</v>
      </c>
      <c r="AE20" s="138">
        <f t="shared" si="2"/>
        <v>6.0402684563758413E-2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42548</v>
      </c>
      <c r="X21" s="41">
        <v>13.56</v>
      </c>
      <c r="Y21" s="41">
        <v>13.6</v>
      </c>
      <c r="Z21" s="41">
        <v>13.22</v>
      </c>
      <c r="AA21" s="41">
        <v>13.41</v>
      </c>
      <c r="AB21" s="104">
        <v>4363200</v>
      </c>
      <c r="AC21" s="9">
        <v>13.41</v>
      </c>
      <c r="AD21" s="2">
        <f t="shared" si="1"/>
        <v>0.37999999999999901</v>
      </c>
      <c r="AE21" s="138">
        <f t="shared" si="2"/>
        <v>-2.1167883211678729E-2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42545</v>
      </c>
      <c r="X22" s="41">
        <v>13.8</v>
      </c>
      <c r="Y22" s="41">
        <v>13.84</v>
      </c>
      <c r="Z22" s="41">
        <v>13.5</v>
      </c>
      <c r="AA22" s="41">
        <v>13.7</v>
      </c>
      <c r="AB22" s="104">
        <v>5813000</v>
      </c>
      <c r="AC22" s="9">
        <v>13.7</v>
      </c>
      <c r="AD22" s="2">
        <f t="shared" si="1"/>
        <v>0.33999999999999986</v>
      </c>
      <c r="AE22" s="138">
        <f t="shared" si="2"/>
        <v>-3.3850493653032498E-2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42544</v>
      </c>
      <c r="X23" s="41">
        <v>13.97</v>
      </c>
      <c r="Y23" s="41">
        <v>14.2</v>
      </c>
      <c r="Z23" s="41">
        <v>13.88</v>
      </c>
      <c r="AA23" s="41">
        <v>14.18</v>
      </c>
      <c r="AB23" s="104">
        <v>3124500</v>
      </c>
      <c r="AC23" s="9">
        <v>14.18</v>
      </c>
      <c r="AD23" s="2">
        <f t="shared" si="1"/>
        <v>0.31999999999999851</v>
      </c>
      <c r="AE23" s="138">
        <f t="shared" si="2"/>
        <v>2.8281363306744023E-2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42543</v>
      </c>
      <c r="X24" s="41">
        <v>14.14</v>
      </c>
      <c r="Y24" s="41">
        <v>14.16</v>
      </c>
      <c r="Z24" s="41">
        <v>13.75</v>
      </c>
      <c r="AA24" s="41">
        <v>13.79</v>
      </c>
      <c r="AB24" s="104">
        <v>4122400</v>
      </c>
      <c r="AC24" s="9">
        <v>13.79</v>
      </c>
      <c r="AD24" s="2">
        <f t="shared" si="1"/>
        <v>0.41000000000000014</v>
      </c>
      <c r="AE24" s="138">
        <f t="shared" si="2"/>
        <v>-2.2678951098511702E-2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42542</v>
      </c>
      <c r="X25" s="41">
        <v>14.13</v>
      </c>
      <c r="Y25" s="41">
        <v>14.25</v>
      </c>
      <c r="Z25" s="41">
        <v>13.9</v>
      </c>
      <c r="AA25" s="41">
        <v>14.11</v>
      </c>
      <c r="AB25" s="104">
        <v>3132600</v>
      </c>
      <c r="AC25" s="9">
        <v>14.11</v>
      </c>
      <c r="AD25" s="2">
        <f t="shared" si="1"/>
        <v>0.34999999999999964</v>
      </c>
      <c r="AE25" s="138">
        <f t="shared" si="2"/>
        <v>-2.1216407355022504E-3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42541</v>
      </c>
      <c r="X26" s="41">
        <v>14.26</v>
      </c>
      <c r="Y26" s="41">
        <v>14.69</v>
      </c>
      <c r="Z26" s="41">
        <v>14.09</v>
      </c>
      <c r="AA26" s="41">
        <v>14.14</v>
      </c>
      <c r="AB26" s="104">
        <v>4080200</v>
      </c>
      <c r="AC26" s="9">
        <v>14.14</v>
      </c>
      <c r="AD26" s="2">
        <f t="shared" si="1"/>
        <v>0.59999999999999964</v>
      </c>
      <c r="AE26" s="138">
        <f t="shared" si="2"/>
        <v>-7.0224719101122934E-3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42538</v>
      </c>
      <c r="X27" s="41">
        <v>13.81</v>
      </c>
      <c r="Y27" s="41">
        <v>14.26</v>
      </c>
      <c r="Z27" s="41">
        <v>13.76</v>
      </c>
      <c r="AA27" s="41">
        <v>14.24</v>
      </c>
      <c r="AB27" s="104">
        <v>3710400</v>
      </c>
      <c r="AC27" s="9">
        <v>14.24</v>
      </c>
      <c r="AD27" s="2">
        <f t="shared" si="1"/>
        <v>0.5</v>
      </c>
      <c r="AE27" s="138">
        <f t="shared" si="2"/>
        <v>3.5636363636363688E-2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42537</v>
      </c>
      <c r="X28" s="41">
        <v>13.37</v>
      </c>
      <c r="Y28" s="41">
        <v>13.86</v>
      </c>
      <c r="Z28" s="41">
        <v>13.32</v>
      </c>
      <c r="AA28" s="41">
        <v>13.75</v>
      </c>
      <c r="AB28" s="104">
        <v>3775800</v>
      </c>
      <c r="AC28" s="9">
        <v>13.75</v>
      </c>
      <c r="AD28" s="2">
        <f t="shared" si="1"/>
        <v>0.53999999999999915</v>
      </c>
      <c r="AE28" s="138">
        <f t="shared" si="2"/>
        <v>1.4011799410029502E-2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42536</v>
      </c>
      <c r="X29" s="41">
        <v>13.81</v>
      </c>
      <c r="Y29" s="41">
        <v>13.96</v>
      </c>
      <c r="Z29" s="41">
        <v>13.53</v>
      </c>
      <c r="AA29" s="41">
        <v>13.56</v>
      </c>
      <c r="AB29" s="104">
        <v>3352400</v>
      </c>
      <c r="AC29" s="9">
        <v>13.56</v>
      </c>
      <c r="AD29" s="2">
        <f t="shared" si="1"/>
        <v>0.43000000000000149</v>
      </c>
      <c r="AE29" s="138">
        <f t="shared" si="2"/>
        <v>-2.3054755043227737E-2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42535</v>
      </c>
      <c r="X30" s="41">
        <v>14.24</v>
      </c>
      <c r="Y30" s="41">
        <v>14.37</v>
      </c>
      <c r="Z30" s="41">
        <v>13.62</v>
      </c>
      <c r="AA30" s="41">
        <v>13.88</v>
      </c>
      <c r="AB30" s="104">
        <v>7535700</v>
      </c>
      <c r="AC30" s="9">
        <v>13.88</v>
      </c>
      <c r="AD30" s="2">
        <f t="shared" si="1"/>
        <v>0.75</v>
      </c>
      <c r="AE30" s="138">
        <f t="shared" si="2"/>
        <v>-2.5964912280701746E-2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42534</v>
      </c>
      <c r="X31" s="41">
        <v>14.34</v>
      </c>
      <c r="Y31" s="41">
        <v>14.58</v>
      </c>
      <c r="Z31" s="41">
        <v>14.13</v>
      </c>
      <c r="AA31" s="41">
        <v>14.25</v>
      </c>
      <c r="AB31" s="104">
        <v>6731700</v>
      </c>
      <c r="AC31" s="9">
        <v>14.25</v>
      </c>
      <c r="AD31" s="2">
        <f t="shared" si="1"/>
        <v>0.44999999999999929</v>
      </c>
      <c r="AE31" s="138">
        <f t="shared" si="2"/>
        <v>-1.7918676774638209E-2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42531</v>
      </c>
      <c r="X32" s="41">
        <v>15.28</v>
      </c>
      <c r="Y32" s="41">
        <v>15.38</v>
      </c>
      <c r="Z32" s="41">
        <v>14.48</v>
      </c>
      <c r="AA32" s="41">
        <v>14.51</v>
      </c>
      <c r="AB32" s="104">
        <v>6048400</v>
      </c>
      <c r="AC32" s="9">
        <v>14.51</v>
      </c>
      <c r="AD32" s="2">
        <f t="shared" si="1"/>
        <v>0.90000000000000036</v>
      </c>
      <c r="AE32" s="138">
        <f t="shared" si="2"/>
        <v>-6.9871794871794846E-2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42530</v>
      </c>
      <c r="X33" s="41">
        <v>15.63</v>
      </c>
      <c r="Y33" s="41">
        <v>15.73</v>
      </c>
      <c r="Z33" s="41">
        <v>15.43</v>
      </c>
      <c r="AA33" s="41">
        <v>15.6</v>
      </c>
      <c r="AB33" s="104">
        <v>2905600</v>
      </c>
      <c r="AC33" s="9">
        <v>15.6</v>
      </c>
      <c r="AD33" s="2">
        <f t="shared" si="1"/>
        <v>0.30000000000000071</v>
      </c>
      <c r="AE33" s="138">
        <f t="shared" si="2"/>
        <v>-1.5772870662460581E-2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42529</v>
      </c>
      <c r="X34" s="41">
        <v>15.98</v>
      </c>
      <c r="Y34" s="41">
        <v>16.07</v>
      </c>
      <c r="Z34" s="41">
        <v>15.83</v>
      </c>
      <c r="AA34" s="41">
        <v>15.85</v>
      </c>
      <c r="AB34" s="104">
        <v>2208300</v>
      </c>
      <c r="AC34" s="9">
        <v>15.85</v>
      </c>
      <c r="AD34" s="2">
        <f t="shared" si="1"/>
        <v>0.24000000000000021</v>
      </c>
      <c r="AE34" s="138">
        <f t="shared" si="2"/>
        <v>-6.3051702395966469E-4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42528</v>
      </c>
      <c r="X35" s="41">
        <v>15.96</v>
      </c>
      <c r="Y35" s="41">
        <v>16.04</v>
      </c>
      <c r="Z35" s="41">
        <v>15.73</v>
      </c>
      <c r="AA35" s="41">
        <v>15.86</v>
      </c>
      <c r="AB35" s="104">
        <v>2230500</v>
      </c>
      <c r="AC35" s="9">
        <v>15.86</v>
      </c>
      <c r="AD35" s="2">
        <f t="shared" si="1"/>
        <v>0.30999999999999872</v>
      </c>
      <c r="AE35" s="138">
        <f t="shared" si="2"/>
        <v>-8.7500000000000355E-3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42527</v>
      </c>
      <c r="X36" s="41">
        <v>15.44</v>
      </c>
      <c r="Y36" s="41">
        <v>16.03</v>
      </c>
      <c r="Z36" s="41">
        <v>15.39</v>
      </c>
      <c r="AA36" s="41">
        <v>16</v>
      </c>
      <c r="AB36" s="104">
        <v>5231600</v>
      </c>
      <c r="AC36" s="9">
        <v>16</v>
      </c>
      <c r="AD36" s="2">
        <f t="shared" si="1"/>
        <v>0.64000000000000057</v>
      </c>
      <c r="AE36" s="138">
        <f t="shared" si="2"/>
        <v>4.5751633986928164E-2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1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42524</v>
      </c>
      <c r="X37" s="41">
        <v>15.41</v>
      </c>
      <c r="Y37" s="41">
        <v>15.46</v>
      </c>
      <c r="Z37" s="41">
        <v>14.97</v>
      </c>
      <c r="AA37" s="41">
        <v>15.3</v>
      </c>
      <c r="AB37" s="104">
        <v>2280200</v>
      </c>
      <c r="AC37" s="9">
        <v>15.3</v>
      </c>
      <c r="AD37" s="2">
        <f t="shared" si="1"/>
        <v>0.49000000000000021</v>
      </c>
      <c r="AE37" s="138">
        <f t="shared" si="2"/>
        <v>7.2416063199474134E-3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42523</v>
      </c>
      <c r="X38" s="41">
        <v>15.06</v>
      </c>
      <c r="Y38" s="41">
        <v>15.42</v>
      </c>
      <c r="Z38" s="41">
        <v>15.04</v>
      </c>
      <c r="AA38" s="41">
        <v>15.19</v>
      </c>
      <c r="AB38" s="104">
        <v>2293400</v>
      </c>
      <c r="AC38" s="9">
        <v>15.19</v>
      </c>
      <c r="AD38" s="2">
        <f t="shared" si="1"/>
        <v>0.38000000000000078</v>
      </c>
      <c r="AE38" s="138">
        <f t="shared" si="2"/>
        <v>7.2944297082226939E-3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42522</v>
      </c>
      <c r="X39" s="41">
        <v>14.76</v>
      </c>
      <c r="Y39" s="41">
        <v>15.11</v>
      </c>
      <c r="Z39" s="41">
        <v>14.55</v>
      </c>
      <c r="AA39" s="41">
        <v>15.08</v>
      </c>
      <c r="AB39" s="104">
        <v>3729100</v>
      </c>
      <c r="AC39" s="9">
        <v>15.08</v>
      </c>
      <c r="AD39" s="2">
        <f t="shared" si="1"/>
        <v>0.55999999999999872</v>
      </c>
      <c r="AE39" s="138">
        <f t="shared" si="2"/>
        <v>1.8918918918918948E-2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42521</v>
      </c>
      <c r="X40" s="41">
        <v>14.76</v>
      </c>
      <c r="Y40" s="41">
        <v>14.94</v>
      </c>
      <c r="Z40" s="41">
        <v>14.64</v>
      </c>
      <c r="AA40" s="41">
        <v>14.8</v>
      </c>
      <c r="AB40" s="104">
        <v>2692000</v>
      </c>
      <c r="AC40" s="9">
        <v>14.8</v>
      </c>
      <c r="AD40" s="2">
        <f t="shared" si="1"/>
        <v>0.29999999999999893</v>
      </c>
      <c r="AE40" s="138">
        <f t="shared" si="2"/>
        <v>4.070556309362372E-3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42517</v>
      </c>
      <c r="X41" s="41">
        <v>14.51</v>
      </c>
      <c r="Y41" s="41">
        <v>14.8</v>
      </c>
      <c r="Z41" s="41">
        <v>14.45</v>
      </c>
      <c r="AA41" s="41">
        <v>14.74</v>
      </c>
      <c r="AB41" s="104">
        <v>2814300</v>
      </c>
      <c r="AC41" s="9">
        <v>14.74</v>
      </c>
      <c r="AD41" s="2">
        <f t="shared" si="1"/>
        <v>0.35000000000000142</v>
      </c>
      <c r="AE41" s="138">
        <f t="shared" si="2"/>
        <v>1.5151515151515138E-2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42516</v>
      </c>
      <c r="X42" s="41">
        <v>14.55</v>
      </c>
      <c r="Y42" s="41">
        <v>14.78</v>
      </c>
      <c r="Z42" s="41">
        <v>14.46</v>
      </c>
      <c r="AA42" s="41">
        <v>14.52</v>
      </c>
      <c r="AB42" s="104">
        <v>2104300</v>
      </c>
      <c r="AC42" s="9">
        <v>14.52</v>
      </c>
      <c r="AD42" s="2">
        <f t="shared" si="1"/>
        <v>0.31999999999999851</v>
      </c>
      <c r="AE42" s="138">
        <f t="shared" si="2"/>
        <v>6.8917987594763197E-4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16.225000000000001</v>
      </c>
      <c r="T43" s="108" t="s">
        <v>98</v>
      </c>
      <c r="U43" s="106">
        <v>14.76</v>
      </c>
      <c r="W43" s="123">
        <v>42515</v>
      </c>
      <c r="X43" s="41">
        <v>14.46</v>
      </c>
      <c r="Y43" s="41">
        <v>14.78</v>
      </c>
      <c r="Z43" s="41">
        <v>14.25</v>
      </c>
      <c r="AA43" s="41">
        <v>14.51</v>
      </c>
      <c r="AB43" s="104">
        <v>5134600</v>
      </c>
      <c r="AC43" s="9">
        <v>14.51</v>
      </c>
      <c r="AD43" s="2">
        <f t="shared" si="1"/>
        <v>0.52999999999999936</v>
      </c>
      <c r="AE43" s="138">
        <f t="shared" si="2"/>
        <v>-2.9431438127090259E-2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16.077500000000001</v>
      </c>
      <c r="T44" s="108" t="s">
        <v>99</v>
      </c>
      <c r="U44" s="106">
        <v>14.71</v>
      </c>
      <c r="W44" s="123">
        <v>42514</v>
      </c>
      <c r="X44" s="41">
        <v>14.91</v>
      </c>
      <c r="Y44" s="41">
        <v>15.07</v>
      </c>
      <c r="Z44" s="41">
        <v>14.74</v>
      </c>
      <c r="AA44" s="41">
        <v>14.95</v>
      </c>
      <c r="AB44" s="104">
        <v>2564800</v>
      </c>
      <c r="AC44" s="9">
        <v>14.95</v>
      </c>
      <c r="AD44" s="2">
        <f t="shared" si="1"/>
        <v>0.33000000000000007</v>
      </c>
      <c r="AE44" s="138">
        <f t="shared" si="2"/>
        <v>8.0917060013485642E-3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15.930000000000001</v>
      </c>
      <c r="Q45" s="2"/>
      <c r="T45" s="108" t="s">
        <v>100</v>
      </c>
      <c r="U45" s="106" t="s">
        <v>408</v>
      </c>
      <c r="W45" s="123">
        <v>42513</v>
      </c>
      <c r="X45" s="41">
        <v>14.93</v>
      </c>
      <c r="Y45" s="41">
        <v>15.01</v>
      </c>
      <c r="Z45" s="41">
        <v>14.68</v>
      </c>
      <c r="AA45" s="41">
        <v>14.83</v>
      </c>
      <c r="AB45" s="104">
        <v>2851500</v>
      </c>
      <c r="AC45" s="9">
        <v>14.83</v>
      </c>
      <c r="AD45" s="2">
        <f t="shared" si="1"/>
        <v>0.33000000000000007</v>
      </c>
      <c r="AE45" s="138">
        <f t="shared" si="2"/>
        <v>-8.0267558528427374E-3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8"/>
      <c r="H46" s="82"/>
      <c r="I46" s="79"/>
      <c r="J46" s="44"/>
      <c r="K46" s="44"/>
      <c r="O46" s="83">
        <v>1.07</v>
      </c>
      <c r="P46" s="83">
        <f t="shared" si="8"/>
        <v>15.782500000000001</v>
      </c>
      <c r="Q46" s="2"/>
      <c r="T46" s="108" t="s">
        <v>101</v>
      </c>
      <c r="U46" s="106" t="s">
        <v>409</v>
      </c>
      <c r="W46" s="123">
        <v>42510</v>
      </c>
      <c r="X46" s="41">
        <v>14.55</v>
      </c>
      <c r="Y46" s="41">
        <v>14.98</v>
      </c>
      <c r="Z46" s="41">
        <v>14.47</v>
      </c>
      <c r="AA46" s="41">
        <v>14.95</v>
      </c>
      <c r="AB46" s="104">
        <v>3768100</v>
      </c>
      <c r="AC46" s="9">
        <v>14.95</v>
      </c>
      <c r="AD46" s="2">
        <f t="shared" si="1"/>
        <v>0.50999999999999979</v>
      </c>
      <c r="AE46" s="138">
        <f t="shared" si="2"/>
        <v>2.890571231933925E-2</v>
      </c>
    </row>
    <row r="47" spans="2:41" x14ac:dyDescent="0.25">
      <c r="B47" s="51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15.635000000000002</v>
      </c>
      <c r="Q47" s="2"/>
      <c r="T47" s="108" t="s">
        <v>102</v>
      </c>
      <c r="U47" s="106">
        <v>18.8</v>
      </c>
      <c r="W47" s="123">
        <v>42509</v>
      </c>
      <c r="X47" s="41">
        <v>14.24</v>
      </c>
      <c r="Y47" s="41">
        <v>14.57</v>
      </c>
      <c r="Z47" s="41">
        <v>14.22</v>
      </c>
      <c r="AA47" s="41">
        <v>14.53</v>
      </c>
      <c r="AB47" s="104">
        <v>1880700</v>
      </c>
      <c r="AC47" s="9">
        <v>14.53</v>
      </c>
      <c r="AD47" s="2">
        <f t="shared" si="1"/>
        <v>0.34999999999999964</v>
      </c>
      <c r="AE47" s="138">
        <f t="shared" si="2"/>
        <v>7.628294036061023E-3</v>
      </c>
    </row>
    <row r="48" spans="2:41" x14ac:dyDescent="0.25">
      <c r="B48" s="51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15.487500000000001</v>
      </c>
      <c r="Q48" s="2"/>
      <c r="T48" s="108" t="s">
        <v>103</v>
      </c>
      <c r="U48" s="106">
        <v>1.0973200000000001</v>
      </c>
      <c r="W48" s="123">
        <v>42508</v>
      </c>
      <c r="X48" s="41">
        <v>14.67</v>
      </c>
      <c r="Y48" s="41">
        <v>14.8</v>
      </c>
      <c r="Z48" s="41">
        <v>14.26</v>
      </c>
      <c r="AA48" s="41">
        <v>14.42</v>
      </c>
      <c r="AB48" s="104">
        <v>2732100</v>
      </c>
      <c r="AC48" s="9">
        <v>14.42</v>
      </c>
      <c r="AD48" s="2">
        <f t="shared" si="1"/>
        <v>0.54000000000000092</v>
      </c>
      <c r="AE48" s="138">
        <f t="shared" si="2"/>
        <v>-2.3696682464454999E-2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15.34</v>
      </c>
      <c r="Q49" s="2"/>
      <c r="T49" s="108" t="s">
        <v>104</v>
      </c>
      <c r="U49" s="106" t="s">
        <v>299</v>
      </c>
      <c r="W49" s="123">
        <v>42507</v>
      </c>
      <c r="X49" s="41">
        <v>14.76</v>
      </c>
      <c r="Y49" s="41">
        <v>14.95</v>
      </c>
      <c r="Z49" s="41">
        <v>14.58</v>
      </c>
      <c r="AA49" s="41">
        <v>14.77</v>
      </c>
      <c r="AB49" s="104">
        <v>2231000</v>
      </c>
      <c r="AC49" s="9">
        <v>14.77</v>
      </c>
      <c r="AD49" s="2">
        <f t="shared" si="1"/>
        <v>0.36999999999999922</v>
      </c>
      <c r="AE49" s="138">
        <f t="shared" si="2"/>
        <v>0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15.192500000000001</v>
      </c>
      <c r="Q50" s="2"/>
      <c r="T50" s="108"/>
      <c r="U50" s="106"/>
      <c r="W50" s="123">
        <v>42506</v>
      </c>
      <c r="X50" s="41">
        <v>14.82</v>
      </c>
      <c r="Y50" s="41">
        <v>14.91</v>
      </c>
      <c r="Z50" s="41">
        <v>14.7</v>
      </c>
      <c r="AA50" s="41">
        <v>14.77</v>
      </c>
      <c r="AB50" s="104">
        <v>1648100</v>
      </c>
      <c r="AC50" s="9">
        <v>14.77</v>
      </c>
      <c r="AD50" s="2">
        <f t="shared" si="1"/>
        <v>0.21000000000000085</v>
      </c>
      <c r="AE50" s="138">
        <f t="shared" si="2"/>
        <v>4.0788579197823527E-3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15.045</v>
      </c>
      <c r="Q51" s="2"/>
      <c r="T51" s="108" t="s">
        <v>105</v>
      </c>
      <c r="U51" s="106" t="s">
        <v>410</v>
      </c>
      <c r="W51" s="123">
        <v>42503</v>
      </c>
      <c r="X51" s="41">
        <v>15.01</v>
      </c>
      <c r="Y51" s="41">
        <v>15.03</v>
      </c>
      <c r="Z51" s="41">
        <v>14.66</v>
      </c>
      <c r="AA51" s="41">
        <v>14.71</v>
      </c>
      <c r="AB51" s="104">
        <v>4353900</v>
      </c>
      <c r="AC51" s="9">
        <v>14.71</v>
      </c>
      <c r="AD51" s="2">
        <f t="shared" si="1"/>
        <v>0.36999999999999922</v>
      </c>
      <c r="AE51" s="138">
        <f t="shared" si="2"/>
        <v>-2.1290751829673882E-2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14.897500000000001</v>
      </c>
      <c r="Q52" s="2"/>
      <c r="T52" s="108" t="s">
        <v>106</v>
      </c>
      <c r="U52" s="106" t="s">
        <v>343</v>
      </c>
      <c r="W52" s="123">
        <v>42502</v>
      </c>
      <c r="X52" s="41">
        <v>15.19</v>
      </c>
      <c r="Y52" s="41">
        <v>15.3</v>
      </c>
      <c r="Z52" s="41">
        <v>14.8</v>
      </c>
      <c r="AA52" s="41">
        <v>15.03</v>
      </c>
      <c r="AB52" s="104">
        <v>3961400</v>
      </c>
      <c r="AC52" s="9">
        <v>15.03</v>
      </c>
      <c r="AD52" s="2">
        <f t="shared" si="1"/>
        <v>0.5</v>
      </c>
      <c r="AE52" s="138">
        <f t="shared" si="2"/>
        <v>0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14.75</v>
      </c>
      <c r="Q53" s="2"/>
      <c r="T53" s="108" t="s">
        <v>107</v>
      </c>
      <c r="U53" s="107">
        <v>1580005</v>
      </c>
      <c r="W53" s="123">
        <v>42501</v>
      </c>
      <c r="X53" s="41">
        <v>15.32</v>
      </c>
      <c r="Y53" s="41">
        <v>15.33</v>
      </c>
      <c r="Z53" s="41">
        <v>14.97</v>
      </c>
      <c r="AA53" s="41">
        <v>15.03</v>
      </c>
      <c r="AB53" s="104">
        <v>2426500</v>
      </c>
      <c r="AC53" s="9">
        <v>15.03</v>
      </c>
      <c r="AD53" s="2">
        <f t="shared" si="1"/>
        <v>0.35999999999999943</v>
      </c>
      <c r="AE53" s="138">
        <f t="shared" si="2"/>
        <v>-1.7004578155657257E-2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14.602499999999999</v>
      </c>
      <c r="Q54" s="2"/>
      <c r="T54" s="108" t="s">
        <v>110</v>
      </c>
      <c r="U54" s="107">
        <v>3462320</v>
      </c>
      <c r="W54" s="123">
        <v>42500</v>
      </c>
      <c r="X54" s="41">
        <v>14.95</v>
      </c>
      <c r="Y54" s="41">
        <v>15.31</v>
      </c>
      <c r="Z54" s="41">
        <v>14.82</v>
      </c>
      <c r="AA54" s="41">
        <v>15.29</v>
      </c>
      <c r="AB54" s="104">
        <v>5604300</v>
      </c>
      <c r="AC54" s="9">
        <v>15.29</v>
      </c>
      <c r="AD54" s="2">
        <f t="shared" si="1"/>
        <v>0.49000000000000021</v>
      </c>
      <c r="AE54" s="138">
        <f t="shared" si="2"/>
        <v>2.5486250838363533E-2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14.455</v>
      </c>
      <c r="T55" s="108" t="s">
        <v>108</v>
      </c>
      <c r="U55" s="106" t="s">
        <v>411</v>
      </c>
      <c r="W55" s="123">
        <v>42499</v>
      </c>
      <c r="X55" s="41">
        <v>15.16</v>
      </c>
      <c r="Y55" s="41">
        <v>15.26</v>
      </c>
      <c r="Z55" s="41">
        <v>14.85</v>
      </c>
      <c r="AA55" s="41">
        <v>14.91</v>
      </c>
      <c r="AB55" s="104">
        <v>5050500</v>
      </c>
      <c r="AC55" s="9">
        <v>14.91</v>
      </c>
      <c r="AD55" s="2">
        <f t="shared" si="1"/>
        <v>0.41000000000000014</v>
      </c>
      <c r="AE55" s="138">
        <f t="shared" si="2"/>
        <v>-2.4214659685863782E-2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14.307499999999999</v>
      </c>
      <c r="T56" s="108" t="s">
        <v>111</v>
      </c>
      <c r="U56" s="106">
        <v>116.59</v>
      </c>
      <c r="W56" s="123">
        <v>42496</v>
      </c>
      <c r="X56" s="41">
        <v>14.87</v>
      </c>
      <c r="Y56" s="41">
        <v>15.28</v>
      </c>
      <c r="Z56" s="41">
        <v>14.85</v>
      </c>
      <c r="AA56" s="41">
        <v>15.28</v>
      </c>
      <c r="AB56" s="104">
        <v>2791200</v>
      </c>
      <c r="AC56" s="9">
        <v>15.28</v>
      </c>
      <c r="AD56" s="2">
        <f t="shared" si="1"/>
        <v>0.42999999999999972</v>
      </c>
      <c r="AE56" s="138">
        <f t="shared" si="2"/>
        <v>1.8666666666666609E-2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14.16</v>
      </c>
      <c r="T57" s="108" t="s">
        <v>112</v>
      </c>
      <c r="U57" s="106">
        <v>0.13</v>
      </c>
      <c r="W57" s="123">
        <v>42495</v>
      </c>
      <c r="X57" s="41">
        <v>15.19</v>
      </c>
      <c r="Y57" s="41">
        <v>15.45</v>
      </c>
      <c r="Z57" s="41">
        <v>14.9</v>
      </c>
      <c r="AA57" s="41">
        <v>15</v>
      </c>
      <c r="AB57" s="104">
        <v>2475900</v>
      </c>
      <c r="AC57" s="9">
        <v>15</v>
      </c>
      <c r="AD57" s="2">
        <f t="shared" si="1"/>
        <v>0.54999999999999893</v>
      </c>
      <c r="AE57" s="138">
        <f t="shared" si="2"/>
        <v>-1.3315579227696217E-3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14.012499999999999</v>
      </c>
      <c r="T58" s="108" t="s">
        <v>109</v>
      </c>
      <c r="U58" s="106" t="s">
        <v>124</v>
      </c>
      <c r="W58" s="123">
        <v>42494</v>
      </c>
      <c r="X58" s="41">
        <v>14.93</v>
      </c>
      <c r="Y58" s="41">
        <v>15.19</v>
      </c>
      <c r="Z58" s="41">
        <v>14.89</v>
      </c>
      <c r="AA58" s="41">
        <v>15.02</v>
      </c>
      <c r="AB58" s="104">
        <v>2746700</v>
      </c>
      <c r="AC58" s="9">
        <v>15.02</v>
      </c>
      <c r="AD58" s="2">
        <f t="shared" si="1"/>
        <v>0.29999999999999893</v>
      </c>
      <c r="AE58" s="138">
        <f t="shared" si="2"/>
        <v>6.6622251832115786E-4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13.864999999999998</v>
      </c>
      <c r="W59" s="123">
        <v>42493</v>
      </c>
      <c r="X59" s="41">
        <v>15.22</v>
      </c>
      <c r="Y59" s="41">
        <v>15.25</v>
      </c>
      <c r="Z59" s="41">
        <v>14.77</v>
      </c>
      <c r="AA59" s="41">
        <v>15.01</v>
      </c>
      <c r="AB59" s="104">
        <v>4610200</v>
      </c>
      <c r="AC59" s="9">
        <v>15.01</v>
      </c>
      <c r="AD59" s="2">
        <f t="shared" si="1"/>
        <v>0.48000000000000043</v>
      </c>
      <c r="AE59" s="138">
        <f t="shared" si="2"/>
        <v>-2.0874103065883887E-2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13.717500000000001</v>
      </c>
      <c r="W60" s="123">
        <v>42492</v>
      </c>
      <c r="X60" s="41">
        <v>15.74</v>
      </c>
      <c r="Y60" s="41">
        <v>15.83</v>
      </c>
      <c r="Z60" s="41">
        <v>15.26</v>
      </c>
      <c r="AA60" s="41">
        <v>15.33</v>
      </c>
      <c r="AB60" s="104">
        <v>3827900</v>
      </c>
      <c r="AC60" s="9">
        <v>15.33</v>
      </c>
      <c r="AD60" s="2">
        <f t="shared" si="1"/>
        <v>0.57000000000000028</v>
      </c>
      <c r="AE60" s="138">
        <f t="shared" si="2"/>
        <v>-2.8517110266159662E-2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13.57</v>
      </c>
      <c r="W61" s="123">
        <v>42489</v>
      </c>
      <c r="X61" s="41">
        <v>14.25</v>
      </c>
      <c r="Y61" s="41">
        <v>15.84</v>
      </c>
      <c r="Z61" s="41">
        <v>14.25</v>
      </c>
      <c r="AA61" s="41">
        <v>15.78</v>
      </c>
      <c r="AB61" s="104">
        <v>5358500</v>
      </c>
      <c r="AC61" s="9">
        <v>15.78</v>
      </c>
      <c r="AD61" s="2">
        <f t="shared" si="1"/>
        <v>1.5899999999999999</v>
      </c>
      <c r="AE61" s="138">
        <f t="shared" si="2"/>
        <v>1.4790996784565857E-2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13.422500000000001</v>
      </c>
      <c r="W62" s="123">
        <v>42488</v>
      </c>
      <c r="X62" s="41">
        <v>15.66</v>
      </c>
      <c r="Y62" s="41">
        <v>16</v>
      </c>
      <c r="Z62" s="41">
        <v>15.46</v>
      </c>
      <c r="AA62" s="41">
        <v>15.55</v>
      </c>
      <c r="AB62" s="104">
        <v>6020100</v>
      </c>
      <c r="AC62" s="9">
        <v>15.55</v>
      </c>
      <c r="AD62" s="2">
        <f t="shared" si="1"/>
        <v>0.53999999999999915</v>
      </c>
      <c r="AE62" s="138">
        <f t="shared" si="2"/>
        <v>-6.4267352185087834E-4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13.275</v>
      </c>
      <c r="W63" s="123">
        <v>42487</v>
      </c>
      <c r="X63" s="41">
        <v>15.27</v>
      </c>
      <c r="Y63" s="41">
        <v>15.72</v>
      </c>
      <c r="Z63" s="41">
        <v>15.27</v>
      </c>
      <c r="AA63" s="41">
        <v>15.56</v>
      </c>
      <c r="AB63" s="104">
        <v>3085600</v>
      </c>
      <c r="AC63" s="9">
        <v>15.56</v>
      </c>
      <c r="AD63" s="2">
        <f t="shared" si="1"/>
        <v>0.45000000000000107</v>
      </c>
      <c r="AE63" s="138">
        <f t="shared" si="2"/>
        <v>2.166776099803025E-2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42486</v>
      </c>
      <c r="X64" s="41">
        <v>15.08</v>
      </c>
      <c r="Y64" s="41">
        <v>15.32</v>
      </c>
      <c r="Z64" s="41">
        <v>14.93</v>
      </c>
      <c r="AA64" s="41">
        <v>15.23</v>
      </c>
      <c r="AB64" s="104">
        <v>3289800</v>
      </c>
      <c r="AC64" s="9">
        <v>15.23</v>
      </c>
      <c r="AD64" s="2">
        <f t="shared" si="1"/>
        <v>0.39000000000000057</v>
      </c>
      <c r="AE64" s="138">
        <f t="shared" si="2"/>
        <v>1.6010673782521634E-2</v>
      </c>
    </row>
    <row r="65" spans="1:41" x14ac:dyDescent="0.25">
      <c r="W65" s="123">
        <v>42485</v>
      </c>
      <c r="X65" s="41">
        <v>15.3</v>
      </c>
      <c r="Y65" s="41">
        <v>15.49</v>
      </c>
      <c r="Z65" s="41">
        <v>14.94</v>
      </c>
      <c r="AA65" s="41">
        <v>14.99</v>
      </c>
      <c r="AB65" s="104">
        <v>2959200</v>
      </c>
      <c r="AC65" s="9">
        <v>14.99</v>
      </c>
      <c r="AD65" s="2">
        <f t="shared" si="1"/>
        <v>0.55000000000000071</v>
      </c>
      <c r="AE65" s="138">
        <f t="shared" si="2"/>
        <v>-2.7255029201816994E-2</v>
      </c>
      <c r="AL65" s="236"/>
      <c r="AO65" s="236"/>
    </row>
    <row r="66" spans="1:41" x14ac:dyDescent="0.25">
      <c r="W66" s="123">
        <v>42482</v>
      </c>
      <c r="X66" s="41">
        <v>15.63</v>
      </c>
      <c r="Y66" s="41">
        <v>15.82</v>
      </c>
      <c r="Z66" s="41">
        <v>15.38</v>
      </c>
      <c r="AA66" s="41">
        <v>15.41</v>
      </c>
      <c r="AB66" s="104">
        <v>3163300</v>
      </c>
      <c r="AC66" s="9">
        <v>15.41</v>
      </c>
      <c r="AD66" s="2">
        <f t="shared" si="1"/>
        <v>0.4399999999999995</v>
      </c>
      <c r="AE66" s="138">
        <f t="shared" si="2"/>
        <v>-1.0276172125883165E-2</v>
      </c>
    </row>
    <row r="67" spans="1:41" x14ac:dyDescent="0.25">
      <c r="C67" s="4"/>
      <c r="D67" s="243"/>
      <c r="E67" s="3"/>
      <c r="F67" s="3"/>
      <c r="W67" s="123">
        <v>42481</v>
      </c>
      <c r="X67" s="41">
        <v>15.4</v>
      </c>
      <c r="Y67" s="41">
        <v>15.65</v>
      </c>
      <c r="Z67" s="41">
        <v>15.28</v>
      </c>
      <c r="AA67" s="41">
        <v>15.57</v>
      </c>
      <c r="AB67" s="104">
        <v>5045400</v>
      </c>
      <c r="AC67" s="9">
        <v>15.57</v>
      </c>
      <c r="AD67" s="2">
        <f>Y67-Z67</f>
        <v>0.37000000000000099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1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398</v>
      </c>
    </row>
    <row r="128" spans="2:9" x14ac:dyDescent="0.25">
      <c r="B128" s="195">
        <v>42576</v>
      </c>
      <c r="C128" s="10">
        <v>2000</v>
      </c>
      <c r="D128" s="202">
        <v>25.433</v>
      </c>
      <c r="E128" s="40">
        <v>14.69</v>
      </c>
      <c r="F128" s="40">
        <f t="shared" ref="F128" si="37">C128*(E128-D128)</f>
        <v>-21486</v>
      </c>
      <c r="G128" s="40">
        <f t="shared" ref="G128" si="38">IF(C128=0, 0,D128*C128)</f>
        <v>50866</v>
      </c>
      <c r="H128" s="234">
        <f t="shared" ref="H128" si="39">IF(C128=0, D128, (E128-D128)/D128)</f>
        <v>-0.42240396335469665</v>
      </c>
      <c r="I128" s="202"/>
    </row>
    <row r="129" spans="2:9" x14ac:dyDescent="0.25">
      <c r="B129" s="195">
        <v>42577</v>
      </c>
      <c r="C129" s="10">
        <v>2000</v>
      </c>
      <c r="D129" s="202">
        <v>25.433</v>
      </c>
      <c r="E129" s="40">
        <v>14.75</v>
      </c>
      <c r="F129" s="40">
        <f t="shared" ref="F129" si="40">C129*(E129-D129)</f>
        <v>-21366</v>
      </c>
      <c r="G129" s="40">
        <f t="shared" ref="G129" si="41">IF(C129=0, 0,D129*C129)</f>
        <v>50866</v>
      </c>
      <c r="H129" s="234">
        <f t="shared" ref="H129" si="42">IF(C129=0, D129, (E129-D129)/D129)</f>
        <v>-0.4200448236543074</v>
      </c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  <row r="131" spans="2:9" x14ac:dyDescent="0.25">
      <c r="B131" s="195"/>
      <c r="C131" s="10"/>
      <c r="D131" s="202"/>
      <c r="E131" s="40"/>
      <c r="F131" s="40"/>
      <c r="G131" s="40"/>
      <c r="H131" s="234"/>
      <c r="I131" s="202"/>
    </row>
    <row r="132" spans="2:9" x14ac:dyDescent="0.25">
      <c r="B132" s="195"/>
      <c r="C132" s="10"/>
      <c r="D132" s="202"/>
      <c r="E132" s="40"/>
      <c r="F132" s="40"/>
      <c r="G132" s="40"/>
      <c r="H132" s="234"/>
      <c r="I132" s="202"/>
    </row>
    <row r="133" spans="2:9" x14ac:dyDescent="0.25">
      <c r="B133" s="195"/>
      <c r="C133" s="10"/>
      <c r="D133" s="202"/>
      <c r="E133" s="40"/>
      <c r="F133" s="40"/>
      <c r="G133" s="40"/>
      <c r="H133" s="234"/>
      <c r="I133" s="202"/>
    </row>
    <row r="134" spans="2:9" x14ac:dyDescent="0.25">
      <c r="B134" s="195"/>
      <c r="C134" s="10"/>
      <c r="D134" s="202"/>
      <c r="E134" s="40"/>
      <c r="F134" s="40"/>
      <c r="G134" s="40"/>
      <c r="H134" s="234"/>
      <c r="I134" s="202"/>
    </row>
    <row r="135" spans="2:9" x14ac:dyDescent="0.25">
      <c r="B135" s="195"/>
      <c r="C135" s="10"/>
      <c r="D135" s="202"/>
      <c r="E135" s="40"/>
      <c r="F135" s="40"/>
      <c r="G135" s="40"/>
      <c r="H135" s="234"/>
      <c r="I135" s="202"/>
    </row>
    <row r="136" spans="2:9" x14ac:dyDescent="0.25">
      <c r="B136" s="195"/>
      <c r="C136" s="10"/>
      <c r="D136" s="202"/>
      <c r="E136" s="40"/>
      <c r="F136" s="40"/>
      <c r="G136" s="40"/>
      <c r="H136" s="234"/>
      <c r="I136" s="202"/>
    </row>
    <row r="137" spans="2:9" x14ac:dyDescent="0.25">
      <c r="B137" s="195"/>
      <c r="C137" s="10"/>
      <c r="D137" s="202"/>
      <c r="E137" s="40"/>
      <c r="F137" s="40"/>
      <c r="G137" s="40"/>
      <c r="H137" s="234"/>
      <c r="I137" s="202"/>
    </row>
  </sheetData>
  <mergeCells count="2">
    <mergeCell ref="B47:B48"/>
    <mergeCell ref="G30:G47"/>
  </mergeCells>
  <conditionalFormatting sqref="Q12">
    <cfRule type="expression" dxfId="485" priority="38">
      <formula>Q12&gt;0</formula>
    </cfRule>
    <cfRule type="expression" dxfId="48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83" priority="31">
      <formula>F74&gt;0</formula>
    </cfRule>
    <cfRule type="expression" dxfId="482" priority="32">
      <formula>F74&lt;0</formula>
    </cfRule>
  </conditionalFormatting>
  <conditionalFormatting sqref="H74:H80">
    <cfRule type="expression" dxfId="481" priority="19">
      <formula>H74&gt;0</formula>
    </cfRule>
    <cfRule type="expression" dxfId="480" priority="20">
      <formula>H74&lt;0</formula>
    </cfRule>
  </conditionalFormatting>
  <conditionalFormatting sqref="H81">
    <cfRule type="expression" dxfId="479" priority="17">
      <formula>H81&gt;0</formula>
    </cfRule>
    <cfRule type="expression" dxfId="478" priority="18">
      <formula>H81&lt;0</formula>
    </cfRule>
  </conditionalFormatting>
  <conditionalFormatting sqref="H82">
    <cfRule type="expression" dxfId="477" priority="15">
      <formula>H82&gt;0</formula>
    </cfRule>
    <cfRule type="expression" dxfId="476" priority="16">
      <formula>H82&lt;0</formula>
    </cfRule>
  </conditionalFormatting>
  <conditionalFormatting sqref="H83:H85">
    <cfRule type="expression" dxfId="475" priority="13">
      <formula>H83&gt;0</formula>
    </cfRule>
    <cfRule type="expression" dxfId="474" priority="14">
      <formula>H83&lt;0</formula>
    </cfRule>
  </conditionalFormatting>
  <conditionalFormatting sqref="H86">
    <cfRule type="expression" dxfId="473" priority="9">
      <formula>H86&gt;0</formula>
    </cfRule>
    <cfRule type="expression" dxfId="472" priority="10">
      <formula>H86&lt;0</formula>
    </cfRule>
  </conditionalFormatting>
  <conditionalFormatting sqref="F95:F137">
    <cfRule type="expression" dxfId="471" priority="7">
      <formula>F95&gt;0</formula>
    </cfRule>
    <cfRule type="expression" dxfId="470" priority="8">
      <formula>F95&lt;0</formula>
    </cfRule>
  </conditionalFormatting>
  <conditionalFormatting sqref="H87:H137">
    <cfRule type="expression" dxfId="469" priority="5">
      <formula>H87&gt;0</formula>
    </cfRule>
    <cfRule type="expression" dxfId="468" priority="6">
      <formula>H87&lt;0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5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5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42576</v>
      </c>
      <c r="X2" s="142">
        <v>56.87</v>
      </c>
      <c r="Y2" s="142">
        <v>57.15</v>
      </c>
      <c r="Z2" s="10">
        <v>56.46</v>
      </c>
      <c r="AA2" s="10">
        <v>57.14</v>
      </c>
      <c r="AB2" s="95">
        <v>7171100</v>
      </c>
      <c r="AC2" s="10">
        <v>57.14</v>
      </c>
      <c r="AE2" s="138"/>
    </row>
    <row r="3" spans="1:42" x14ac:dyDescent="0.25">
      <c r="A3" s="23" t="s">
        <v>71</v>
      </c>
      <c r="B3" s="485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5"/>
      <c r="H3" s="82"/>
      <c r="I3" s="44"/>
      <c r="J3" s="44"/>
      <c r="K3" s="44"/>
      <c r="L3" t="s">
        <v>340</v>
      </c>
      <c r="O3" s="11" t="s">
        <v>58</v>
      </c>
      <c r="Q3" s="232">
        <f>(F18-K18-M18)/Q2</f>
        <v>46.980000000000011</v>
      </c>
      <c r="W3" s="133">
        <v>42573</v>
      </c>
      <c r="X3" s="10">
        <v>56.82</v>
      </c>
      <c r="Y3" s="10">
        <v>56.96</v>
      </c>
      <c r="Z3" s="10">
        <v>56.43</v>
      </c>
      <c r="AA3" s="10">
        <v>56.73</v>
      </c>
      <c r="AB3" s="95">
        <v>8614700</v>
      </c>
      <c r="AC3" s="10">
        <v>56.73</v>
      </c>
      <c r="AE3" s="138"/>
      <c r="AL3" s="236"/>
      <c r="AO3" s="236"/>
    </row>
    <row r="4" spans="1:42" x14ac:dyDescent="0.25">
      <c r="B4" s="485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5"/>
      <c r="H4" s="82"/>
      <c r="I4" s="44"/>
      <c r="J4" s="44"/>
      <c r="K4" s="44"/>
      <c r="O4" s="11" t="s">
        <v>66</v>
      </c>
      <c r="Q4" s="203">
        <v>56.37</v>
      </c>
      <c r="T4" s="1"/>
      <c r="W4" s="133">
        <v>42572</v>
      </c>
      <c r="X4" s="10">
        <v>57.99</v>
      </c>
      <c r="Y4" s="10">
        <v>58.03</v>
      </c>
      <c r="Z4" s="10">
        <v>56.57</v>
      </c>
      <c r="AA4" s="10">
        <v>56.99</v>
      </c>
      <c r="AB4" s="95">
        <v>8262000</v>
      </c>
      <c r="AC4" s="10">
        <v>56.99</v>
      </c>
      <c r="AE4" s="138"/>
      <c r="AL4" s="236"/>
      <c r="AO4" s="236"/>
    </row>
    <row r="5" spans="1:42" x14ac:dyDescent="0.25">
      <c r="B5" s="485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5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1691.1</v>
      </c>
      <c r="W5" s="133">
        <v>42571</v>
      </c>
      <c r="X5" s="10">
        <v>57.99</v>
      </c>
      <c r="Y5" s="10">
        <v>58.1</v>
      </c>
      <c r="Z5" s="10">
        <v>57.74</v>
      </c>
      <c r="AA5" s="10">
        <v>57.76</v>
      </c>
      <c r="AB5" s="95">
        <v>5872400</v>
      </c>
      <c r="AC5" s="10">
        <v>57.76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42570</v>
      </c>
      <c r="X6" s="10">
        <v>57.46</v>
      </c>
      <c r="Y6" s="10">
        <v>57.77</v>
      </c>
      <c r="Z6" s="10">
        <v>57.15</v>
      </c>
      <c r="AA6" s="10">
        <v>57.76</v>
      </c>
      <c r="AB6" s="95">
        <v>7442700</v>
      </c>
      <c r="AC6" s="10">
        <v>57.76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281.69999999999936</v>
      </c>
      <c r="R7">
        <v>30</v>
      </c>
      <c r="W7" s="133">
        <v>42569</v>
      </c>
      <c r="X7" s="10">
        <v>58</v>
      </c>
      <c r="Y7" s="10">
        <v>58.16</v>
      </c>
      <c r="Z7" s="10">
        <v>57.74</v>
      </c>
      <c r="AA7" s="10">
        <v>57.74</v>
      </c>
      <c r="AB7" s="95">
        <v>6478900</v>
      </c>
      <c r="AC7" s="10">
        <v>57.74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281.69999999999936</v>
      </c>
      <c r="W8" s="133">
        <v>42566</v>
      </c>
      <c r="X8" s="10">
        <v>58.59</v>
      </c>
      <c r="Y8" s="10">
        <v>58.87</v>
      </c>
      <c r="Z8" s="10">
        <v>57.87</v>
      </c>
      <c r="AA8" s="10">
        <v>57.87</v>
      </c>
      <c r="AB8" s="95">
        <v>9225200</v>
      </c>
      <c r="AC8" s="10">
        <v>57.87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0.19987228607918214</v>
      </c>
      <c r="W9" s="133">
        <v>42565</v>
      </c>
      <c r="X9" s="10">
        <v>58.3</v>
      </c>
      <c r="Y9" s="10">
        <v>58.6</v>
      </c>
      <c r="Z9" s="10">
        <v>58.15</v>
      </c>
      <c r="AA9" s="10">
        <v>58.49</v>
      </c>
      <c r="AB9" s="95">
        <v>7488400</v>
      </c>
      <c r="AC9" s="10">
        <v>58.49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42564</v>
      </c>
      <c r="X10" s="10">
        <v>58.18</v>
      </c>
      <c r="Y10" s="10">
        <v>58.44</v>
      </c>
      <c r="Z10" s="10">
        <v>57.73</v>
      </c>
      <c r="AA10" s="10">
        <v>57.99</v>
      </c>
      <c r="AB10" s="95">
        <v>9126500</v>
      </c>
      <c r="AC10" s="10">
        <v>57.99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42563</v>
      </c>
      <c r="X11" s="10">
        <v>57.09</v>
      </c>
      <c r="Y11" s="10">
        <v>58.2</v>
      </c>
      <c r="Z11" s="10">
        <v>57.07</v>
      </c>
      <c r="AA11" s="10">
        <v>58.06</v>
      </c>
      <c r="AB11" s="95">
        <v>11164400</v>
      </c>
      <c r="AC11" s="10">
        <v>58.06</v>
      </c>
      <c r="AE11" s="138"/>
    </row>
    <row r="12" spans="1:42" x14ac:dyDescent="0.25">
      <c r="H12" s="72"/>
      <c r="W12" s="133">
        <v>42562</v>
      </c>
      <c r="X12" s="10">
        <v>56.83</v>
      </c>
      <c r="Y12" s="10">
        <v>57.23</v>
      </c>
      <c r="Z12" s="10">
        <v>56.71</v>
      </c>
      <c r="AA12" s="10">
        <v>56.83</v>
      </c>
      <c r="AB12" s="95">
        <v>8122500</v>
      </c>
      <c r="AC12" s="10">
        <v>56.83</v>
      </c>
      <c r="AE12" s="138"/>
      <c r="AL12" s="236"/>
      <c r="AO12" s="236"/>
    </row>
    <row r="13" spans="1:42" x14ac:dyDescent="0.25">
      <c r="H13" s="72"/>
      <c r="T13" s="1"/>
      <c r="W13" s="133">
        <v>42559</v>
      </c>
      <c r="X13" s="10">
        <v>56.1</v>
      </c>
      <c r="Y13" s="10">
        <v>56.82</v>
      </c>
      <c r="Z13" s="10">
        <v>56.09</v>
      </c>
      <c r="AA13" s="10">
        <v>56.72</v>
      </c>
      <c r="AB13" s="95">
        <v>8645900</v>
      </c>
      <c r="AC13" s="10">
        <v>56.72</v>
      </c>
      <c r="AE13" s="138"/>
    </row>
    <row r="14" spans="1:42" x14ac:dyDescent="0.25">
      <c r="H14" s="72"/>
      <c r="W14" s="133">
        <v>42558</v>
      </c>
      <c r="X14" s="10">
        <v>55.8</v>
      </c>
      <c r="Y14" s="10">
        <v>55.98</v>
      </c>
      <c r="Z14" s="10">
        <v>55.56</v>
      </c>
      <c r="AA14" s="10">
        <v>55.92</v>
      </c>
      <c r="AB14" s="95">
        <v>6948000</v>
      </c>
      <c r="AC14" s="10">
        <v>55.92</v>
      </c>
      <c r="AE14" s="138"/>
      <c r="AL14" s="236"/>
      <c r="AO14" s="236"/>
      <c r="AP14" s="236"/>
    </row>
    <row r="15" spans="1:42" x14ac:dyDescent="0.25">
      <c r="H15" s="72"/>
      <c r="W15" s="133">
        <v>42557</v>
      </c>
      <c r="X15" s="10">
        <v>54.88</v>
      </c>
      <c r="Y15" s="10">
        <v>55.81</v>
      </c>
      <c r="Z15" s="10">
        <v>54.82</v>
      </c>
      <c r="AA15" s="10">
        <v>55.8</v>
      </c>
      <c r="AB15" s="95">
        <v>7863400</v>
      </c>
      <c r="AC15" s="10">
        <v>55.8</v>
      </c>
      <c r="AE15" s="138"/>
    </row>
    <row r="16" spans="1:42" x14ac:dyDescent="0.25">
      <c r="H16" s="72"/>
      <c r="O16" s="2"/>
      <c r="P16" s="2"/>
      <c r="Q16" s="2"/>
      <c r="T16" s="69"/>
      <c r="W16" s="133">
        <v>42556</v>
      </c>
      <c r="X16" s="10">
        <v>55.34</v>
      </c>
      <c r="Y16" s="10">
        <v>55.91</v>
      </c>
      <c r="Z16" s="10">
        <v>55.01</v>
      </c>
      <c r="AA16" s="10">
        <v>55.2</v>
      </c>
      <c r="AB16" s="95">
        <v>10256100</v>
      </c>
      <c r="AC16" s="10">
        <v>55.2</v>
      </c>
      <c r="AE16" s="138"/>
    </row>
    <row r="17" spans="1:41" x14ac:dyDescent="0.25">
      <c r="H17" s="72"/>
      <c r="O17" s="2"/>
      <c r="P17" s="2"/>
      <c r="Q17" s="2"/>
      <c r="W17" s="133">
        <v>42552</v>
      </c>
      <c r="X17" s="10">
        <v>55.07</v>
      </c>
      <c r="Y17" s="10">
        <v>55.81</v>
      </c>
      <c r="Z17" s="10">
        <v>54.91</v>
      </c>
      <c r="AA17" s="10">
        <v>55.61</v>
      </c>
      <c r="AB17" s="95">
        <v>9285100</v>
      </c>
      <c r="AC17" s="10">
        <v>55.61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42551</v>
      </c>
      <c r="X18" s="10">
        <v>55.29</v>
      </c>
      <c r="Y18" s="10">
        <v>55.43</v>
      </c>
      <c r="Z18" s="10">
        <v>54.6</v>
      </c>
      <c r="AA18" s="10">
        <v>55.2</v>
      </c>
      <c r="AB18" s="95">
        <v>17350500</v>
      </c>
      <c r="AC18" s="10">
        <v>55.2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42550</v>
      </c>
      <c r="X19" s="10">
        <v>54.5</v>
      </c>
      <c r="Y19" s="10">
        <v>55.14</v>
      </c>
      <c r="Z19" s="10">
        <v>52.89</v>
      </c>
      <c r="AA19" s="10">
        <v>55.13</v>
      </c>
      <c r="AB19" s="95">
        <v>36084800</v>
      </c>
      <c r="AC19" s="10">
        <v>55.13</v>
      </c>
      <c r="AE19" s="138"/>
    </row>
    <row r="20" spans="1:41" x14ac:dyDescent="0.25">
      <c r="O20" s="2"/>
      <c r="P20" s="2"/>
      <c r="Q20" s="2"/>
      <c r="W20" s="133">
        <v>42549</v>
      </c>
      <c r="X20" s="10">
        <v>52.04</v>
      </c>
      <c r="Y20" s="10">
        <v>53.2</v>
      </c>
      <c r="Z20" s="10">
        <v>51.57</v>
      </c>
      <c r="AA20" s="10">
        <v>53.09</v>
      </c>
      <c r="AB20" s="95">
        <v>20837800</v>
      </c>
      <c r="AC20" s="10">
        <v>53.09</v>
      </c>
      <c r="AE20" s="138"/>
    </row>
    <row r="21" spans="1:41" x14ac:dyDescent="0.25">
      <c r="O21" s="2"/>
      <c r="P21" s="2"/>
      <c r="Q21" s="2"/>
      <c r="W21" s="133">
        <v>42548</v>
      </c>
      <c r="X21" s="10">
        <v>52</v>
      </c>
      <c r="Y21" s="10">
        <v>52.52</v>
      </c>
      <c r="Z21" s="10">
        <v>51.48</v>
      </c>
      <c r="AA21" s="10">
        <v>51.89</v>
      </c>
      <c r="AB21" s="95">
        <v>15265700</v>
      </c>
      <c r="AC21" s="10">
        <v>51.89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42545</v>
      </c>
      <c r="X22" s="10">
        <v>52.36</v>
      </c>
      <c r="Y22" s="10">
        <v>53.36</v>
      </c>
      <c r="Z22" s="10">
        <v>52.18</v>
      </c>
      <c r="AA22" s="10">
        <v>52.59</v>
      </c>
      <c r="AB22" s="95">
        <v>18481200</v>
      </c>
      <c r="AC22" s="10">
        <v>52.59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42544</v>
      </c>
      <c r="X23" s="10">
        <v>55.11</v>
      </c>
      <c r="Y23" s="10">
        <v>55.18</v>
      </c>
      <c r="Z23" s="10">
        <v>53.95</v>
      </c>
      <c r="AA23" s="10">
        <v>54.12</v>
      </c>
      <c r="AB23" s="95">
        <v>11219800</v>
      </c>
      <c r="AC23" s="10">
        <v>54.12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42543</v>
      </c>
      <c r="X24" s="10">
        <v>55</v>
      </c>
      <c r="Y24" s="10">
        <v>55.14</v>
      </c>
      <c r="Z24" s="10">
        <v>54.53</v>
      </c>
      <c r="AA24" s="10">
        <v>54.57</v>
      </c>
      <c r="AB24" s="95">
        <v>7019600</v>
      </c>
      <c r="AC24" s="10">
        <v>54.57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42542</v>
      </c>
      <c r="X25" s="10">
        <v>54.46</v>
      </c>
      <c r="Y25" s="10">
        <v>55.09</v>
      </c>
      <c r="Z25" s="10">
        <v>54.44</v>
      </c>
      <c r="AA25" s="10">
        <v>54.77</v>
      </c>
      <c r="AB25" s="95">
        <v>8278200</v>
      </c>
      <c r="AC25" s="10">
        <v>54.77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42541</v>
      </c>
      <c r="X26" s="10">
        <v>54.23</v>
      </c>
      <c r="Y26" s="10">
        <v>55.15</v>
      </c>
      <c r="Z26" s="10">
        <v>54.23</v>
      </c>
      <c r="AA26" s="10">
        <v>54.36</v>
      </c>
      <c r="AB26" s="95">
        <v>8429400</v>
      </c>
      <c r="AC26" s="10">
        <v>54.36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42538</v>
      </c>
      <c r="X27" s="10">
        <v>53.45</v>
      </c>
      <c r="Y27" s="10">
        <v>53.87</v>
      </c>
      <c r="Z27" s="10">
        <v>53.16</v>
      </c>
      <c r="AA27" s="10">
        <v>53.71</v>
      </c>
      <c r="AB27" s="95">
        <v>11007100</v>
      </c>
      <c r="AC27" s="10">
        <v>53.71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42537</v>
      </c>
      <c r="X28" s="10">
        <v>53.54</v>
      </c>
      <c r="Y28" s="10">
        <v>53.64</v>
      </c>
      <c r="Z28" s="10">
        <v>52.94</v>
      </c>
      <c r="AA28" s="10">
        <v>53.47</v>
      </c>
      <c r="AB28" s="95">
        <v>14456500</v>
      </c>
      <c r="AC28" s="10">
        <v>53.47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42536</v>
      </c>
      <c r="X29" s="10">
        <v>54.24</v>
      </c>
      <c r="Y29" s="10">
        <v>55.06</v>
      </c>
      <c r="Z29" s="10">
        <v>54.24</v>
      </c>
      <c r="AA29" s="10">
        <v>54.31</v>
      </c>
      <c r="AB29" s="95">
        <v>7498400</v>
      </c>
      <c r="AC29" s="10">
        <v>54.31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42535</v>
      </c>
      <c r="X30" s="10">
        <v>54.58</v>
      </c>
      <c r="Y30" s="10">
        <v>54.94</v>
      </c>
      <c r="Z30" s="10">
        <v>54.08</v>
      </c>
      <c r="AA30" s="10">
        <v>54.12</v>
      </c>
      <c r="AB30" s="95">
        <v>9585600</v>
      </c>
      <c r="AC30" s="10">
        <v>54.12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42534</v>
      </c>
      <c r="X31" s="10">
        <v>55</v>
      </c>
      <c r="Y31" s="10">
        <v>55.64</v>
      </c>
      <c r="Z31" s="10">
        <v>54.88</v>
      </c>
      <c r="AA31" s="10">
        <v>54.91</v>
      </c>
      <c r="AB31" s="95">
        <v>8582200</v>
      </c>
      <c r="AC31" s="10">
        <v>54.91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296</v>
      </c>
      <c r="W32" s="133">
        <v>42531</v>
      </c>
      <c r="X32" s="10">
        <v>54.64</v>
      </c>
      <c r="Y32" s="10">
        <v>55.36</v>
      </c>
      <c r="Z32" s="10">
        <v>54.55</v>
      </c>
      <c r="AA32" s="10">
        <v>55.11</v>
      </c>
      <c r="AB32" s="95">
        <v>12183600</v>
      </c>
      <c r="AC32" s="10">
        <v>55.11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297</v>
      </c>
      <c r="W33" s="133">
        <v>42530</v>
      </c>
      <c r="X33" s="10">
        <v>54.11</v>
      </c>
      <c r="Y33" s="10">
        <v>55.05</v>
      </c>
      <c r="Z33" s="10">
        <v>53.88</v>
      </c>
      <c r="AA33" s="10">
        <v>54.94</v>
      </c>
      <c r="AB33" s="95">
        <v>11609800</v>
      </c>
      <c r="AC33" s="10">
        <v>54.94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42529</v>
      </c>
      <c r="X34" s="10">
        <v>53.83</v>
      </c>
      <c r="Y34" s="10">
        <v>54.34</v>
      </c>
      <c r="Z34" s="10">
        <v>53.66</v>
      </c>
      <c r="AA34" s="10">
        <v>54.12</v>
      </c>
      <c r="AB34" s="95">
        <v>12068500</v>
      </c>
      <c r="AC34" s="10">
        <v>54.12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42528</v>
      </c>
      <c r="X35" s="10">
        <v>54.16</v>
      </c>
      <c r="Y35" s="10">
        <v>54.35</v>
      </c>
      <c r="Z35" s="10">
        <v>53.55</v>
      </c>
      <c r="AA35" s="10">
        <v>53.55</v>
      </c>
      <c r="AB35" s="95">
        <v>13334000</v>
      </c>
      <c r="AC35" s="10">
        <v>53.55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42527</v>
      </c>
      <c r="X36" s="10">
        <v>53.77</v>
      </c>
      <c r="Y36" s="10">
        <v>54.54</v>
      </c>
      <c r="Z36" s="10">
        <v>53.69</v>
      </c>
      <c r="AA36" s="10">
        <v>54.3</v>
      </c>
      <c r="AB36" s="95">
        <v>13808300</v>
      </c>
      <c r="AC36" s="10">
        <v>54.3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42524</v>
      </c>
      <c r="X37" s="10">
        <v>54.29</v>
      </c>
      <c r="Y37" s="10">
        <v>54.57</v>
      </c>
      <c r="Z37" s="10">
        <v>53.4</v>
      </c>
      <c r="AA37" s="10">
        <v>53.45</v>
      </c>
      <c r="AB37" s="95">
        <v>17265800</v>
      </c>
      <c r="AC37" s="10">
        <v>53.45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42523</v>
      </c>
      <c r="X38" s="10">
        <v>54.22</v>
      </c>
      <c r="Y38" s="10">
        <v>54.67</v>
      </c>
      <c r="Z38" s="10">
        <v>54.22</v>
      </c>
      <c r="AA38" s="10">
        <v>54.53</v>
      </c>
      <c r="AB38" s="95">
        <v>13901700</v>
      </c>
      <c r="AC38" s="10">
        <v>54.53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42523</v>
      </c>
      <c r="X39" s="10" t="s">
        <v>211</v>
      </c>
      <c r="Y39" s="10"/>
      <c r="Z39" s="10"/>
      <c r="AA39" s="10"/>
      <c r="AB39" s="95"/>
      <c r="AC39" s="10"/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42522</v>
      </c>
      <c r="X40" s="10">
        <v>53.33</v>
      </c>
      <c r="Y40" s="10">
        <v>55.04</v>
      </c>
      <c r="Z40" s="10">
        <v>52.92</v>
      </c>
      <c r="AA40" s="10">
        <v>54.93</v>
      </c>
      <c r="AB40" s="95">
        <v>28409300</v>
      </c>
      <c r="AC40" s="10">
        <v>54.77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42521</v>
      </c>
      <c r="X41" s="10">
        <v>56.41</v>
      </c>
      <c r="Y41" s="10">
        <v>56.47</v>
      </c>
      <c r="Z41" s="10">
        <v>55.17</v>
      </c>
      <c r="AA41" s="10">
        <v>55.22</v>
      </c>
      <c r="AB41" s="95">
        <v>14233600</v>
      </c>
      <c r="AC41" s="10">
        <v>55.06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42517</v>
      </c>
      <c r="X42" s="10">
        <v>56.17</v>
      </c>
      <c r="Y42" s="10">
        <v>56.53</v>
      </c>
      <c r="Z42" s="10">
        <v>55.98</v>
      </c>
      <c r="AA42" s="10">
        <v>56.19</v>
      </c>
      <c r="AB42" s="95">
        <v>8525900</v>
      </c>
      <c r="AC42" s="10">
        <v>56.03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56.73</v>
      </c>
      <c r="W43" s="133">
        <v>42516</v>
      </c>
      <c r="X43" s="10">
        <v>56.05</v>
      </c>
      <c r="Y43" s="10">
        <v>56.36</v>
      </c>
      <c r="Z43" s="10">
        <v>55.6</v>
      </c>
      <c r="AA43" s="10">
        <v>55.84</v>
      </c>
      <c r="AB43" s="95">
        <v>9063100</v>
      </c>
      <c r="AC43" s="10">
        <v>55.68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07" t="s">
        <v>78</v>
      </c>
      <c r="P44" s="507"/>
      <c r="T44" s="93" t="s">
        <v>99</v>
      </c>
      <c r="U44" s="130">
        <v>56.87</v>
      </c>
      <c r="W44" s="133">
        <v>42515</v>
      </c>
      <c r="X44" s="10">
        <v>56.47</v>
      </c>
      <c r="Y44" s="10">
        <v>56.69</v>
      </c>
      <c r="Z44" s="10">
        <v>55.77</v>
      </c>
      <c r="AA44" s="10">
        <v>55.99</v>
      </c>
      <c r="AB44" s="95">
        <v>9921500</v>
      </c>
      <c r="AC44" s="10">
        <v>55.83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62.007000000000005</v>
      </c>
      <c r="T45" s="93" t="s">
        <v>100</v>
      </c>
      <c r="U45" s="130" t="s">
        <v>537</v>
      </c>
      <c r="W45" s="133">
        <v>42514</v>
      </c>
      <c r="X45" s="10">
        <v>56.05</v>
      </c>
      <c r="Y45" s="10">
        <v>56.77</v>
      </c>
      <c r="Z45" s="10">
        <v>55.86</v>
      </c>
      <c r="AA45" s="10">
        <v>56.59</v>
      </c>
      <c r="AB45" s="95">
        <v>11098700</v>
      </c>
      <c r="AC45" s="10">
        <v>56.43</v>
      </c>
      <c r="AE45" s="138"/>
    </row>
    <row r="46" spans="2:41" x14ac:dyDescent="0.25">
      <c r="O46" s="83">
        <v>1.0900000000000001</v>
      </c>
      <c r="P46" s="83">
        <f t="shared" ref="P46:P65" si="25">O46*$Q$4</f>
        <v>61.443300000000001</v>
      </c>
      <c r="T46" s="93" t="s">
        <v>101</v>
      </c>
      <c r="U46" s="130" t="s">
        <v>538</v>
      </c>
      <c r="W46" s="133">
        <v>42513</v>
      </c>
      <c r="X46" s="10">
        <v>56.6</v>
      </c>
      <c r="Y46" s="10">
        <v>56.97</v>
      </c>
      <c r="Z46" s="10">
        <v>55.95</v>
      </c>
      <c r="AA46" s="10">
        <v>55.99</v>
      </c>
      <c r="AB46" s="95">
        <v>7780700</v>
      </c>
      <c r="AC46" s="10">
        <v>55.83</v>
      </c>
      <c r="AE46" s="138"/>
    </row>
    <row r="47" spans="2:41" x14ac:dyDescent="0.25">
      <c r="O47" s="83">
        <v>1.08</v>
      </c>
      <c r="P47" s="83">
        <f t="shared" si="25"/>
        <v>60.879600000000003</v>
      </c>
      <c r="T47" s="93" t="s">
        <v>102</v>
      </c>
      <c r="U47" s="130">
        <v>66.150000000000006</v>
      </c>
      <c r="W47" s="133">
        <v>42510</v>
      </c>
      <c r="X47" s="10">
        <v>55.88</v>
      </c>
      <c r="Y47" s="10">
        <v>57.06</v>
      </c>
      <c r="Z47" s="10">
        <v>55.41</v>
      </c>
      <c r="AA47" s="10">
        <v>56.48</v>
      </c>
      <c r="AB47" s="95">
        <v>13745300</v>
      </c>
      <c r="AC47" s="10">
        <v>56.32</v>
      </c>
      <c r="AE47" s="138"/>
    </row>
    <row r="48" spans="2:41" x14ac:dyDescent="0.25">
      <c r="O48" s="83">
        <v>1.07</v>
      </c>
      <c r="P48" s="83">
        <f t="shared" si="25"/>
        <v>60.315899999999999</v>
      </c>
      <c r="T48" s="93" t="s">
        <v>103</v>
      </c>
      <c r="U48" s="130">
        <v>0.52659599999999995</v>
      </c>
      <c r="W48" s="133">
        <v>42509</v>
      </c>
      <c r="X48" s="10">
        <v>55.82</v>
      </c>
      <c r="Y48" s="10">
        <v>57.3</v>
      </c>
      <c r="Z48" s="10">
        <v>55.67</v>
      </c>
      <c r="AA48" s="10">
        <v>57.04</v>
      </c>
      <c r="AB48" s="95">
        <v>9376500</v>
      </c>
      <c r="AC48" s="10">
        <v>56.87</v>
      </c>
      <c r="AE48" s="138"/>
    </row>
    <row r="49" spans="15:41" x14ac:dyDescent="0.25">
      <c r="O49" s="83">
        <v>1.06</v>
      </c>
      <c r="P49" s="83">
        <f t="shared" si="25"/>
        <v>59.752200000000002</v>
      </c>
      <c r="T49" s="93" t="s">
        <v>123</v>
      </c>
      <c r="U49" s="130" t="s">
        <v>304</v>
      </c>
      <c r="W49" s="133">
        <v>42508</v>
      </c>
      <c r="X49" s="10">
        <v>56.76</v>
      </c>
      <c r="Y49" s="10">
        <v>56.87</v>
      </c>
      <c r="Z49" s="10">
        <v>55.67</v>
      </c>
      <c r="AA49" s="10">
        <v>56.12</v>
      </c>
      <c r="AB49" s="95">
        <v>11532800</v>
      </c>
      <c r="AC49" s="10">
        <v>55.96</v>
      </c>
      <c r="AE49" s="138"/>
    </row>
    <row r="50" spans="15:41" x14ac:dyDescent="0.25">
      <c r="O50" s="83">
        <v>1.05</v>
      </c>
      <c r="P50" s="83">
        <f t="shared" si="25"/>
        <v>59.188499999999998</v>
      </c>
      <c r="T50" s="93"/>
      <c r="U50" s="130"/>
      <c r="W50" s="133">
        <v>42507</v>
      </c>
      <c r="X50" s="10">
        <v>57.15</v>
      </c>
      <c r="Y50" s="10">
        <v>57.38</v>
      </c>
      <c r="Z50" s="10">
        <v>56.65</v>
      </c>
      <c r="AA50" s="10">
        <v>57.1</v>
      </c>
      <c r="AB50" s="95">
        <v>7620700</v>
      </c>
      <c r="AC50" s="10">
        <v>56.93</v>
      </c>
      <c r="AE50" s="138"/>
      <c r="AL50" s="236"/>
      <c r="AO50" s="236"/>
    </row>
    <row r="51" spans="15:41" x14ac:dyDescent="0.25">
      <c r="O51" s="83">
        <v>1.04</v>
      </c>
      <c r="P51" s="83">
        <f t="shared" si="25"/>
        <v>58.6248</v>
      </c>
      <c r="T51" s="93" t="s">
        <v>105</v>
      </c>
      <c r="U51" s="130" t="s">
        <v>539</v>
      </c>
      <c r="W51" s="133">
        <v>42506</v>
      </c>
      <c r="X51" s="10">
        <v>57.27</v>
      </c>
      <c r="Y51" s="10">
        <v>57.53</v>
      </c>
      <c r="Z51" s="10">
        <v>56.63</v>
      </c>
      <c r="AA51" s="10">
        <v>57.14</v>
      </c>
      <c r="AB51" s="95">
        <v>8045900</v>
      </c>
      <c r="AC51" s="10">
        <v>56.97</v>
      </c>
      <c r="AE51" s="138"/>
    </row>
    <row r="52" spans="15:41" x14ac:dyDescent="0.25">
      <c r="O52" s="83">
        <v>1.03</v>
      </c>
      <c r="P52" s="83">
        <f t="shared" si="25"/>
        <v>58.061099999999996</v>
      </c>
      <c r="T52" s="93" t="s">
        <v>106</v>
      </c>
      <c r="U52" s="130" t="s">
        <v>210</v>
      </c>
      <c r="W52" s="133">
        <v>42503</v>
      </c>
      <c r="X52" s="10">
        <v>57.74</v>
      </c>
      <c r="Y52" s="10">
        <v>58.12</v>
      </c>
      <c r="Z52" s="10">
        <v>57.28</v>
      </c>
      <c r="AA52" s="10">
        <v>57.31</v>
      </c>
      <c r="AB52" s="95">
        <v>7392600</v>
      </c>
      <c r="AC52" s="10">
        <v>57.14</v>
      </c>
      <c r="AE52" s="138"/>
    </row>
    <row r="53" spans="15:41" x14ac:dyDescent="0.25">
      <c r="O53" s="83">
        <v>1.02</v>
      </c>
      <c r="P53" s="83">
        <f t="shared" si="25"/>
        <v>57.497399999999999</v>
      </c>
      <c r="T53" s="93" t="s">
        <v>107</v>
      </c>
      <c r="U53" s="131">
        <v>7256291</v>
      </c>
      <c r="W53" s="133">
        <v>42502</v>
      </c>
      <c r="X53" s="10">
        <v>57.52</v>
      </c>
      <c r="Y53" s="10">
        <v>58.34</v>
      </c>
      <c r="Z53" s="10">
        <v>57.31</v>
      </c>
      <c r="AA53" s="10">
        <v>57.99</v>
      </c>
      <c r="AB53" s="95">
        <v>8083700</v>
      </c>
      <c r="AC53" s="10">
        <v>57.82</v>
      </c>
      <c r="AE53" s="138"/>
    </row>
    <row r="54" spans="15:41" x14ac:dyDescent="0.25">
      <c r="O54" s="83">
        <v>1.01</v>
      </c>
      <c r="P54" s="83">
        <f t="shared" si="25"/>
        <v>56.933699999999995</v>
      </c>
      <c r="T54" s="93" t="s">
        <v>110</v>
      </c>
      <c r="U54" s="131">
        <v>10617500</v>
      </c>
      <c r="W54" s="133">
        <v>42501</v>
      </c>
      <c r="X54" s="10">
        <v>58.5</v>
      </c>
      <c r="Y54" s="10">
        <v>58.68</v>
      </c>
      <c r="Z54" s="10">
        <v>56.85</v>
      </c>
      <c r="AA54" s="10">
        <v>57.01</v>
      </c>
      <c r="AB54" s="95">
        <v>12823000</v>
      </c>
      <c r="AC54" s="10">
        <v>56.84</v>
      </c>
      <c r="AE54" s="138"/>
      <c r="AL54" s="236"/>
      <c r="AO54" s="236"/>
    </row>
    <row r="55" spans="15:41" x14ac:dyDescent="0.25">
      <c r="O55" s="83">
        <v>1</v>
      </c>
      <c r="P55" s="83">
        <f t="shared" si="25"/>
        <v>56.37</v>
      </c>
      <c r="T55" s="93" t="s">
        <v>108</v>
      </c>
      <c r="U55" s="130" t="s">
        <v>540</v>
      </c>
      <c r="W55" s="133">
        <v>42500</v>
      </c>
      <c r="X55" s="10">
        <v>58.61</v>
      </c>
      <c r="Y55" s="10">
        <v>59.99</v>
      </c>
      <c r="Z55" s="10">
        <v>58.61</v>
      </c>
      <c r="AA55" s="10">
        <v>59.2</v>
      </c>
      <c r="AB55" s="95">
        <v>7600200</v>
      </c>
      <c r="AC55" s="10">
        <v>59.03</v>
      </c>
      <c r="AE55" s="138"/>
    </row>
    <row r="56" spans="15:41" x14ac:dyDescent="0.25">
      <c r="O56" s="83">
        <v>0.99</v>
      </c>
      <c r="P56" s="83">
        <f t="shared" si="25"/>
        <v>55.8063</v>
      </c>
      <c r="T56" s="93" t="s">
        <v>111</v>
      </c>
      <c r="U56" s="130">
        <v>26.45</v>
      </c>
      <c r="W56" s="133">
        <v>42499</v>
      </c>
      <c r="X56" s="10">
        <v>58.59</v>
      </c>
      <c r="Y56" s="10">
        <v>59.19</v>
      </c>
      <c r="Z56" s="10">
        <v>58.45</v>
      </c>
      <c r="AA56" s="10">
        <v>58.72</v>
      </c>
      <c r="AB56" s="95">
        <v>5604900</v>
      </c>
      <c r="AC56" s="10">
        <v>58.55</v>
      </c>
      <c r="AE56" s="138"/>
    </row>
    <row r="57" spans="15:41" x14ac:dyDescent="0.25">
      <c r="O57" s="83">
        <v>0.98</v>
      </c>
      <c r="P57" s="83">
        <f t="shared" si="25"/>
        <v>55.242599999999996</v>
      </c>
      <c r="T57" s="93" t="s">
        <v>112</v>
      </c>
      <c r="U57" s="130">
        <v>2.16</v>
      </c>
      <c r="W57" s="133">
        <v>42496</v>
      </c>
      <c r="X57" s="10">
        <v>58.16</v>
      </c>
      <c r="Y57" s="10">
        <v>58.44</v>
      </c>
      <c r="Z57" s="10">
        <v>57.38</v>
      </c>
      <c r="AA57" s="10">
        <v>58.43</v>
      </c>
      <c r="AB57" s="95">
        <v>7308000</v>
      </c>
      <c r="AC57" s="10">
        <v>58.26</v>
      </c>
      <c r="AE57" s="138"/>
    </row>
    <row r="58" spans="15:41" x14ac:dyDescent="0.25">
      <c r="O58" s="83">
        <v>0.97</v>
      </c>
      <c r="P58" s="83">
        <f t="shared" si="25"/>
        <v>54.678899999999999</v>
      </c>
      <c r="T58" s="93" t="s">
        <v>109</v>
      </c>
      <c r="U58" s="130" t="s">
        <v>541</v>
      </c>
      <c r="W58" s="133">
        <v>42495</v>
      </c>
      <c r="X58" s="10">
        <v>58.94</v>
      </c>
      <c r="Y58" s="10">
        <v>58.98</v>
      </c>
      <c r="Z58" s="10">
        <v>58</v>
      </c>
      <c r="AA58" s="10">
        <v>58.19</v>
      </c>
      <c r="AB58" s="95">
        <v>7846000</v>
      </c>
      <c r="AC58" s="10">
        <v>58.02</v>
      </c>
      <c r="AE58" s="138"/>
      <c r="AL58" s="236"/>
      <c r="AO58" s="236"/>
    </row>
    <row r="59" spans="15:41" x14ac:dyDescent="0.25">
      <c r="O59" s="83">
        <v>0.96</v>
      </c>
      <c r="P59" s="83">
        <f t="shared" si="25"/>
        <v>54.115199999999994</v>
      </c>
      <c r="W59" s="133">
        <v>42494</v>
      </c>
      <c r="X59" s="10">
        <v>59.23</v>
      </c>
      <c r="Y59" s="10">
        <v>59.96</v>
      </c>
      <c r="Z59" s="10">
        <v>58.82</v>
      </c>
      <c r="AA59" s="10">
        <v>59.11</v>
      </c>
      <c r="AB59" s="95">
        <v>8062800</v>
      </c>
      <c r="AC59" s="10">
        <v>58.94</v>
      </c>
      <c r="AE59" s="138"/>
    </row>
    <row r="60" spans="15:41" x14ac:dyDescent="0.25">
      <c r="O60" s="83">
        <v>0.95</v>
      </c>
      <c r="P60" s="83">
        <f t="shared" si="25"/>
        <v>53.551499999999997</v>
      </c>
      <c r="W60" s="133">
        <v>42493</v>
      </c>
      <c r="X60" s="10">
        <v>59.24</v>
      </c>
      <c r="Y60" s="10">
        <v>59.85</v>
      </c>
      <c r="Z60" s="10">
        <v>59.03</v>
      </c>
      <c r="AA60" s="10">
        <v>59.52</v>
      </c>
      <c r="AB60" s="95">
        <v>8061300</v>
      </c>
      <c r="AC60" s="10">
        <v>59.35</v>
      </c>
      <c r="AE60" s="138"/>
    </row>
    <row r="61" spans="15:41" x14ac:dyDescent="0.25">
      <c r="O61" s="83">
        <v>0.94</v>
      </c>
      <c r="P61" s="83">
        <f t="shared" si="25"/>
        <v>52.987799999999993</v>
      </c>
      <c r="W61" s="133">
        <v>42492</v>
      </c>
      <c r="X61" s="10">
        <v>59.09</v>
      </c>
      <c r="Y61" s="10">
        <v>59.75</v>
      </c>
      <c r="Z61" s="10">
        <v>58.99</v>
      </c>
      <c r="AA61" s="10">
        <v>59.59</v>
      </c>
      <c r="AB61" s="95">
        <v>8647800</v>
      </c>
      <c r="AC61" s="10">
        <v>59.42</v>
      </c>
      <c r="AE61" s="138"/>
    </row>
    <row r="62" spans="15:41" x14ac:dyDescent="0.25">
      <c r="O62" s="83">
        <v>0.93</v>
      </c>
      <c r="P62" s="83">
        <f t="shared" si="25"/>
        <v>52.424100000000003</v>
      </c>
      <c r="W62" s="133">
        <v>42489</v>
      </c>
      <c r="X62" s="10">
        <v>58.41</v>
      </c>
      <c r="Y62" s="10">
        <v>59.09</v>
      </c>
      <c r="Z62" s="10">
        <v>58.1</v>
      </c>
      <c r="AA62" s="10">
        <v>58.94</v>
      </c>
      <c r="AB62" s="95">
        <v>8178700</v>
      </c>
      <c r="AC62" s="10">
        <v>58.77</v>
      </c>
      <c r="AE62" s="138"/>
    </row>
    <row r="63" spans="15:41" x14ac:dyDescent="0.25">
      <c r="O63" s="83">
        <v>0.92</v>
      </c>
      <c r="P63" s="83">
        <f t="shared" si="25"/>
        <v>51.860399999999998</v>
      </c>
      <c r="W63" s="133">
        <v>42488</v>
      </c>
      <c r="X63" s="10">
        <v>58.95</v>
      </c>
      <c r="Y63" s="10">
        <v>59.89</v>
      </c>
      <c r="Z63" s="10">
        <v>58.42</v>
      </c>
      <c r="AA63" s="10">
        <v>58.54</v>
      </c>
      <c r="AB63" s="95">
        <v>6028600</v>
      </c>
      <c r="AC63" s="10">
        <v>58.37</v>
      </c>
      <c r="AE63" s="138"/>
    </row>
    <row r="64" spans="15:41" x14ac:dyDescent="0.25">
      <c r="O64" s="83">
        <v>0.91</v>
      </c>
      <c r="P64" s="83">
        <f t="shared" si="25"/>
        <v>51.296700000000001</v>
      </c>
      <c r="W64" s="133">
        <v>42487</v>
      </c>
      <c r="X64" s="10">
        <v>59.63</v>
      </c>
      <c r="Y64" s="10">
        <v>59.73</v>
      </c>
      <c r="Z64" s="10">
        <v>58.63</v>
      </c>
      <c r="AA64" s="10">
        <v>59.27</v>
      </c>
      <c r="AB64" s="95">
        <v>8094600</v>
      </c>
      <c r="AC64" s="10">
        <v>59.1</v>
      </c>
      <c r="AE64" s="138"/>
    </row>
    <row r="65" spans="15:31" x14ac:dyDescent="0.25">
      <c r="O65" s="83">
        <v>0.9</v>
      </c>
      <c r="P65" s="83">
        <f t="shared" si="25"/>
        <v>50.732999999999997</v>
      </c>
      <c r="W65" s="133">
        <v>42486</v>
      </c>
      <c r="X65" s="10">
        <v>59.31</v>
      </c>
      <c r="Y65" s="10">
        <v>59.97</v>
      </c>
      <c r="Z65" s="10">
        <v>59.27</v>
      </c>
      <c r="AA65" s="10">
        <v>59.54</v>
      </c>
      <c r="AB65" s="95">
        <v>5582200</v>
      </c>
      <c r="AC65" s="10">
        <v>59.37</v>
      </c>
      <c r="AE65" s="138"/>
    </row>
    <row r="66" spans="15:31" x14ac:dyDescent="0.25">
      <c r="W66" s="133">
        <v>42485</v>
      </c>
      <c r="X66" s="10">
        <v>59.34</v>
      </c>
      <c r="Y66" s="10">
        <v>59.42</v>
      </c>
      <c r="Z66" s="10">
        <v>58.76</v>
      </c>
      <c r="AA66" s="10">
        <v>59.21</v>
      </c>
      <c r="AB66" s="95">
        <v>6117700</v>
      </c>
      <c r="AC66" s="10">
        <v>59.04</v>
      </c>
      <c r="AE66" s="138"/>
    </row>
    <row r="67" spans="15:31" x14ac:dyDescent="0.25">
      <c r="W67" s="133">
        <v>42482</v>
      </c>
      <c r="X67" s="10">
        <v>60.18</v>
      </c>
      <c r="Y67" s="10">
        <v>60.22</v>
      </c>
      <c r="Z67" s="10">
        <v>58.97</v>
      </c>
      <c r="AA67" s="10">
        <v>59.43</v>
      </c>
      <c r="AB67" s="95">
        <v>8294300</v>
      </c>
      <c r="AC67" s="10">
        <v>59.26</v>
      </c>
      <c r="AE67" s="138"/>
    </row>
    <row r="68" spans="15:31" x14ac:dyDescent="0.25">
      <c r="W68" s="133">
        <v>42481</v>
      </c>
      <c r="X68" s="10">
        <v>60.53</v>
      </c>
      <c r="Y68" s="10">
        <v>60.53</v>
      </c>
      <c r="Z68" s="10">
        <v>59.71</v>
      </c>
      <c r="AA68" s="10">
        <v>60.08</v>
      </c>
      <c r="AB68" s="95">
        <v>7156700</v>
      </c>
      <c r="AC68" s="10">
        <v>59.91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3" priority="29">
      <formula>F27&gt;0</formula>
    </cfRule>
    <cfRule type="expression" dxfId="462" priority="30">
      <formula>F27&lt;0</formula>
    </cfRule>
  </conditionalFormatting>
  <conditionalFormatting sqref="H27:H33 H35:H45">
    <cfRule type="expression" dxfId="461" priority="25">
      <formula>H27&gt;0</formula>
    </cfRule>
    <cfRule type="expression" dxfId="460" priority="26">
      <formula>H27&lt;0</formula>
    </cfRule>
  </conditionalFormatting>
  <conditionalFormatting sqref="F23:F26">
    <cfRule type="expression" dxfId="459" priority="11">
      <formula>F23&gt;0</formula>
    </cfRule>
    <cfRule type="expression" dxfId="458" priority="12">
      <formula>F23&lt;0</formula>
    </cfRule>
  </conditionalFormatting>
  <conditionalFormatting sqref="H23:H26">
    <cfRule type="expression" dxfId="457" priority="9">
      <formula>H23&gt;0</formula>
    </cfRule>
    <cfRule type="expression" dxfId="456" priority="10">
      <formula>H23&lt;0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Q7">
    <cfRule type="expression" dxfId="453" priority="7">
      <formula>Q7&gt;0</formula>
    </cfRule>
    <cfRule type="expression" dxfId="452" priority="8">
      <formula>Q7&lt;0</formula>
    </cfRule>
  </conditionalFormatting>
  <conditionalFormatting sqref="F34">
    <cfRule type="expression" dxfId="451" priority="3">
      <formula>F34&gt;0</formula>
    </cfRule>
    <cfRule type="expression" dxfId="450" priority="4">
      <formula>F34&lt;0</formula>
    </cfRule>
  </conditionalFormatting>
  <conditionalFormatting sqref="H34">
    <cfRule type="expression" dxfId="449" priority="1">
      <formula>H34&gt;0</formula>
    </cfRule>
    <cfRule type="expression" dxfId="44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286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338</v>
      </c>
      <c r="M2" s="4"/>
      <c r="O2" s="11" t="s">
        <v>57</v>
      </c>
      <c r="Q2">
        <f>C18-H18</f>
        <v>100</v>
      </c>
      <c r="T2" s="491" t="s">
        <v>351</v>
      </c>
      <c r="W2" s="133">
        <v>42576</v>
      </c>
      <c r="X2" s="10">
        <v>28.24</v>
      </c>
      <c r="Y2" s="10">
        <v>28.65</v>
      </c>
      <c r="Z2" s="10">
        <v>27.98</v>
      </c>
      <c r="AA2" s="10">
        <v>28.63</v>
      </c>
      <c r="AB2" s="95">
        <v>4283300</v>
      </c>
      <c r="AC2" s="10">
        <v>28.63</v>
      </c>
      <c r="AD2" s="2">
        <f>Y2-Z2</f>
        <v>0.66999999999999815</v>
      </c>
      <c r="AE2" s="138">
        <f>AC2/AC3-1</f>
        <v>1.2376237623762387E-2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42573</v>
      </c>
      <c r="X3" s="10">
        <v>28.74</v>
      </c>
      <c r="Y3" s="10">
        <v>28.97</v>
      </c>
      <c r="Z3" s="10">
        <v>28.24</v>
      </c>
      <c r="AA3" s="10">
        <v>28.28</v>
      </c>
      <c r="AB3" s="95">
        <v>3892600</v>
      </c>
      <c r="AC3" s="10">
        <v>28.28</v>
      </c>
      <c r="AD3" s="2">
        <f t="shared" ref="AD3:AD66" si="0">Y3-Z3</f>
        <v>0.73000000000000043</v>
      </c>
      <c r="AE3" s="138">
        <f t="shared" ref="AE3:AE66" si="1">AC3/AC4-1</f>
        <v>-2.1114572516441665E-2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29.34</v>
      </c>
      <c r="T4" s="163"/>
      <c r="U4" s="1"/>
      <c r="W4" s="133">
        <v>42572</v>
      </c>
      <c r="X4" s="10">
        <v>29.02</v>
      </c>
      <c r="Y4" s="10">
        <v>29.41</v>
      </c>
      <c r="Z4" s="10">
        <v>28.66</v>
      </c>
      <c r="AA4" s="10">
        <v>28.89</v>
      </c>
      <c r="AB4" s="95">
        <v>4071100</v>
      </c>
      <c r="AC4" s="10">
        <v>28.89</v>
      </c>
      <c r="AD4" s="2">
        <f t="shared" si="0"/>
        <v>0.75</v>
      </c>
      <c r="AE4" s="138">
        <f t="shared" si="1"/>
        <v>-4.1365046535677408E-3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2934</v>
      </c>
      <c r="W5" s="133">
        <v>42571</v>
      </c>
      <c r="X5" s="10">
        <v>28.58</v>
      </c>
      <c r="Y5" s="10">
        <v>29.58</v>
      </c>
      <c r="Z5" s="10">
        <v>28.3</v>
      </c>
      <c r="AA5" s="10">
        <v>29.01</v>
      </c>
      <c r="AB5" s="95">
        <v>5825800</v>
      </c>
      <c r="AC5" s="10">
        <v>29.01</v>
      </c>
      <c r="AD5" s="2">
        <f t="shared" si="0"/>
        <v>1.2799999999999976</v>
      </c>
      <c r="AE5" s="138">
        <f t="shared" si="1"/>
        <v>1.1506276150627714E-2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42570</v>
      </c>
      <c r="X6" s="10">
        <v>28.8</v>
      </c>
      <c r="Y6" s="10">
        <v>29.24</v>
      </c>
      <c r="Z6" s="10">
        <v>28.29</v>
      </c>
      <c r="AA6" s="10">
        <v>28.68</v>
      </c>
      <c r="AB6" s="95">
        <v>6292700</v>
      </c>
      <c r="AC6" s="10">
        <v>28.68</v>
      </c>
      <c r="AD6" s="2">
        <f t="shared" si="0"/>
        <v>0.94999999999999929</v>
      </c>
      <c r="AE6" s="138">
        <f t="shared" si="1"/>
        <v>-2.0491803278688603E-2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434</v>
      </c>
      <c r="R7" s="30">
        <v>42579</v>
      </c>
      <c r="W7" s="133">
        <v>42569</v>
      </c>
      <c r="X7" s="10">
        <v>28.62</v>
      </c>
      <c r="Y7" s="10">
        <v>29.37</v>
      </c>
      <c r="Z7" s="10">
        <v>28.26</v>
      </c>
      <c r="AA7" s="10">
        <v>29.28</v>
      </c>
      <c r="AB7" s="95">
        <v>5520600</v>
      </c>
      <c r="AC7" s="10">
        <v>29.28</v>
      </c>
      <c r="AD7" s="2">
        <f t="shared" si="0"/>
        <v>1.1099999999999994</v>
      </c>
      <c r="AE7" s="138">
        <f t="shared" si="1"/>
        <v>2.0564656674799675E-2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434</v>
      </c>
      <c r="W8" s="133">
        <v>42566</v>
      </c>
      <c r="X8" s="10">
        <v>28.3</v>
      </c>
      <c r="Y8" s="10">
        <v>28.71</v>
      </c>
      <c r="Z8" s="10">
        <v>27.95</v>
      </c>
      <c r="AA8" s="10">
        <v>28.69</v>
      </c>
      <c r="AB8" s="95">
        <v>4862000</v>
      </c>
      <c r="AC8" s="10">
        <v>28.69</v>
      </c>
      <c r="AD8" s="2">
        <f t="shared" si="0"/>
        <v>0.76000000000000156</v>
      </c>
      <c r="AE8" s="138">
        <f t="shared" si="1"/>
        <v>1.8097941802696971E-2</v>
      </c>
    </row>
    <row r="9" spans="1:31" x14ac:dyDescent="0.25">
      <c r="H9" s="72"/>
      <c r="O9" s="11" t="s">
        <v>239</v>
      </c>
      <c r="Q9" s="138">
        <f>IF(Q2=0, 0, Q8/Q6)</f>
        <v>0.1736</v>
      </c>
      <c r="W9" s="133">
        <v>42565</v>
      </c>
      <c r="X9" s="10">
        <v>27.62</v>
      </c>
      <c r="Y9" s="10">
        <v>28.67</v>
      </c>
      <c r="Z9" s="10">
        <v>27.36</v>
      </c>
      <c r="AA9" s="10">
        <v>28.18</v>
      </c>
      <c r="AB9" s="95">
        <v>6964800</v>
      </c>
      <c r="AC9" s="10">
        <v>28.18</v>
      </c>
      <c r="AD9" s="2">
        <f t="shared" si="0"/>
        <v>1.3100000000000023</v>
      </c>
      <c r="AE9" s="138">
        <f t="shared" si="1"/>
        <v>2.8091937249179022E-2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26.15</v>
      </c>
      <c r="Y10" s="10">
        <v>27.42</v>
      </c>
      <c r="Z10" s="10">
        <v>25.94</v>
      </c>
      <c r="AA10" s="10">
        <v>27.41</v>
      </c>
      <c r="AB10" s="95">
        <v>7547700</v>
      </c>
      <c r="AC10" s="10">
        <v>27.41</v>
      </c>
      <c r="AD10" s="2">
        <f t="shared" si="0"/>
        <v>1.4800000000000004</v>
      </c>
      <c r="AE10" s="138">
        <f t="shared" si="1"/>
        <v>3.5120845921450039E-2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42563</v>
      </c>
      <c r="X11" s="10">
        <v>25.74</v>
      </c>
      <c r="Y11" s="10">
        <v>26.83</v>
      </c>
      <c r="Z11" s="10">
        <v>25.74</v>
      </c>
      <c r="AA11" s="10">
        <v>26.48</v>
      </c>
      <c r="AB11" s="95">
        <v>6540500</v>
      </c>
      <c r="AC11" s="10">
        <v>26.48</v>
      </c>
      <c r="AD11" s="2">
        <f t="shared" si="0"/>
        <v>1.0899999999999999</v>
      </c>
      <c r="AE11" s="138">
        <f t="shared" si="1"/>
        <v>3.0751265083690082E-2</v>
      </c>
    </row>
    <row r="12" spans="1:31" x14ac:dyDescent="0.25">
      <c r="H12" s="72"/>
      <c r="W12" s="133">
        <v>42562</v>
      </c>
      <c r="X12" s="10">
        <v>25.7</v>
      </c>
      <c r="Y12" s="10">
        <v>26.2</v>
      </c>
      <c r="Z12" s="10">
        <v>25.59</v>
      </c>
      <c r="AA12" s="10">
        <v>25.69</v>
      </c>
      <c r="AB12" s="95">
        <v>3561400</v>
      </c>
      <c r="AC12" s="10">
        <v>25.69</v>
      </c>
      <c r="AD12" s="2">
        <f t="shared" si="0"/>
        <v>0.60999999999999943</v>
      </c>
      <c r="AE12" s="138">
        <f t="shared" si="1"/>
        <v>8.2417582417582125E-3</v>
      </c>
    </row>
    <row r="13" spans="1:31" x14ac:dyDescent="0.25">
      <c r="H13" s="72"/>
      <c r="W13" s="133">
        <v>42559</v>
      </c>
      <c r="X13" s="10">
        <v>25.39</v>
      </c>
      <c r="Y13" s="10">
        <v>25.6</v>
      </c>
      <c r="Z13" s="10">
        <v>24.99</v>
      </c>
      <c r="AA13" s="10">
        <v>25.48</v>
      </c>
      <c r="AB13" s="95">
        <v>4398700</v>
      </c>
      <c r="AC13" s="10">
        <v>25.48</v>
      </c>
      <c r="AD13" s="2">
        <f t="shared" si="0"/>
        <v>0.61000000000000298</v>
      </c>
      <c r="AE13" s="138">
        <f t="shared" si="1"/>
        <v>1.9607843137255054E-2</v>
      </c>
    </row>
    <row r="14" spans="1:31" x14ac:dyDescent="0.25">
      <c r="H14" s="72"/>
      <c r="W14" s="133">
        <v>42558</v>
      </c>
      <c r="X14" s="10">
        <v>25.43</v>
      </c>
      <c r="Y14" s="10">
        <v>25.71</v>
      </c>
      <c r="Z14" s="10">
        <v>24.84</v>
      </c>
      <c r="AA14" s="10">
        <v>24.99</v>
      </c>
      <c r="AB14" s="95">
        <v>4477100</v>
      </c>
      <c r="AC14" s="10">
        <v>24.99</v>
      </c>
      <c r="AD14" s="2">
        <f t="shared" si="0"/>
        <v>0.87000000000000099</v>
      </c>
      <c r="AE14" s="138">
        <f t="shared" si="1"/>
        <v>-9.5124851367420771E-3</v>
      </c>
    </row>
    <row r="15" spans="1:31" x14ac:dyDescent="0.25">
      <c r="H15" s="72"/>
      <c r="W15" s="133">
        <v>42557</v>
      </c>
      <c r="X15" s="10">
        <v>25.44</v>
      </c>
      <c r="Y15" s="10">
        <v>25.48</v>
      </c>
      <c r="Z15" s="10">
        <v>24.45</v>
      </c>
      <c r="AA15" s="10">
        <v>25.23</v>
      </c>
      <c r="AB15" s="95">
        <v>4557800</v>
      </c>
      <c r="AC15" s="10">
        <v>25.23</v>
      </c>
      <c r="AD15" s="2">
        <f t="shared" si="0"/>
        <v>1.0300000000000011</v>
      </c>
      <c r="AE15" s="138">
        <f t="shared" si="1"/>
        <v>-9.4228504122496615E-3</v>
      </c>
    </row>
    <row r="16" spans="1:31" x14ac:dyDescent="0.25">
      <c r="H16" s="72"/>
      <c r="W16" s="133">
        <v>42556</v>
      </c>
      <c r="X16" s="10">
        <v>26.24</v>
      </c>
      <c r="Y16" s="10">
        <v>26.56</v>
      </c>
      <c r="Z16" s="10">
        <v>25.24</v>
      </c>
      <c r="AA16" s="10">
        <v>25.47</v>
      </c>
      <c r="AB16" s="95">
        <v>3895700</v>
      </c>
      <c r="AC16" s="10">
        <v>25.47</v>
      </c>
      <c r="AD16" s="2">
        <f t="shared" si="0"/>
        <v>1.3200000000000003</v>
      </c>
      <c r="AE16" s="138">
        <f t="shared" si="1"/>
        <v>-4.1400075272864156E-2</v>
      </c>
    </row>
    <row r="17" spans="1:31" x14ac:dyDescent="0.25">
      <c r="W17" s="133">
        <v>42552</v>
      </c>
      <c r="X17" s="10">
        <v>26.03</v>
      </c>
      <c r="Y17" s="10">
        <v>26.87</v>
      </c>
      <c r="Z17" s="10">
        <v>26.02</v>
      </c>
      <c r="AA17" s="10">
        <v>26.57</v>
      </c>
      <c r="AB17" s="95">
        <v>3845900</v>
      </c>
      <c r="AC17" s="10">
        <v>26.57</v>
      </c>
      <c r="AD17" s="2">
        <f t="shared" si="0"/>
        <v>0.85000000000000142</v>
      </c>
      <c r="AE17" s="138">
        <f t="shared" si="1"/>
        <v>1.4896867838044336E-2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42551</v>
      </c>
      <c r="X18" s="10">
        <v>25.71</v>
      </c>
      <c r="Y18" s="10">
        <v>26.79</v>
      </c>
      <c r="Z18" s="10">
        <v>25.21</v>
      </c>
      <c r="AA18" s="10">
        <v>26.18</v>
      </c>
      <c r="AB18" s="95">
        <v>7548800</v>
      </c>
      <c r="AC18" s="10">
        <v>26.18</v>
      </c>
      <c r="AD18" s="2">
        <f t="shared" si="0"/>
        <v>1.5799999999999983</v>
      </c>
      <c r="AE18" s="138">
        <f t="shared" si="1"/>
        <v>2.1857923497267784E-2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25.58</v>
      </c>
      <c r="Y19" s="10">
        <v>25.73</v>
      </c>
      <c r="Z19" s="10">
        <v>25.04</v>
      </c>
      <c r="AA19" s="10">
        <v>25.62</v>
      </c>
      <c r="AB19" s="95">
        <v>4469700</v>
      </c>
      <c r="AC19" s="10">
        <v>25.62</v>
      </c>
      <c r="AD19" s="2">
        <f t="shared" si="0"/>
        <v>0.69000000000000128</v>
      </c>
      <c r="AE19" s="138">
        <f t="shared" si="1"/>
        <v>1.4251781472684133E-2</v>
      </c>
    </row>
    <row r="20" spans="1:31" x14ac:dyDescent="0.25">
      <c r="W20" s="133">
        <v>42549</v>
      </c>
      <c r="X20" s="10">
        <v>25.27</v>
      </c>
      <c r="Y20" s="10">
        <v>25.58</v>
      </c>
      <c r="Z20" s="10">
        <v>24.84</v>
      </c>
      <c r="AA20" s="10">
        <v>25.26</v>
      </c>
      <c r="AB20" s="95">
        <v>4953400</v>
      </c>
      <c r="AC20" s="10">
        <v>25.26</v>
      </c>
      <c r="AD20" s="2">
        <f t="shared" si="0"/>
        <v>0.73999999999999844</v>
      </c>
      <c r="AE20" s="138">
        <f t="shared" si="1"/>
        <v>2.3086269744835963E-2</v>
      </c>
    </row>
    <row r="21" spans="1:31" x14ac:dyDescent="0.25">
      <c r="W21" s="133">
        <v>42548</v>
      </c>
      <c r="X21" s="10">
        <v>26.43</v>
      </c>
      <c r="Y21" s="10">
        <v>26.5</v>
      </c>
      <c r="Z21" s="10">
        <v>24.53</v>
      </c>
      <c r="AA21" s="10">
        <v>24.69</v>
      </c>
      <c r="AB21" s="95">
        <v>7350400</v>
      </c>
      <c r="AC21" s="10">
        <v>24.69</v>
      </c>
      <c r="AD21" s="2">
        <f t="shared" si="0"/>
        <v>1.9699999999999989</v>
      </c>
      <c r="AE21" s="138">
        <f t="shared" si="1"/>
        <v>-8.2497212931995523E-2</v>
      </c>
    </row>
    <row r="22" spans="1:31" x14ac:dyDescent="0.25">
      <c r="W22" s="133">
        <v>42545</v>
      </c>
      <c r="X22" s="10">
        <v>26.93</v>
      </c>
      <c r="Y22" s="10">
        <v>27.83</v>
      </c>
      <c r="Z22" s="10">
        <v>26.64</v>
      </c>
      <c r="AA22" s="10">
        <v>26.91</v>
      </c>
      <c r="AB22" s="95">
        <v>8695100</v>
      </c>
      <c r="AC22" s="10">
        <v>26.91</v>
      </c>
      <c r="AD22" s="2">
        <f t="shared" si="0"/>
        <v>1.1899999999999977</v>
      </c>
      <c r="AE22" s="138">
        <f t="shared" si="1"/>
        <v>-3.8928571428571423E-2</v>
      </c>
    </row>
    <row r="23" spans="1:31" x14ac:dyDescent="0.25">
      <c r="W23" s="133">
        <v>42544</v>
      </c>
      <c r="X23" s="10">
        <v>27.57</v>
      </c>
      <c r="Y23" s="10">
        <v>28.7</v>
      </c>
      <c r="Z23" s="10">
        <v>27.55</v>
      </c>
      <c r="AA23" s="10">
        <v>28</v>
      </c>
      <c r="AB23" s="95">
        <v>9273100</v>
      </c>
      <c r="AC23" s="10">
        <v>28</v>
      </c>
      <c r="AD23" s="2">
        <f t="shared" si="0"/>
        <v>1.1499999999999986</v>
      </c>
      <c r="AE23" s="138">
        <f t="shared" si="1"/>
        <v>4.7120418848167533E-2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27.19</v>
      </c>
      <c r="Y24" s="10">
        <v>27.65</v>
      </c>
      <c r="Z24" s="10">
        <v>26.69</v>
      </c>
      <c r="AA24" s="10">
        <v>26.74</v>
      </c>
      <c r="AB24" s="95">
        <v>4821100</v>
      </c>
      <c r="AC24" s="10">
        <v>26.74</v>
      </c>
      <c r="AD24" s="2">
        <f t="shared" si="0"/>
        <v>0.9599999999999973</v>
      </c>
      <c r="AE24" s="138">
        <f t="shared" si="1"/>
        <v>-8.5279940674823917E-3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42542</v>
      </c>
      <c r="X25" s="10">
        <v>26.86</v>
      </c>
      <c r="Y25" s="10">
        <v>27.15</v>
      </c>
      <c r="Z25" s="10">
        <v>26.08</v>
      </c>
      <c r="AA25" s="10">
        <v>26.97</v>
      </c>
      <c r="AB25" s="95">
        <v>6251200</v>
      </c>
      <c r="AC25" s="10">
        <v>26.97</v>
      </c>
      <c r="AD25" s="2">
        <f t="shared" si="0"/>
        <v>1.0700000000000003</v>
      </c>
      <c r="AE25" s="138">
        <f t="shared" si="1"/>
        <v>3.3482142857141906E-3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42541</v>
      </c>
      <c r="X26" s="10">
        <v>27.07</v>
      </c>
      <c r="Y26" s="10">
        <v>27.73</v>
      </c>
      <c r="Z26" s="10">
        <v>26.85</v>
      </c>
      <c r="AA26" s="10">
        <v>26.88</v>
      </c>
      <c r="AB26" s="95">
        <v>5225600</v>
      </c>
      <c r="AC26" s="10">
        <v>26.88</v>
      </c>
      <c r="AD26" s="2">
        <f t="shared" si="0"/>
        <v>0.87999999999999901</v>
      </c>
      <c r="AE26" s="138">
        <f t="shared" si="1"/>
        <v>5.2356020942407877E-3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42538</v>
      </c>
      <c r="X27" s="10">
        <v>25.93</v>
      </c>
      <c r="Y27" s="10">
        <v>26.87</v>
      </c>
      <c r="Z27" s="10">
        <v>25.93</v>
      </c>
      <c r="AA27" s="10">
        <v>26.74</v>
      </c>
      <c r="AB27" s="95">
        <v>6420700</v>
      </c>
      <c r="AC27" s="10">
        <v>26.74</v>
      </c>
      <c r="AD27" s="2">
        <f t="shared" si="0"/>
        <v>0.94000000000000128</v>
      </c>
      <c r="AE27" s="138">
        <f t="shared" si="1"/>
        <v>3.2432432432432323E-2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42537</v>
      </c>
      <c r="X28" s="10">
        <v>26.07</v>
      </c>
      <c r="Y28" s="10">
        <v>26.11</v>
      </c>
      <c r="Z28" s="10">
        <v>25.44</v>
      </c>
      <c r="AA28" s="10">
        <v>25.9</v>
      </c>
      <c r="AB28" s="95">
        <v>4591500</v>
      </c>
      <c r="AC28" s="10">
        <v>25.9</v>
      </c>
      <c r="AD28" s="2">
        <f t="shared" si="0"/>
        <v>0.66999999999999815</v>
      </c>
      <c r="AE28" s="138">
        <f t="shared" si="1"/>
        <v>-1.5209125475285301E-2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42536</v>
      </c>
      <c r="X29" s="10">
        <v>26.4</v>
      </c>
      <c r="Y29" s="10">
        <v>27.04</v>
      </c>
      <c r="Z29" s="10">
        <v>26.24</v>
      </c>
      <c r="AA29" s="10">
        <v>26.3</v>
      </c>
      <c r="AB29" s="95">
        <v>3910300</v>
      </c>
      <c r="AC29" s="10">
        <v>26.3</v>
      </c>
      <c r="AD29" s="2">
        <f t="shared" si="0"/>
        <v>0.80000000000000071</v>
      </c>
      <c r="AE29" s="138">
        <f t="shared" si="1"/>
        <v>3.8037276530999975E-4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42535</v>
      </c>
      <c r="X30" s="10">
        <v>26.85</v>
      </c>
      <c r="Y30" s="10">
        <v>27.47</v>
      </c>
      <c r="Z30" s="10">
        <v>25.95</v>
      </c>
      <c r="AA30" s="10">
        <v>26.29</v>
      </c>
      <c r="AB30" s="95">
        <v>5589000</v>
      </c>
      <c r="AC30" s="10">
        <v>26.29</v>
      </c>
      <c r="AD30" s="2">
        <f t="shared" si="0"/>
        <v>1.5199999999999996</v>
      </c>
      <c r="AE30" s="138">
        <f t="shared" si="1"/>
        <v>-2.3039762170196987E-2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42534</v>
      </c>
      <c r="X31" s="10">
        <v>27.22</v>
      </c>
      <c r="Y31" s="10">
        <v>28.08</v>
      </c>
      <c r="Z31" s="10">
        <v>26.89</v>
      </c>
      <c r="AA31" s="10">
        <v>26.91</v>
      </c>
      <c r="AB31" s="95">
        <v>4073000</v>
      </c>
      <c r="AC31" s="10">
        <v>26.91</v>
      </c>
      <c r="AD31" s="2">
        <f t="shared" si="0"/>
        <v>1.1899999999999977</v>
      </c>
      <c r="AE31" s="138">
        <f t="shared" si="1"/>
        <v>-2.2246941045606095E-3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42531</v>
      </c>
      <c r="X32" s="10">
        <v>27.21</v>
      </c>
      <c r="Y32" s="10">
        <v>27.46</v>
      </c>
      <c r="Z32" s="10">
        <v>26.62</v>
      </c>
      <c r="AA32" s="10">
        <v>26.97</v>
      </c>
      <c r="AB32" s="95">
        <v>5135600</v>
      </c>
      <c r="AC32" s="10">
        <v>26.97</v>
      </c>
      <c r="AD32" s="2">
        <f t="shared" si="0"/>
        <v>0.83999999999999986</v>
      </c>
      <c r="AE32" s="138">
        <f t="shared" si="1"/>
        <v>-2.0341445695604921E-2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42530</v>
      </c>
      <c r="X33" s="10">
        <v>28.05</v>
      </c>
      <c r="Y33" s="10">
        <v>28.13</v>
      </c>
      <c r="Z33" s="10">
        <v>27.11</v>
      </c>
      <c r="AA33" s="10">
        <v>27.53</v>
      </c>
      <c r="AB33" s="95">
        <v>5002900</v>
      </c>
      <c r="AC33" s="10">
        <v>27.53</v>
      </c>
      <c r="AD33" s="2">
        <f t="shared" si="0"/>
        <v>1.0199999999999996</v>
      </c>
      <c r="AE33" s="138">
        <f t="shared" si="1"/>
        <v>-1.7487508922198414E-2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42529</v>
      </c>
      <c r="X34" s="10">
        <v>29.3</v>
      </c>
      <c r="Y34" s="10">
        <v>29.46</v>
      </c>
      <c r="Z34" s="10">
        <v>27.63</v>
      </c>
      <c r="AA34" s="10">
        <v>28.02</v>
      </c>
      <c r="AB34" s="95">
        <v>6700200</v>
      </c>
      <c r="AC34" s="10">
        <v>28.02</v>
      </c>
      <c r="AD34" s="2">
        <f t="shared" si="0"/>
        <v>1.8300000000000018</v>
      </c>
      <c r="AE34" s="138">
        <f t="shared" si="1"/>
        <v>-3.4791594901825706E-2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42528</v>
      </c>
      <c r="X35" s="10">
        <v>28.52</v>
      </c>
      <c r="Y35" s="10">
        <v>29.39</v>
      </c>
      <c r="Z35" s="10">
        <v>28.47</v>
      </c>
      <c r="AA35" s="10">
        <v>29.03</v>
      </c>
      <c r="AB35" s="95">
        <v>6579700</v>
      </c>
      <c r="AC35" s="10">
        <v>29.03</v>
      </c>
      <c r="AD35" s="2">
        <f t="shared" si="0"/>
        <v>0.92000000000000171</v>
      </c>
      <c r="AE35" s="138">
        <f t="shared" si="1"/>
        <v>2.3624823695345576E-2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42527</v>
      </c>
      <c r="X36" s="10">
        <v>26.85</v>
      </c>
      <c r="Y36" s="10">
        <v>28.49</v>
      </c>
      <c r="Z36" s="10">
        <v>26.75</v>
      </c>
      <c r="AA36" s="10">
        <v>28.36</v>
      </c>
      <c r="AB36" s="95">
        <v>7450700</v>
      </c>
      <c r="AC36" s="10">
        <v>28.36</v>
      </c>
      <c r="AD36" s="2">
        <f t="shared" si="0"/>
        <v>1.7399999999999984</v>
      </c>
      <c r="AE36" s="138">
        <f t="shared" si="1"/>
        <v>6.2172284644194775E-2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25.28</v>
      </c>
      <c r="Y37" s="10">
        <v>26.73</v>
      </c>
      <c r="Z37" s="10">
        <v>25.25</v>
      </c>
      <c r="AA37" s="10">
        <v>26.7</v>
      </c>
      <c r="AB37" s="95">
        <v>6587600</v>
      </c>
      <c r="AC37" s="10">
        <v>26.7</v>
      </c>
      <c r="AD37" s="2">
        <f t="shared" si="0"/>
        <v>1.4800000000000004</v>
      </c>
      <c r="AE37" s="138">
        <f t="shared" si="1"/>
        <v>4.0935672514619936E-2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25.29</v>
      </c>
      <c r="Y38" s="10">
        <v>26</v>
      </c>
      <c r="Z38" s="10">
        <v>25.12</v>
      </c>
      <c r="AA38" s="10">
        <v>25.65</v>
      </c>
      <c r="AB38" s="95">
        <v>7305900</v>
      </c>
      <c r="AC38" s="10">
        <v>25.65</v>
      </c>
      <c r="AD38" s="2">
        <f t="shared" si="0"/>
        <v>0.87999999999999901</v>
      </c>
      <c r="AE38" s="138">
        <f t="shared" si="1"/>
        <v>1.6646848989298357E-2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25</v>
      </c>
      <c r="Y39" s="10">
        <v>25.31</v>
      </c>
      <c r="Z39" s="10">
        <v>24.42</v>
      </c>
      <c r="AA39" s="10">
        <v>25.23</v>
      </c>
      <c r="AB39" s="95">
        <v>7758900</v>
      </c>
      <c r="AC39" s="10">
        <v>25.23</v>
      </c>
      <c r="AD39" s="2">
        <f t="shared" si="0"/>
        <v>0.88999999999999702</v>
      </c>
      <c r="AE39" s="138">
        <f t="shared" si="1"/>
        <v>0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42521</v>
      </c>
      <c r="X40" s="10">
        <v>25.47</v>
      </c>
      <c r="Y40" s="10">
        <v>25.47</v>
      </c>
      <c r="Z40" s="10">
        <v>24.75</v>
      </c>
      <c r="AA40" s="10">
        <v>25.23</v>
      </c>
      <c r="AB40" s="95">
        <v>7570700</v>
      </c>
      <c r="AC40" s="10">
        <v>25.23</v>
      </c>
      <c r="AD40" s="2">
        <f t="shared" si="0"/>
        <v>0.71999999999999886</v>
      </c>
      <c r="AE40" s="138" t="e">
        <f t="shared" si="1"/>
        <v>#DIV/0!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32.274000000000001</v>
      </c>
      <c r="Q41" s="2"/>
      <c r="W41" s="133">
        <v>42521</v>
      </c>
      <c r="X41" s="10" t="s">
        <v>290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83">
        <v>1.0900000000000001</v>
      </c>
      <c r="P42" s="83">
        <f t="shared" ref="P42:P61" si="24">O42*$Q$4</f>
        <v>31.980600000000003</v>
      </c>
      <c r="Q42" s="2"/>
      <c r="T42" s="91" t="s">
        <v>113</v>
      </c>
      <c r="W42" s="133">
        <v>42517</v>
      </c>
      <c r="X42" s="10">
        <v>26.17</v>
      </c>
      <c r="Y42" s="10">
        <v>26.27</v>
      </c>
      <c r="Z42" s="10">
        <v>25.61</v>
      </c>
      <c r="AA42" s="10">
        <v>25.69</v>
      </c>
      <c r="AB42" s="95">
        <v>3800000</v>
      </c>
      <c r="AC42" s="10">
        <v>25.42</v>
      </c>
      <c r="AD42" s="2">
        <f t="shared" si="0"/>
        <v>0.66000000000000014</v>
      </c>
      <c r="AE42" s="138">
        <f t="shared" si="1"/>
        <v>-1.6634429400386841E-2</v>
      </c>
    </row>
    <row r="43" spans="2:31" ht="15.75" thickTop="1" x14ac:dyDescent="0.25">
      <c r="O43" s="83">
        <v>1.08</v>
      </c>
      <c r="P43" s="83">
        <f t="shared" si="24"/>
        <v>31.687200000000001</v>
      </c>
      <c r="Q43" s="2"/>
      <c r="T43" s="128" t="s">
        <v>98</v>
      </c>
      <c r="U43" s="129">
        <v>28.28</v>
      </c>
      <c r="W43" s="133">
        <v>42516</v>
      </c>
      <c r="X43" s="10">
        <v>26.68</v>
      </c>
      <c r="Y43" s="10">
        <v>26.81</v>
      </c>
      <c r="Z43" s="10">
        <v>26</v>
      </c>
      <c r="AA43" s="10">
        <v>26.13</v>
      </c>
      <c r="AB43" s="95">
        <v>5229100</v>
      </c>
      <c r="AC43" s="10">
        <v>25.85</v>
      </c>
      <c r="AD43" s="2">
        <f t="shared" si="0"/>
        <v>0.80999999999999872</v>
      </c>
      <c r="AE43" s="138">
        <f t="shared" si="1"/>
        <v>-1.3735215566577641E-2</v>
      </c>
    </row>
    <row r="44" spans="2:31" x14ac:dyDescent="0.25">
      <c r="O44" s="83">
        <v>1.07</v>
      </c>
      <c r="P44" s="83">
        <f t="shared" si="24"/>
        <v>31.393800000000002</v>
      </c>
      <c r="Q44" s="2"/>
      <c r="T44" s="93" t="s">
        <v>99</v>
      </c>
      <c r="U44" s="130">
        <v>28.24</v>
      </c>
      <c r="W44" s="133">
        <v>42515</v>
      </c>
      <c r="X44" s="10">
        <v>26.14</v>
      </c>
      <c r="Y44" s="10">
        <v>26.63</v>
      </c>
      <c r="Z44" s="10">
        <v>26.03</v>
      </c>
      <c r="AA44" s="10">
        <v>26.49</v>
      </c>
      <c r="AB44" s="95">
        <v>5039200</v>
      </c>
      <c r="AC44" s="10">
        <v>26.21</v>
      </c>
      <c r="AD44" s="2">
        <f t="shared" si="0"/>
        <v>0.59999999999999787</v>
      </c>
      <c r="AE44" s="138">
        <f t="shared" si="1"/>
        <v>2.0638629283489252E-2</v>
      </c>
    </row>
    <row r="45" spans="2:31" x14ac:dyDescent="0.25">
      <c r="O45" s="83">
        <v>1.06</v>
      </c>
      <c r="P45" s="83">
        <f t="shared" si="24"/>
        <v>31.1004</v>
      </c>
      <c r="Q45" s="2"/>
      <c r="T45" s="93" t="s">
        <v>100</v>
      </c>
      <c r="U45" s="130" t="s">
        <v>542</v>
      </c>
      <c r="W45" s="133">
        <v>42514</v>
      </c>
      <c r="X45" s="10">
        <v>26.51</v>
      </c>
      <c r="Y45" s="10">
        <v>26.59</v>
      </c>
      <c r="Z45" s="10">
        <v>25.84</v>
      </c>
      <c r="AA45" s="10">
        <v>25.96</v>
      </c>
      <c r="AB45" s="95">
        <v>4216500</v>
      </c>
      <c r="AC45" s="10">
        <v>25.68</v>
      </c>
      <c r="AD45" s="2">
        <f t="shared" si="0"/>
        <v>0.75</v>
      </c>
      <c r="AE45" s="138">
        <f t="shared" si="1"/>
        <v>-1.3446023818670771E-2</v>
      </c>
    </row>
    <row r="46" spans="2:31" x14ac:dyDescent="0.25">
      <c r="O46" s="83">
        <v>1.05</v>
      </c>
      <c r="P46" s="83">
        <f t="shared" si="24"/>
        <v>30.807000000000002</v>
      </c>
      <c r="Q46" s="2"/>
      <c r="T46" s="93" t="s">
        <v>101</v>
      </c>
      <c r="U46" s="130" t="s">
        <v>543</v>
      </c>
      <c r="W46" s="133">
        <v>42513</v>
      </c>
      <c r="X46" s="10">
        <v>25.8</v>
      </c>
      <c r="Y46" s="10">
        <v>26.72</v>
      </c>
      <c r="Z46" s="10">
        <v>25.65</v>
      </c>
      <c r="AA46" s="10">
        <v>26.31</v>
      </c>
      <c r="AB46" s="95">
        <v>4993100</v>
      </c>
      <c r="AC46" s="10">
        <v>26.03</v>
      </c>
      <c r="AD46" s="2">
        <f t="shared" si="0"/>
        <v>1.0700000000000003</v>
      </c>
      <c r="AE46" s="138">
        <f t="shared" si="1"/>
        <v>1.4419329696024885E-2</v>
      </c>
    </row>
    <row r="47" spans="2:31" x14ac:dyDescent="0.25">
      <c r="O47" s="83">
        <v>1.04</v>
      </c>
      <c r="P47" s="83">
        <f t="shared" si="24"/>
        <v>30.5136</v>
      </c>
      <c r="Q47" s="2"/>
      <c r="T47" s="93" t="s">
        <v>102</v>
      </c>
      <c r="U47" s="130">
        <v>26.14</v>
      </c>
      <c r="W47" s="133">
        <v>42510</v>
      </c>
      <c r="X47" s="10">
        <v>25.78</v>
      </c>
      <c r="Y47" s="10">
        <v>26.36</v>
      </c>
      <c r="Z47" s="10">
        <v>25.7</v>
      </c>
      <c r="AA47" s="10">
        <v>25.94</v>
      </c>
      <c r="AB47" s="95">
        <v>4125100</v>
      </c>
      <c r="AC47" s="10">
        <v>25.66</v>
      </c>
      <c r="AD47" s="2">
        <f t="shared" si="0"/>
        <v>0.66000000000000014</v>
      </c>
      <c r="AE47" s="138">
        <f t="shared" si="1"/>
        <v>1.0236220472441104E-2</v>
      </c>
    </row>
    <row r="48" spans="2:31" x14ac:dyDescent="0.25">
      <c r="O48" s="83">
        <v>1.03</v>
      </c>
      <c r="P48" s="83">
        <f t="shared" si="24"/>
        <v>30.220200000000002</v>
      </c>
      <c r="Q48" s="2"/>
      <c r="T48" s="93" t="s">
        <v>103</v>
      </c>
      <c r="U48" s="130">
        <v>-0.60501199999999999</v>
      </c>
      <c r="W48" s="133">
        <v>42509</v>
      </c>
      <c r="X48" s="10">
        <v>25.22</v>
      </c>
      <c r="Y48" s="10">
        <v>25.82</v>
      </c>
      <c r="Z48" s="10">
        <v>25.05</v>
      </c>
      <c r="AA48" s="10">
        <v>25.67</v>
      </c>
      <c r="AB48" s="95">
        <v>4506600</v>
      </c>
      <c r="AC48" s="10">
        <v>25.4</v>
      </c>
      <c r="AD48" s="2">
        <f t="shared" si="0"/>
        <v>0.76999999999999957</v>
      </c>
      <c r="AE48" s="138">
        <f t="shared" si="1"/>
        <v>1.7628205128205066E-2</v>
      </c>
    </row>
    <row r="49" spans="15:31" x14ac:dyDescent="0.25">
      <c r="O49" s="83">
        <v>1.02</v>
      </c>
      <c r="P49" s="83">
        <f t="shared" si="24"/>
        <v>29.9268</v>
      </c>
      <c r="Q49" s="2"/>
      <c r="T49" s="93" t="s">
        <v>104</v>
      </c>
      <c r="U49" s="130" t="s">
        <v>288</v>
      </c>
      <c r="W49" s="133">
        <v>42508</v>
      </c>
      <c r="X49" s="10">
        <v>25.95</v>
      </c>
      <c r="Y49" s="10">
        <v>26.55</v>
      </c>
      <c r="Z49" s="10">
        <v>25.1</v>
      </c>
      <c r="AA49" s="10">
        <v>25.23</v>
      </c>
      <c r="AB49" s="95">
        <v>4776900</v>
      </c>
      <c r="AC49" s="10">
        <v>24.96</v>
      </c>
      <c r="AD49" s="2">
        <f t="shared" si="0"/>
        <v>1.4499999999999993</v>
      </c>
      <c r="AE49" s="138">
        <f t="shared" si="1"/>
        <v>-3.703703703703709E-2</v>
      </c>
    </row>
    <row r="50" spans="15:31" x14ac:dyDescent="0.25">
      <c r="O50" s="83">
        <v>1.01</v>
      </c>
      <c r="P50" s="83">
        <f t="shared" si="24"/>
        <v>29.633400000000002</v>
      </c>
      <c r="Q50" s="2"/>
      <c r="T50" s="93"/>
      <c r="U50" s="130"/>
      <c r="W50" s="133">
        <v>42507</v>
      </c>
      <c r="X50" s="10">
        <v>25.78</v>
      </c>
      <c r="Y50" s="10">
        <v>26.59</v>
      </c>
      <c r="Z50" s="10">
        <v>25.67</v>
      </c>
      <c r="AA50" s="10">
        <v>26.2</v>
      </c>
      <c r="AB50" s="95">
        <v>5543600</v>
      </c>
      <c r="AC50" s="10">
        <v>25.92</v>
      </c>
      <c r="AD50" s="2">
        <f t="shared" si="0"/>
        <v>0.91999999999999815</v>
      </c>
      <c r="AE50" s="138">
        <f t="shared" si="1"/>
        <v>1.5673981191222763E-2</v>
      </c>
    </row>
    <row r="51" spans="15:31" x14ac:dyDescent="0.25">
      <c r="O51" s="83">
        <v>1</v>
      </c>
      <c r="P51" s="83">
        <f t="shared" si="24"/>
        <v>29.34</v>
      </c>
      <c r="Q51" s="2"/>
      <c r="T51" s="93" t="s">
        <v>105</v>
      </c>
      <c r="U51" s="130" t="s">
        <v>544</v>
      </c>
      <c r="W51" s="133">
        <v>42506</v>
      </c>
      <c r="X51" s="10">
        <v>25.03</v>
      </c>
      <c r="Y51" s="10">
        <v>25.89</v>
      </c>
      <c r="Z51" s="10">
        <v>25.01</v>
      </c>
      <c r="AA51" s="10">
        <v>25.8</v>
      </c>
      <c r="AB51" s="95">
        <v>4577500</v>
      </c>
      <c r="AC51" s="10">
        <v>25.52</v>
      </c>
      <c r="AD51" s="2">
        <f t="shared" si="0"/>
        <v>0.87999999999999901</v>
      </c>
      <c r="AE51" s="138">
        <f t="shared" si="1"/>
        <v>3.8665038665038676E-2</v>
      </c>
    </row>
    <row r="52" spans="15:31" x14ac:dyDescent="0.25">
      <c r="O52" s="83">
        <v>0.99</v>
      </c>
      <c r="P52" s="83">
        <f t="shared" si="24"/>
        <v>29.046599999999998</v>
      </c>
      <c r="Q52" s="2"/>
      <c r="T52" s="93" t="s">
        <v>106</v>
      </c>
      <c r="U52" s="130" t="s">
        <v>347</v>
      </c>
      <c r="W52" s="133">
        <v>42503</v>
      </c>
      <c r="X52" s="10">
        <v>25.31</v>
      </c>
      <c r="Y52" s="10">
        <v>25.6</v>
      </c>
      <c r="Z52" s="10">
        <v>24.75</v>
      </c>
      <c r="AA52" s="10">
        <v>24.84</v>
      </c>
      <c r="AB52" s="95">
        <v>4880000</v>
      </c>
      <c r="AC52" s="10">
        <v>24.57</v>
      </c>
      <c r="AD52" s="2">
        <f t="shared" si="0"/>
        <v>0.85000000000000142</v>
      </c>
      <c r="AE52" s="138">
        <f t="shared" si="1"/>
        <v>-2.3837902264600808E-2</v>
      </c>
    </row>
    <row r="53" spans="15:31" x14ac:dyDescent="0.25">
      <c r="O53" s="83">
        <v>0.98</v>
      </c>
      <c r="P53" s="83">
        <f t="shared" si="24"/>
        <v>28.7532</v>
      </c>
      <c r="Q53" s="2"/>
      <c r="T53" s="93" t="s">
        <v>107</v>
      </c>
      <c r="U53" s="131">
        <v>4375021</v>
      </c>
      <c r="W53" s="133">
        <v>42502</v>
      </c>
      <c r="X53" s="10">
        <v>26.68</v>
      </c>
      <c r="Y53" s="10">
        <v>26.9</v>
      </c>
      <c r="Z53" s="10">
        <v>25.38</v>
      </c>
      <c r="AA53" s="10">
        <v>25.44</v>
      </c>
      <c r="AB53" s="95">
        <v>5245500</v>
      </c>
      <c r="AC53" s="10">
        <v>25.17</v>
      </c>
      <c r="AD53" s="2">
        <f t="shared" si="0"/>
        <v>1.5199999999999996</v>
      </c>
      <c r="AE53" s="138">
        <f t="shared" si="1"/>
        <v>-2.4040325707638477E-2</v>
      </c>
    </row>
    <row r="54" spans="15:31" x14ac:dyDescent="0.25">
      <c r="O54" s="83">
        <v>0.97</v>
      </c>
      <c r="P54" s="83">
        <f t="shared" si="24"/>
        <v>28.459799999999998</v>
      </c>
      <c r="T54" s="93" t="s">
        <v>110</v>
      </c>
      <c r="U54" s="131">
        <v>5553150</v>
      </c>
      <c r="W54" s="133">
        <v>42501</v>
      </c>
      <c r="X54" s="10">
        <v>26.05</v>
      </c>
      <c r="Y54" s="10">
        <v>26.67</v>
      </c>
      <c r="Z54" s="10">
        <v>25.67</v>
      </c>
      <c r="AA54" s="10">
        <v>26.07</v>
      </c>
      <c r="AB54" s="95">
        <v>6846100</v>
      </c>
      <c r="AC54" s="10">
        <v>25.79</v>
      </c>
      <c r="AD54" s="2">
        <f t="shared" si="0"/>
        <v>1</v>
      </c>
      <c r="AE54" s="138">
        <f t="shared" si="1"/>
        <v>3.8789759503488064E-4</v>
      </c>
    </row>
    <row r="55" spans="15:31" x14ac:dyDescent="0.25">
      <c r="O55" s="83">
        <v>0.96</v>
      </c>
      <c r="P55" s="83">
        <f t="shared" si="24"/>
        <v>28.166399999999999</v>
      </c>
      <c r="T55" s="93" t="s">
        <v>108</v>
      </c>
      <c r="U55" s="130" t="s">
        <v>545</v>
      </c>
      <c r="W55" s="133">
        <v>42500</v>
      </c>
      <c r="X55" s="10">
        <v>25.03</v>
      </c>
      <c r="Y55" s="10">
        <v>26.18</v>
      </c>
      <c r="Z55" s="10">
        <v>24.81</v>
      </c>
      <c r="AA55" s="10">
        <v>26.06</v>
      </c>
      <c r="AB55" s="95">
        <v>5092300</v>
      </c>
      <c r="AC55" s="10">
        <v>25.78</v>
      </c>
      <c r="AD55" s="2">
        <f t="shared" si="0"/>
        <v>1.370000000000001</v>
      </c>
      <c r="AE55" s="138">
        <f t="shared" si="1"/>
        <v>4.5417680454176823E-2</v>
      </c>
    </row>
    <row r="56" spans="15:31" x14ac:dyDescent="0.25">
      <c r="O56" s="83">
        <v>0.95</v>
      </c>
      <c r="P56" s="83">
        <f t="shared" si="24"/>
        <v>27.872999999999998</v>
      </c>
      <c r="T56" s="93" t="s">
        <v>111</v>
      </c>
      <c r="U56" s="130">
        <v>10.58</v>
      </c>
      <c r="W56" s="133">
        <v>42499</v>
      </c>
      <c r="X56" s="10">
        <v>25.74</v>
      </c>
      <c r="Y56" s="10">
        <v>25.74</v>
      </c>
      <c r="Z56" s="10">
        <v>24.91</v>
      </c>
      <c r="AA56" s="10">
        <v>24.93</v>
      </c>
      <c r="AB56" s="95">
        <v>5396600</v>
      </c>
      <c r="AC56" s="10">
        <v>24.66</v>
      </c>
      <c r="AD56" s="2">
        <f t="shared" si="0"/>
        <v>0.82999999999999829</v>
      </c>
      <c r="AE56" s="138">
        <f t="shared" si="1"/>
        <v>-4.0840140023337246E-2</v>
      </c>
    </row>
    <row r="57" spans="15:31" x14ac:dyDescent="0.25">
      <c r="O57" s="83">
        <v>0.94</v>
      </c>
      <c r="P57" s="83">
        <f t="shared" si="24"/>
        <v>27.579599999999999</v>
      </c>
      <c r="T57" s="93" t="s">
        <v>112</v>
      </c>
      <c r="U57" s="130">
        <v>2.71</v>
      </c>
      <c r="W57" s="133">
        <v>42496</v>
      </c>
      <c r="X57" s="10">
        <v>25.92</v>
      </c>
      <c r="Y57" s="10">
        <v>26.45</v>
      </c>
      <c r="Z57" s="10">
        <v>25.84</v>
      </c>
      <c r="AA57" s="10">
        <v>25.99</v>
      </c>
      <c r="AB57" s="95">
        <v>3612900</v>
      </c>
      <c r="AC57" s="10">
        <v>25.71</v>
      </c>
      <c r="AD57" s="2">
        <f t="shared" si="0"/>
        <v>0.60999999999999943</v>
      </c>
      <c r="AE57" s="138">
        <f t="shared" si="1"/>
        <v>-3.4883720930232176E-3</v>
      </c>
    </row>
    <row r="58" spans="15:31" x14ac:dyDescent="0.25">
      <c r="O58" s="83">
        <v>0.93</v>
      </c>
      <c r="P58" s="83">
        <f t="shared" si="24"/>
        <v>27.286200000000001</v>
      </c>
      <c r="T58" s="93" t="s">
        <v>109</v>
      </c>
      <c r="U58" s="130" t="s">
        <v>289</v>
      </c>
      <c r="W58" s="133">
        <v>42495</v>
      </c>
      <c r="X58" s="10">
        <v>27.28</v>
      </c>
      <c r="Y58" s="10">
        <v>27.33</v>
      </c>
      <c r="Z58" s="10">
        <v>25.96</v>
      </c>
      <c r="AA58" s="10">
        <v>26.08</v>
      </c>
      <c r="AB58" s="95">
        <v>6181000</v>
      </c>
      <c r="AC58" s="10">
        <v>25.8</v>
      </c>
      <c r="AD58" s="2">
        <f t="shared" si="0"/>
        <v>1.3699999999999974</v>
      </c>
      <c r="AE58" s="138">
        <f t="shared" si="1"/>
        <v>-3.8031319910514561E-2</v>
      </c>
    </row>
    <row r="59" spans="15:31" x14ac:dyDescent="0.25">
      <c r="O59" s="83">
        <v>0.92</v>
      </c>
      <c r="P59" s="83">
        <f t="shared" si="24"/>
        <v>26.992800000000003</v>
      </c>
      <c r="W59" s="133">
        <v>42494</v>
      </c>
      <c r="X59" s="10">
        <v>27.07</v>
      </c>
      <c r="Y59" s="10">
        <v>27.89</v>
      </c>
      <c r="Z59" s="10">
        <v>26.04</v>
      </c>
      <c r="AA59" s="10">
        <v>27.11</v>
      </c>
      <c r="AB59" s="95">
        <v>7040800</v>
      </c>
      <c r="AC59" s="10">
        <v>26.82</v>
      </c>
      <c r="AD59" s="2">
        <f t="shared" si="0"/>
        <v>1.8500000000000014</v>
      </c>
      <c r="AE59" s="138">
        <f t="shared" si="1"/>
        <v>-1.4695077149154967E-2</v>
      </c>
    </row>
    <row r="60" spans="15:31" x14ac:dyDescent="0.25">
      <c r="O60" s="83">
        <v>0.91</v>
      </c>
      <c r="P60" s="83">
        <f t="shared" si="24"/>
        <v>26.699400000000001</v>
      </c>
      <c r="W60" s="133">
        <v>42493</v>
      </c>
      <c r="X60" s="10">
        <v>28.19</v>
      </c>
      <c r="Y60" s="10">
        <v>28.39</v>
      </c>
      <c r="Z60" s="10">
        <v>27.41</v>
      </c>
      <c r="AA60" s="10">
        <v>27.51</v>
      </c>
      <c r="AB60" s="95">
        <v>4966100</v>
      </c>
      <c r="AC60" s="10">
        <v>27.22</v>
      </c>
      <c r="AD60" s="2">
        <f t="shared" si="0"/>
        <v>0.98000000000000043</v>
      </c>
      <c r="AE60" s="138">
        <f t="shared" si="1"/>
        <v>-3.5093938319744833E-2</v>
      </c>
    </row>
    <row r="61" spans="15:31" x14ac:dyDescent="0.25">
      <c r="O61" s="83">
        <v>0.9</v>
      </c>
      <c r="P61" s="83">
        <f t="shared" si="24"/>
        <v>26.405999999999999</v>
      </c>
      <c r="W61" s="133">
        <v>42492</v>
      </c>
      <c r="X61" s="10">
        <v>28.27</v>
      </c>
      <c r="Y61" s="10">
        <v>28.59</v>
      </c>
      <c r="Z61" s="10">
        <v>27.43</v>
      </c>
      <c r="AA61" s="10">
        <v>28.52</v>
      </c>
      <c r="AB61" s="95">
        <v>5288000</v>
      </c>
      <c r="AC61" s="10">
        <v>28.21</v>
      </c>
      <c r="AD61" s="2">
        <f t="shared" si="0"/>
        <v>1.1600000000000001</v>
      </c>
      <c r="AE61" s="138">
        <f t="shared" si="1"/>
        <v>1.8779342723004744E-2</v>
      </c>
    </row>
    <row r="62" spans="15:31" x14ac:dyDescent="0.25">
      <c r="W62" s="133">
        <v>42489</v>
      </c>
      <c r="X62" s="10">
        <v>28.42</v>
      </c>
      <c r="Y62" s="10">
        <v>28.74</v>
      </c>
      <c r="Z62" s="10">
        <v>27.7</v>
      </c>
      <c r="AA62" s="10">
        <v>27.99</v>
      </c>
      <c r="AB62" s="95">
        <v>7335500</v>
      </c>
      <c r="AC62" s="10">
        <v>27.69</v>
      </c>
      <c r="AD62" s="2">
        <f t="shared" si="0"/>
        <v>1.0399999999999991</v>
      </c>
      <c r="AE62" s="138">
        <f t="shared" si="1"/>
        <v>-2.0169851380042458E-2</v>
      </c>
    </row>
    <row r="63" spans="15:31" x14ac:dyDescent="0.25">
      <c r="W63" s="133">
        <v>42488</v>
      </c>
      <c r="X63" s="10">
        <v>27.98</v>
      </c>
      <c r="Y63" s="10">
        <v>29.26</v>
      </c>
      <c r="Z63" s="10">
        <v>27.52</v>
      </c>
      <c r="AA63" s="10">
        <v>28.57</v>
      </c>
      <c r="AB63" s="95">
        <v>7435600</v>
      </c>
      <c r="AC63" s="10">
        <v>28.26</v>
      </c>
      <c r="AD63" s="2">
        <f t="shared" si="0"/>
        <v>1.740000000000002</v>
      </c>
      <c r="AE63" s="138">
        <f t="shared" si="1"/>
        <v>1.0626992561104665E-3</v>
      </c>
    </row>
    <row r="64" spans="15:31" x14ac:dyDescent="0.25">
      <c r="W64" s="133">
        <v>42487</v>
      </c>
      <c r="X64" s="10">
        <v>28.58</v>
      </c>
      <c r="Y64" s="10">
        <v>28.83</v>
      </c>
      <c r="Z64" s="10">
        <v>28.24</v>
      </c>
      <c r="AA64" s="10">
        <v>28.54</v>
      </c>
      <c r="AB64" s="95">
        <v>5928000</v>
      </c>
      <c r="AC64" s="10">
        <v>28.23</v>
      </c>
      <c r="AD64" s="2">
        <f t="shared" si="0"/>
        <v>0.58999999999999986</v>
      </c>
      <c r="AE64" s="138">
        <f t="shared" si="1"/>
        <v>-3.5410764872512157E-4</v>
      </c>
    </row>
    <row r="65" spans="23:31" x14ac:dyDescent="0.25">
      <c r="W65" s="133">
        <v>42486</v>
      </c>
      <c r="X65" s="10">
        <v>28.34</v>
      </c>
      <c r="Y65" s="10">
        <v>28.69</v>
      </c>
      <c r="Z65" s="10">
        <v>27.72</v>
      </c>
      <c r="AA65" s="10">
        <v>28.55</v>
      </c>
      <c r="AB65" s="95">
        <v>3989600</v>
      </c>
      <c r="AC65" s="10">
        <v>28.24</v>
      </c>
      <c r="AD65" s="2">
        <f t="shared" si="0"/>
        <v>0.97000000000000242</v>
      </c>
      <c r="AE65" s="138">
        <f t="shared" si="1"/>
        <v>9.2923516797711603E-3</v>
      </c>
    </row>
    <row r="66" spans="23:31" x14ac:dyDescent="0.25">
      <c r="W66" s="133">
        <v>42485</v>
      </c>
      <c r="X66" s="10">
        <v>28.28</v>
      </c>
      <c r="Y66" s="10">
        <v>29.16</v>
      </c>
      <c r="Z66" s="10">
        <v>28.09</v>
      </c>
      <c r="AA66" s="10">
        <v>28.28</v>
      </c>
      <c r="AB66" s="95">
        <v>4030800</v>
      </c>
      <c r="AC66" s="10">
        <v>27.98</v>
      </c>
      <c r="AD66" s="2">
        <f t="shared" si="0"/>
        <v>1.0700000000000003</v>
      </c>
      <c r="AE66" s="138">
        <f t="shared" si="1"/>
        <v>-9.2067988668554923E-3</v>
      </c>
    </row>
    <row r="67" spans="23:31" x14ac:dyDescent="0.25">
      <c r="W67" s="133">
        <v>42482</v>
      </c>
      <c r="X67" s="10">
        <v>28.8</v>
      </c>
      <c r="Y67" s="10">
        <v>29.17</v>
      </c>
      <c r="Z67" s="10">
        <v>28.38</v>
      </c>
      <c r="AA67" s="10">
        <v>28.55</v>
      </c>
      <c r="AB67" s="95">
        <v>3495000</v>
      </c>
      <c r="AC67" s="10">
        <v>28.24</v>
      </c>
      <c r="AD67" s="2">
        <f>Y67-Z67</f>
        <v>0.7900000000000027</v>
      </c>
      <c r="AE67" s="138" t="e">
        <f>AC67/#REF!-1</f>
        <v>#REF!</v>
      </c>
    </row>
    <row r="68" spans="23:31" x14ac:dyDescent="0.25">
      <c r="W68" s="133">
        <v>42481</v>
      </c>
      <c r="X68" s="10">
        <v>28.84</v>
      </c>
      <c r="Y68" s="10">
        <v>29.66</v>
      </c>
      <c r="Z68" s="10">
        <v>28.59</v>
      </c>
      <c r="AA68" s="10">
        <v>28.71</v>
      </c>
      <c r="AB68" s="95">
        <v>5772600</v>
      </c>
      <c r="AC68" s="10">
        <v>28.4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7:F41 H37:H41">
    <cfRule type="expression" dxfId="447" priority="19">
      <formula>F37&gt;0</formula>
    </cfRule>
    <cfRule type="expression" dxfId="446" priority="20">
      <formula>F37&lt;0</formula>
    </cfRule>
  </conditionalFormatting>
  <conditionalFormatting sqref="Q7">
    <cfRule type="expression" dxfId="445" priority="7">
      <formula>Q7&gt;0</formula>
    </cfRule>
    <cfRule type="expression" dxfId="444" priority="8">
      <formula>Q7&lt;0</formula>
    </cfRule>
  </conditionalFormatting>
  <conditionalFormatting sqref="Q8">
    <cfRule type="expression" dxfId="443" priority="5">
      <formula>Q8&gt;0</formula>
    </cfRule>
    <cfRule type="expression" dxfId="442" priority="6">
      <formula>Q8&lt;0</formula>
    </cfRule>
  </conditionalFormatting>
  <conditionalFormatting sqref="F25:F36">
    <cfRule type="expression" dxfId="441" priority="3">
      <formula>F25&gt;0</formula>
    </cfRule>
    <cfRule type="expression" dxfId="440" priority="4">
      <formula>F25&lt;0</formula>
    </cfRule>
  </conditionalFormatting>
  <conditionalFormatting sqref="H25:H36">
    <cfRule type="expression" dxfId="439" priority="1">
      <formula>H25&gt;0</formula>
    </cfRule>
    <cfRule type="expression" dxfId="4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>
        <v>42577</v>
      </c>
      <c r="H2" s="185">
        <v>50</v>
      </c>
      <c r="I2" s="3">
        <v>47.5</v>
      </c>
      <c r="J2" s="3">
        <v>0.05</v>
      </c>
      <c r="K2" s="3">
        <f>H2*I2-J2</f>
        <v>2374.9499999999998</v>
      </c>
      <c r="L2" s="74" t="s">
        <v>342</v>
      </c>
      <c r="M2" s="4"/>
      <c r="O2" s="11" t="s">
        <v>57</v>
      </c>
      <c r="Q2">
        <f>C18-H18</f>
        <v>50</v>
      </c>
      <c r="T2" s="1"/>
      <c r="W2" s="133">
        <v>42576</v>
      </c>
      <c r="X2" s="10">
        <v>47.36</v>
      </c>
      <c r="Y2" s="10">
        <v>47.44</v>
      </c>
      <c r="Z2" s="10">
        <v>47.17</v>
      </c>
      <c r="AA2" s="10">
        <v>47.34</v>
      </c>
      <c r="AB2" s="95">
        <v>3372200</v>
      </c>
      <c r="AC2" s="10">
        <v>47.34</v>
      </c>
      <c r="AD2" s="2">
        <f>Y2-Z2</f>
        <v>0.26999999999999602</v>
      </c>
      <c r="AE2" s="138">
        <f>AC2/AC3-1</f>
        <v>1.0573059843519417E-3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43.001000000000005</v>
      </c>
      <c r="T3" s="1"/>
      <c r="W3" s="133">
        <v>42573</v>
      </c>
      <c r="X3" s="10">
        <v>47.35</v>
      </c>
      <c r="Y3" s="10">
        <v>47.38</v>
      </c>
      <c r="Z3" s="10">
        <v>47.17</v>
      </c>
      <c r="AA3" s="10">
        <v>47.29</v>
      </c>
      <c r="AB3" s="95">
        <v>3515800</v>
      </c>
      <c r="AC3" s="10">
        <v>47.29</v>
      </c>
      <c r="AD3" s="2">
        <f t="shared" ref="AD3:AD66" si="0">Y3-Z3</f>
        <v>0.21000000000000085</v>
      </c>
      <c r="AE3" s="138">
        <f t="shared" ref="AE3:AE66" si="1">AC3/AC4-1</f>
        <v>6.3478628861624031E-4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47.5</v>
      </c>
      <c r="T4" s="163"/>
      <c r="U4" s="1"/>
      <c r="W4" s="133">
        <v>42572</v>
      </c>
      <c r="X4" s="10">
        <v>47.27</v>
      </c>
      <c r="Y4" s="10">
        <v>47.52</v>
      </c>
      <c r="Z4" s="10">
        <v>47.18</v>
      </c>
      <c r="AA4" s="10">
        <v>47.26</v>
      </c>
      <c r="AB4" s="95">
        <v>3208100</v>
      </c>
      <c r="AC4" s="10">
        <v>47.26</v>
      </c>
      <c r="AD4" s="2">
        <f t="shared" si="0"/>
        <v>0.34000000000000341</v>
      </c>
      <c r="AE4" s="138">
        <f t="shared" si="1"/>
        <v>-2.9535864978903481E-3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2375</v>
      </c>
      <c r="W5" s="133">
        <v>42571</v>
      </c>
      <c r="X5" s="10">
        <v>47.25</v>
      </c>
      <c r="Y5" s="10">
        <v>47.46</v>
      </c>
      <c r="Z5" s="10">
        <v>47.16</v>
      </c>
      <c r="AA5" s="10">
        <v>47.4</v>
      </c>
      <c r="AB5" s="95">
        <v>2976600</v>
      </c>
      <c r="AC5" s="10">
        <v>47.4</v>
      </c>
      <c r="AD5" s="2">
        <f t="shared" si="0"/>
        <v>0.30000000000000426</v>
      </c>
      <c r="AE5" s="138">
        <f t="shared" si="1"/>
        <v>9.5846645367412275E-3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2150.0500000000002</v>
      </c>
      <c r="W6" s="133">
        <v>42570</v>
      </c>
      <c r="X6" s="10">
        <v>46.98</v>
      </c>
      <c r="Y6" s="10">
        <v>47.06</v>
      </c>
      <c r="Z6" s="10">
        <v>46.83</v>
      </c>
      <c r="AA6" s="10">
        <v>46.95</v>
      </c>
      <c r="AB6" s="95">
        <v>4647500</v>
      </c>
      <c r="AC6" s="10">
        <v>46.95</v>
      </c>
      <c r="AD6" s="2">
        <f t="shared" si="0"/>
        <v>0.23000000000000398</v>
      </c>
      <c r="AE6" s="138">
        <f t="shared" si="1"/>
        <v>-7.609384908053296E-3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224.94999999999982</v>
      </c>
      <c r="R7">
        <v>50</v>
      </c>
      <c r="W7" s="133">
        <v>42569</v>
      </c>
      <c r="X7" s="10">
        <v>47.22</v>
      </c>
      <c r="Y7" s="10">
        <v>47.56</v>
      </c>
      <c r="Z7" s="10">
        <v>47.11</v>
      </c>
      <c r="AA7" s="10">
        <v>47.31</v>
      </c>
      <c r="AB7" s="95">
        <v>7433800</v>
      </c>
      <c r="AC7" s="10">
        <v>47.31</v>
      </c>
      <c r="AD7" s="2">
        <f t="shared" si="0"/>
        <v>0.45000000000000284</v>
      </c>
      <c r="AE7" s="138">
        <f t="shared" si="1"/>
        <v>1.9059720457434981E-3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224.94999999999982</v>
      </c>
      <c r="W8" s="133">
        <v>42566</v>
      </c>
      <c r="X8" s="10">
        <v>47.32</v>
      </c>
      <c r="Y8" s="10">
        <v>47.39</v>
      </c>
      <c r="Z8" s="10">
        <v>47.1</v>
      </c>
      <c r="AA8" s="10">
        <v>47.22</v>
      </c>
      <c r="AB8" s="95">
        <v>10403600</v>
      </c>
      <c r="AC8" s="10">
        <v>47.22</v>
      </c>
      <c r="AD8" s="2">
        <f t="shared" si="0"/>
        <v>0.28999999999999915</v>
      </c>
      <c r="AE8" s="138">
        <f t="shared" si="1"/>
        <v>-6.1039781098716217E-3</v>
      </c>
    </row>
    <row r="9" spans="1:31" x14ac:dyDescent="0.25">
      <c r="H9" s="72"/>
      <c r="O9" s="11" t="s">
        <v>239</v>
      </c>
      <c r="Q9" s="138">
        <f>IF(Q2=0, 0, Q8/Q6)</f>
        <v>0.10462547382619</v>
      </c>
      <c r="W9" s="133">
        <v>42565</v>
      </c>
      <c r="X9" s="10">
        <v>47.54</v>
      </c>
      <c r="Y9" s="10">
        <v>47.67</v>
      </c>
      <c r="Z9" s="10">
        <v>47.43</v>
      </c>
      <c r="AA9" s="10">
        <v>47.51</v>
      </c>
      <c r="AB9" s="95">
        <v>17420400</v>
      </c>
      <c r="AC9" s="10">
        <v>47.51</v>
      </c>
      <c r="AD9" s="2">
        <f t="shared" si="0"/>
        <v>0.24000000000000199</v>
      </c>
      <c r="AE9" s="138">
        <f t="shared" si="1"/>
        <v>1.0421097405359347E-2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47.24</v>
      </c>
      <c r="Y10" s="10">
        <v>47.41</v>
      </c>
      <c r="Z10" s="10">
        <v>46.99</v>
      </c>
      <c r="AA10" s="10">
        <v>47.02</v>
      </c>
      <c r="AB10" s="95">
        <v>7892100</v>
      </c>
      <c r="AC10" s="10">
        <v>47.02</v>
      </c>
      <c r="AD10" s="2">
        <f t="shared" si="0"/>
        <v>0.4199999999999946</v>
      </c>
      <c r="AE10" s="138">
        <f t="shared" si="1"/>
        <v>0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42563</v>
      </c>
      <c r="X11" s="10">
        <v>47.07</v>
      </c>
      <c r="Y11" s="10">
        <v>47.31</v>
      </c>
      <c r="Z11" s="10">
        <v>46.99</v>
      </c>
      <c r="AA11" s="10">
        <v>47.02</v>
      </c>
      <c r="AB11" s="95">
        <v>6164700</v>
      </c>
      <c r="AC11" s="10">
        <v>47.02</v>
      </c>
      <c r="AD11" s="2">
        <f t="shared" si="0"/>
        <v>0.32000000000000028</v>
      </c>
      <c r="AE11" s="138">
        <f t="shared" si="1"/>
        <v>1.4674147604661236E-2</v>
      </c>
    </row>
    <row r="12" spans="1:31" x14ac:dyDescent="0.25">
      <c r="H12" s="72"/>
      <c r="W12" s="133">
        <v>42562</v>
      </c>
      <c r="X12" s="10">
        <v>46.3</v>
      </c>
      <c r="Y12" s="10">
        <v>46.53</v>
      </c>
      <c r="Z12" s="10">
        <v>46.28</v>
      </c>
      <c r="AA12" s="10">
        <v>46.34</v>
      </c>
      <c r="AB12" s="95">
        <v>6794500</v>
      </c>
      <c r="AC12" s="10">
        <v>46.34</v>
      </c>
      <c r="AD12" s="2">
        <f t="shared" si="0"/>
        <v>0.25</v>
      </c>
      <c r="AE12" s="138">
        <f t="shared" si="1"/>
        <v>1.4892685063513156E-2</v>
      </c>
    </row>
    <row r="13" spans="1:31" x14ac:dyDescent="0.25">
      <c r="H13" s="72"/>
      <c r="W13" s="133">
        <v>42559</v>
      </c>
      <c r="X13" s="10">
        <v>45.66</v>
      </c>
      <c r="Y13" s="10">
        <v>45.73</v>
      </c>
      <c r="Z13" s="10">
        <v>45.48</v>
      </c>
      <c r="AA13" s="10">
        <v>45.66</v>
      </c>
      <c r="AB13" s="95">
        <v>7459000</v>
      </c>
      <c r="AC13" s="10">
        <v>45.66</v>
      </c>
      <c r="AD13" s="2">
        <f t="shared" si="0"/>
        <v>0.25</v>
      </c>
      <c r="AE13" s="138">
        <f t="shared" si="1"/>
        <v>1.6473731077470966E-2</v>
      </c>
    </row>
    <row r="14" spans="1:31" x14ac:dyDescent="0.25">
      <c r="H14" s="72"/>
      <c r="W14" s="133">
        <v>42558</v>
      </c>
      <c r="X14" s="10">
        <v>45.25</v>
      </c>
      <c r="Y14" s="10">
        <v>45.43</v>
      </c>
      <c r="Z14" s="10">
        <v>44.74</v>
      </c>
      <c r="AA14" s="10">
        <v>44.92</v>
      </c>
      <c r="AB14" s="95">
        <v>6712900</v>
      </c>
      <c r="AC14" s="10">
        <v>44.92</v>
      </c>
      <c r="AD14" s="2">
        <f t="shared" si="0"/>
        <v>0.68999999999999773</v>
      </c>
      <c r="AE14" s="138">
        <f t="shared" si="1"/>
        <v>-4.2119264021280856E-3</v>
      </c>
    </row>
    <row r="15" spans="1:31" x14ac:dyDescent="0.25">
      <c r="H15" s="72"/>
      <c r="W15" s="133">
        <v>42557</v>
      </c>
      <c r="X15" s="10">
        <v>44.67</v>
      </c>
      <c r="Y15" s="10">
        <v>45.14</v>
      </c>
      <c r="Z15" s="10">
        <v>44.29</v>
      </c>
      <c r="AA15" s="10">
        <v>45.11</v>
      </c>
      <c r="AB15" s="95">
        <v>10473300</v>
      </c>
      <c r="AC15" s="10">
        <v>45.11</v>
      </c>
      <c r="AD15" s="2">
        <f t="shared" si="0"/>
        <v>0.85000000000000142</v>
      </c>
      <c r="AE15" s="138">
        <f t="shared" si="1"/>
        <v>-3.0939226519337559E-3</v>
      </c>
    </row>
    <row r="16" spans="1:31" x14ac:dyDescent="0.25">
      <c r="H16" s="72"/>
      <c r="W16" s="133">
        <v>42556</v>
      </c>
      <c r="X16" s="10">
        <v>45.78</v>
      </c>
      <c r="Y16" s="10">
        <v>45.81</v>
      </c>
      <c r="Z16" s="10">
        <v>45.13</v>
      </c>
      <c r="AA16" s="10">
        <v>45.25</v>
      </c>
      <c r="AB16" s="95">
        <v>8668300</v>
      </c>
      <c r="AC16" s="10">
        <v>45.25</v>
      </c>
      <c r="AD16" s="2">
        <f t="shared" si="0"/>
        <v>0.67999999999999972</v>
      </c>
      <c r="AE16" s="138">
        <f t="shared" si="1"/>
        <v>-3.1464041095890405E-2</v>
      </c>
    </row>
    <row r="17" spans="1:31" x14ac:dyDescent="0.25">
      <c r="W17" s="133">
        <v>42552</v>
      </c>
      <c r="X17" s="10">
        <v>46.76</v>
      </c>
      <c r="Y17" s="10">
        <v>46.88</v>
      </c>
      <c r="Z17" s="10">
        <v>46.63</v>
      </c>
      <c r="AA17" s="10">
        <v>46.72</v>
      </c>
      <c r="AB17" s="95">
        <v>8123600</v>
      </c>
      <c r="AC17" s="10">
        <v>46.72</v>
      </c>
      <c r="AD17" s="2">
        <f t="shared" si="0"/>
        <v>0.25</v>
      </c>
      <c r="AE17" s="138">
        <f t="shared" si="1"/>
        <v>1.285897985426443E-3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50</v>
      </c>
      <c r="I18" s="18"/>
      <c r="J18" s="18"/>
      <c r="K18" s="18">
        <f>SUM(K2:K5)</f>
        <v>2374.9499999999998</v>
      </c>
      <c r="L18" s="14"/>
      <c r="M18" s="18">
        <f>SUM(M2:M10)</f>
        <v>0</v>
      </c>
      <c r="W18" s="133">
        <v>42551</v>
      </c>
      <c r="X18" s="10">
        <v>45.86</v>
      </c>
      <c r="Y18" s="10">
        <v>46.66</v>
      </c>
      <c r="Z18" s="10">
        <v>45.79</v>
      </c>
      <c r="AA18" s="10">
        <v>46.66</v>
      </c>
      <c r="AB18" s="95">
        <v>12204600</v>
      </c>
      <c r="AC18" s="10">
        <v>46.66</v>
      </c>
      <c r="AD18" s="2">
        <f t="shared" si="0"/>
        <v>0.86999999999999744</v>
      </c>
      <c r="AE18" s="138">
        <f t="shared" si="1"/>
        <v>2.2124863088718527E-2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42550</v>
      </c>
      <c r="X19" s="10">
        <v>45.51</v>
      </c>
      <c r="Y19" s="10">
        <v>45.88</v>
      </c>
      <c r="Z19" s="10">
        <v>45.37</v>
      </c>
      <c r="AA19" s="10">
        <v>45.65</v>
      </c>
      <c r="AB19" s="95">
        <v>7148600</v>
      </c>
      <c r="AC19" s="10">
        <v>45.65</v>
      </c>
      <c r="AD19" s="2">
        <f t="shared" si="0"/>
        <v>0.51000000000000512</v>
      </c>
      <c r="AE19" s="138">
        <f t="shared" si="1"/>
        <v>2.0339740724184097E-2</v>
      </c>
    </row>
    <row r="20" spans="1:31" x14ac:dyDescent="0.25">
      <c r="W20" s="133">
        <v>42549</v>
      </c>
      <c r="X20" s="10">
        <v>44.53</v>
      </c>
      <c r="Y20" s="10">
        <v>44.74</v>
      </c>
      <c r="Z20" s="10">
        <v>44.12</v>
      </c>
      <c r="AA20" s="10">
        <v>44.74</v>
      </c>
      <c r="AB20" s="95">
        <v>9806000</v>
      </c>
      <c r="AC20" s="10">
        <v>44.74</v>
      </c>
      <c r="AD20" s="2">
        <f t="shared" si="0"/>
        <v>0.62000000000000455</v>
      </c>
      <c r="AE20" s="138">
        <f t="shared" si="1"/>
        <v>3.2779316712834738E-2</v>
      </c>
    </row>
    <row r="21" spans="1:31" x14ac:dyDescent="0.25">
      <c r="W21" s="133">
        <v>42548</v>
      </c>
      <c r="X21" s="10">
        <v>43.57</v>
      </c>
      <c r="Y21" s="10">
        <v>43.63</v>
      </c>
      <c r="Z21" s="10">
        <v>42.73</v>
      </c>
      <c r="AA21" s="10">
        <v>43.32</v>
      </c>
      <c r="AB21" s="95">
        <v>10904600</v>
      </c>
      <c r="AC21" s="10">
        <v>43.32</v>
      </c>
      <c r="AD21" s="2">
        <f t="shared" si="0"/>
        <v>0.90000000000000568</v>
      </c>
      <c r="AE21" s="138">
        <f t="shared" si="1"/>
        <v>-2.6079136690647431E-2</v>
      </c>
    </row>
    <row r="22" spans="1:31" x14ac:dyDescent="0.25">
      <c r="W22" s="133">
        <v>42545</v>
      </c>
      <c r="X22" s="10">
        <v>44.93</v>
      </c>
      <c r="Y22" s="10">
        <v>46.02</v>
      </c>
      <c r="Z22" s="10">
        <v>44.48</v>
      </c>
      <c r="AA22" s="10">
        <v>44.48</v>
      </c>
      <c r="AB22" s="95">
        <v>29139700</v>
      </c>
      <c r="AC22" s="10">
        <v>44.48</v>
      </c>
      <c r="AD22" s="2">
        <f t="shared" si="0"/>
        <v>1.5400000000000063</v>
      </c>
      <c r="AE22" s="138">
        <f t="shared" si="1"/>
        <v>-0.11288392500997213</v>
      </c>
    </row>
    <row r="23" spans="1:31" x14ac:dyDescent="0.25">
      <c r="W23" s="133">
        <v>42544</v>
      </c>
      <c r="X23" s="10">
        <v>49.74</v>
      </c>
      <c r="Y23" s="10">
        <v>50.23</v>
      </c>
      <c r="Z23" s="10">
        <v>49.27</v>
      </c>
      <c r="AA23" s="10">
        <v>50.14</v>
      </c>
      <c r="AB23" s="95">
        <v>7688300</v>
      </c>
      <c r="AC23" s="10">
        <v>50.14</v>
      </c>
      <c r="AD23" s="2">
        <f t="shared" si="0"/>
        <v>0.95999999999999375</v>
      </c>
      <c r="AE23" s="138">
        <f t="shared" si="1"/>
        <v>3.1262854792266648E-2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48.81</v>
      </c>
      <c r="Y24" s="10">
        <v>49.09</v>
      </c>
      <c r="Z24" s="10">
        <v>48.59</v>
      </c>
      <c r="AA24" s="10">
        <v>48.62</v>
      </c>
      <c r="AB24" s="95">
        <v>9102500</v>
      </c>
      <c r="AC24" s="10">
        <v>48.62</v>
      </c>
      <c r="AD24" s="2">
        <f t="shared" si="0"/>
        <v>0.5</v>
      </c>
      <c r="AE24" s="138">
        <f t="shared" si="1"/>
        <v>4.1152263374466536E-4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42542</v>
      </c>
      <c r="X25" s="10">
        <v>48.44</v>
      </c>
      <c r="Y25" s="10">
        <v>48.93</v>
      </c>
      <c r="Z25" s="10">
        <v>48.24</v>
      </c>
      <c r="AA25" s="10">
        <v>48.6</v>
      </c>
      <c r="AB25" s="95">
        <v>5259200</v>
      </c>
      <c r="AC25" s="10">
        <v>48.6</v>
      </c>
      <c r="AD25" s="2">
        <f t="shared" si="0"/>
        <v>0.68999999999999773</v>
      </c>
      <c r="AE25" s="138">
        <f t="shared" si="1"/>
        <v>9.5554632322392141E-3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42541</v>
      </c>
      <c r="X26" s="10">
        <v>48.49</v>
      </c>
      <c r="Y26" s="10">
        <v>48.52</v>
      </c>
      <c r="Z26" s="10">
        <v>48.12</v>
      </c>
      <c r="AA26" s="10">
        <v>48.14</v>
      </c>
      <c r="AB26" s="95">
        <v>7925800</v>
      </c>
      <c r="AC26" s="10">
        <v>48.14</v>
      </c>
      <c r="AD26" s="2">
        <f t="shared" si="0"/>
        <v>0.40000000000000568</v>
      </c>
      <c r="AE26" s="138">
        <f t="shared" si="1"/>
        <v>2.7096223597183666E-2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42538</v>
      </c>
      <c r="X27" s="10">
        <v>46.41</v>
      </c>
      <c r="Y27" s="10">
        <v>46.92</v>
      </c>
      <c r="Z27" s="10">
        <v>46.21</v>
      </c>
      <c r="AA27" s="10">
        <v>46.87</v>
      </c>
      <c r="AB27" s="95">
        <v>9032800</v>
      </c>
      <c r="AC27" s="10">
        <v>46.87</v>
      </c>
      <c r="AD27" s="2">
        <f t="shared" si="0"/>
        <v>0.71000000000000085</v>
      </c>
      <c r="AE27" s="138">
        <f t="shared" si="1"/>
        <v>1.7144097222222099E-2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42537</v>
      </c>
      <c r="X28" s="10">
        <v>45.17</v>
      </c>
      <c r="Y28" s="10">
        <v>46.1</v>
      </c>
      <c r="Z28" s="10">
        <v>44.83</v>
      </c>
      <c r="AA28" s="10">
        <v>46.08</v>
      </c>
      <c r="AB28" s="95">
        <v>7857600</v>
      </c>
      <c r="AC28" s="10">
        <v>46.08</v>
      </c>
      <c r="AD28" s="2">
        <f t="shared" si="0"/>
        <v>1.2700000000000031</v>
      </c>
      <c r="AE28" s="138">
        <f t="shared" si="1"/>
        <v>4.7972088966419246E-3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42536</v>
      </c>
      <c r="X29" s="10">
        <v>45.97</v>
      </c>
      <c r="Y29" s="10">
        <v>46.21</v>
      </c>
      <c r="Z29" s="10">
        <v>45.78</v>
      </c>
      <c r="AA29" s="10">
        <v>45.86</v>
      </c>
      <c r="AB29" s="95">
        <v>6372700</v>
      </c>
      <c r="AC29" s="10">
        <v>45.86</v>
      </c>
      <c r="AD29" s="2">
        <f t="shared" si="0"/>
        <v>0.42999999999999972</v>
      </c>
      <c r="AE29" s="138">
        <f t="shared" si="1"/>
        <v>6.36383585692335E-3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42535</v>
      </c>
      <c r="X30" s="10">
        <v>45.88</v>
      </c>
      <c r="Y30" s="10">
        <v>45.99</v>
      </c>
      <c r="Z30" s="10">
        <v>45.33</v>
      </c>
      <c r="AA30" s="10">
        <v>45.57</v>
      </c>
      <c r="AB30" s="95">
        <v>8372300</v>
      </c>
      <c r="AC30" s="10">
        <v>45.57</v>
      </c>
      <c r="AD30" s="2">
        <f t="shared" si="0"/>
        <v>0.66000000000000369</v>
      </c>
      <c r="AE30" s="138" t="e">
        <f t="shared" si="1"/>
        <v>#DIV/0!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42535</v>
      </c>
      <c r="X31" s="10" t="s">
        <v>298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42534</v>
      </c>
      <c r="X32" s="10">
        <v>47.51</v>
      </c>
      <c r="Y32" s="10">
        <v>47.92</v>
      </c>
      <c r="Z32" s="10">
        <v>47.27</v>
      </c>
      <c r="AA32" s="10">
        <v>47.36</v>
      </c>
      <c r="AB32" s="95">
        <v>5610400</v>
      </c>
      <c r="AC32" s="10">
        <v>46.44</v>
      </c>
      <c r="AD32" s="2">
        <f t="shared" si="0"/>
        <v>0.64999999999999858</v>
      </c>
      <c r="AE32" s="138">
        <f t="shared" si="1"/>
        <v>-1.6101694915254372E-2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42531</v>
      </c>
      <c r="X33" s="10">
        <v>48.7</v>
      </c>
      <c r="Y33" s="10">
        <v>48.73</v>
      </c>
      <c r="Z33" s="10">
        <v>48.02</v>
      </c>
      <c r="AA33" s="10">
        <v>48.14</v>
      </c>
      <c r="AB33" s="95">
        <v>4333200</v>
      </c>
      <c r="AC33" s="10">
        <v>47.2</v>
      </c>
      <c r="AD33" s="2">
        <f t="shared" si="0"/>
        <v>0.70999999999999375</v>
      </c>
      <c r="AE33" s="138">
        <f t="shared" si="1"/>
        <v>-3.3974621367171443E-2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42530</v>
      </c>
      <c r="X34" s="10">
        <v>49.85</v>
      </c>
      <c r="Y34" s="10">
        <v>50.03</v>
      </c>
      <c r="Z34" s="10">
        <v>49.71</v>
      </c>
      <c r="AA34" s="10">
        <v>49.83</v>
      </c>
      <c r="AB34" s="95">
        <v>2563700</v>
      </c>
      <c r="AC34" s="10">
        <v>48.86</v>
      </c>
      <c r="AD34" s="2">
        <f t="shared" si="0"/>
        <v>0.32000000000000028</v>
      </c>
      <c r="AE34" s="138">
        <f t="shared" si="1"/>
        <v>-1.4323179342344172E-2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42529</v>
      </c>
      <c r="X35" s="10">
        <v>50.61</v>
      </c>
      <c r="Y35" s="10">
        <v>50.7</v>
      </c>
      <c r="Z35" s="10">
        <v>50.5</v>
      </c>
      <c r="AA35" s="10">
        <v>50.56</v>
      </c>
      <c r="AB35" s="95">
        <v>4458800</v>
      </c>
      <c r="AC35" s="10">
        <v>49.57</v>
      </c>
      <c r="AD35" s="2">
        <f t="shared" si="0"/>
        <v>0.20000000000000284</v>
      </c>
      <c r="AE35" s="138">
        <f t="shared" si="1"/>
        <v>1.4141414141413122E-3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42528</v>
      </c>
      <c r="X36" s="10">
        <v>50.52</v>
      </c>
      <c r="Y36" s="10">
        <v>50.68</v>
      </c>
      <c r="Z36" s="10">
        <v>50.45</v>
      </c>
      <c r="AA36" s="10">
        <v>50.49</v>
      </c>
      <c r="AB36" s="95">
        <v>6441300</v>
      </c>
      <c r="AC36" s="10">
        <v>49.5</v>
      </c>
      <c r="AD36" s="2">
        <f t="shared" si="0"/>
        <v>0.22999999999999687</v>
      </c>
      <c r="AE36" s="138">
        <f t="shared" si="1"/>
        <v>6.9161920260374377E-3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42527</v>
      </c>
      <c r="X37" s="10">
        <v>49.97</v>
      </c>
      <c r="Y37" s="10">
        <v>50.26</v>
      </c>
      <c r="Z37" s="10">
        <v>49.94</v>
      </c>
      <c r="AA37" s="10">
        <v>50.14</v>
      </c>
      <c r="AB37" s="95">
        <v>3202100</v>
      </c>
      <c r="AC37" s="10">
        <v>49.16</v>
      </c>
      <c r="AD37" s="2">
        <f t="shared" si="0"/>
        <v>0.32000000000000028</v>
      </c>
      <c r="AE37" s="138">
        <f t="shared" si="1"/>
        <v>2.6514378951660866E-3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42524</v>
      </c>
      <c r="X38" s="10">
        <v>49.78</v>
      </c>
      <c r="Y38" s="10">
        <v>50.02</v>
      </c>
      <c r="Z38" s="10">
        <v>49.55</v>
      </c>
      <c r="AA38" s="10">
        <v>50.01</v>
      </c>
      <c r="AB38" s="95">
        <v>5386600</v>
      </c>
      <c r="AC38" s="10">
        <v>49.03</v>
      </c>
      <c r="AD38" s="2">
        <f t="shared" si="0"/>
        <v>0.47000000000000597</v>
      </c>
      <c r="AE38" s="138">
        <f t="shared" si="1"/>
        <v>6.5694929172654959E-3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42523</v>
      </c>
      <c r="X39" s="10">
        <v>49.37</v>
      </c>
      <c r="Y39" s="10">
        <v>49.68</v>
      </c>
      <c r="Z39" s="10">
        <v>49.33</v>
      </c>
      <c r="AA39" s="10">
        <v>49.68</v>
      </c>
      <c r="AB39" s="95">
        <v>11306100</v>
      </c>
      <c r="AC39" s="10">
        <v>48.71</v>
      </c>
      <c r="AD39" s="2">
        <f t="shared" si="0"/>
        <v>0.35000000000000142</v>
      </c>
      <c r="AE39" s="138">
        <f t="shared" si="1"/>
        <v>2.8824377187564032E-3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7" t="s">
        <v>78</v>
      </c>
      <c r="P40" s="507"/>
      <c r="W40" s="133">
        <v>42522</v>
      </c>
      <c r="X40" s="10">
        <v>49.26</v>
      </c>
      <c r="Y40" s="10">
        <v>49.6</v>
      </c>
      <c r="Z40" s="10">
        <v>49.25</v>
      </c>
      <c r="AA40" s="10">
        <v>49.54</v>
      </c>
      <c r="AB40" s="95">
        <v>3351600</v>
      </c>
      <c r="AC40" s="10">
        <v>48.57</v>
      </c>
      <c r="AD40" s="2">
        <f t="shared" si="0"/>
        <v>0.35000000000000142</v>
      </c>
      <c r="AE40" s="138">
        <f t="shared" si="1"/>
        <v>-1.4391447368421462E-3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52.250000000000007</v>
      </c>
      <c r="Q41" s="2"/>
      <c r="W41" s="133">
        <v>42521</v>
      </c>
      <c r="X41" s="10">
        <v>50.13</v>
      </c>
      <c r="Y41" s="10">
        <v>50.23</v>
      </c>
      <c r="Z41" s="10">
        <v>49.48</v>
      </c>
      <c r="AA41" s="10">
        <v>49.61</v>
      </c>
      <c r="AB41" s="95">
        <v>4226000</v>
      </c>
      <c r="AC41" s="10">
        <v>48.64</v>
      </c>
      <c r="AD41" s="2">
        <f t="shared" si="0"/>
        <v>0.75</v>
      </c>
      <c r="AE41" s="138">
        <f t="shared" si="1"/>
        <v>-7.3469387755101812E-3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51.775000000000006</v>
      </c>
      <c r="Q42" s="2"/>
      <c r="T42" s="91" t="s">
        <v>113</v>
      </c>
      <c r="W42" s="133">
        <v>42517</v>
      </c>
      <c r="X42" s="10">
        <v>50.02</v>
      </c>
      <c r="Y42" s="10">
        <v>50.09</v>
      </c>
      <c r="Z42" s="10">
        <v>49.88</v>
      </c>
      <c r="AA42" s="10">
        <v>49.97</v>
      </c>
      <c r="AB42" s="95">
        <v>4377500</v>
      </c>
      <c r="AC42" s="10">
        <v>49</v>
      </c>
      <c r="AD42" s="2">
        <f t="shared" si="0"/>
        <v>0.21000000000000085</v>
      </c>
      <c r="AE42" s="138">
        <f t="shared" si="1"/>
        <v>-2.4429967426710109E-3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51.300000000000004</v>
      </c>
      <c r="Q43" s="2"/>
      <c r="T43" s="128" t="s">
        <v>98</v>
      </c>
      <c r="U43" s="98">
        <v>47.29</v>
      </c>
      <c r="W43" s="133">
        <v>42516</v>
      </c>
      <c r="X43" s="10">
        <v>50.19</v>
      </c>
      <c r="Y43" s="10">
        <v>50.26</v>
      </c>
      <c r="Z43" s="10">
        <v>49.97</v>
      </c>
      <c r="AA43" s="10">
        <v>50.1</v>
      </c>
      <c r="AB43" s="95">
        <v>2557400</v>
      </c>
      <c r="AC43" s="10">
        <v>49.12</v>
      </c>
      <c r="AD43" s="2">
        <f t="shared" si="0"/>
        <v>0.28999999999999915</v>
      </c>
      <c r="AE43" s="138">
        <f t="shared" si="1"/>
        <v>3.2679738562091387E-3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50.825000000000003</v>
      </c>
      <c r="Q44" s="2"/>
      <c r="T44" s="93" t="s">
        <v>99</v>
      </c>
      <c r="U44" s="88">
        <v>47.36</v>
      </c>
      <c r="W44" s="133">
        <v>42515</v>
      </c>
      <c r="X44" s="10">
        <v>49.74</v>
      </c>
      <c r="Y44" s="10">
        <v>50</v>
      </c>
      <c r="Z44" s="10">
        <v>49.74</v>
      </c>
      <c r="AA44" s="10">
        <v>49.93</v>
      </c>
      <c r="AB44" s="95">
        <v>3403900</v>
      </c>
      <c r="AC44" s="10">
        <v>48.96</v>
      </c>
      <c r="AD44" s="2">
        <f t="shared" si="0"/>
        <v>0.25999999999999801</v>
      </c>
      <c r="AE44" s="138">
        <f t="shared" si="1"/>
        <v>1.1152416356877248E-2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50.35</v>
      </c>
      <c r="Q45" s="2"/>
      <c r="T45" s="93" t="s">
        <v>100</v>
      </c>
      <c r="U45" s="88" t="s">
        <v>546</v>
      </c>
      <c r="W45" s="133">
        <v>42514</v>
      </c>
      <c r="X45" s="10">
        <v>48.96</v>
      </c>
      <c r="Y45" s="10">
        <v>49.46</v>
      </c>
      <c r="Z45" s="10">
        <v>48.94</v>
      </c>
      <c r="AA45" s="10">
        <v>49.38</v>
      </c>
      <c r="AB45" s="95">
        <v>10452400</v>
      </c>
      <c r="AC45" s="10">
        <v>48.42</v>
      </c>
      <c r="AD45" s="2">
        <f t="shared" si="0"/>
        <v>0.52000000000000313</v>
      </c>
      <c r="AE45" s="138">
        <f t="shared" si="1"/>
        <v>1.8725015779507581E-2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49.875</v>
      </c>
      <c r="Q46" s="2"/>
      <c r="T46" s="93" t="s">
        <v>101</v>
      </c>
      <c r="U46" s="88" t="s">
        <v>547</v>
      </c>
      <c r="W46" s="133">
        <v>42513</v>
      </c>
      <c r="X46" s="10">
        <v>48.43</v>
      </c>
      <c r="Y46" s="10">
        <v>48.6</v>
      </c>
      <c r="Z46" s="10">
        <v>48.35</v>
      </c>
      <c r="AA46" s="10">
        <v>48.48</v>
      </c>
      <c r="AB46" s="95">
        <v>2771800</v>
      </c>
      <c r="AC46" s="10">
        <v>47.53</v>
      </c>
      <c r="AD46" s="2">
        <f t="shared" si="0"/>
        <v>0.25</v>
      </c>
      <c r="AE46" s="138">
        <f t="shared" si="1"/>
        <v>-2.5183630640083221E-3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49.4</v>
      </c>
      <c r="Q47" s="2"/>
      <c r="T47" s="93" t="s">
        <v>265</v>
      </c>
      <c r="U47" s="88">
        <v>47.37</v>
      </c>
      <c r="W47" s="133">
        <v>42510</v>
      </c>
      <c r="X47" s="10">
        <v>48.53</v>
      </c>
      <c r="Y47" s="10">
        <v>48.7</v>
      </c>
      <c r="Z47" s="10">
        <v>48.49</v>
      </c>
      <c r="AA47" s="10">
        <v>48.6</v>
      </c>
      <c r="AB47" s="95">
        <v>2990600</v>
      </c>
      <c r="AC47" s="10">
        <v>47.65</v>
      </c>
      <c r="AD47" s="2">
        <f t="shared" si="0"/>
        <v>0.21000000000000085</v>
      </c>
      <c r="AE47" s="138">
        <f t="shared" si="1"/>
        <v>9.1063108852180719E-3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48.925000000000004</v>
      </c>
      <c r="Q48" s="2"/>
      <c r="T48" s="93" t="s">
        <v>266</v>
      </c>
      <c r="U48" s="88" t="s">
        <v>315</v>
      </c>
      <c r="W48" s="133">
        <v>42509</v>
      </c>
      <c r="X48" s="10">
        <v>48.18</v>
      </c>
      <c r="Y48" s="10">
        <v>48.28</v>
      </c>
      <c r="Z48" s="10">
        <v>47.98</v>
      </c>
      <c r="AA48" s="10">
        <v>48.16</v>
      </c>
      <c r="AB48" s="95">
        <v>4192900</v>
      </c>
      <c r="AC48" s="10">
        <v>47.22</v>
      </c>
      <c r="AD48" s="2">
        <f t="shared" si="0"/>
        <v>0.30000000000000426</v>
      </c>
      <c r="AE48" s="138">
        <f t="shared" si="1"/>
        <v>-6.1039781098716217E-3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48.45</v>
      </c>
      <c r="Q49" s="2"/>
      <c r="T49" s="93" t="s">
        <v>267</v>
      </c>
      <c r="U49" s="473">
        <v>-4.02E-2</v>
      </c>
      <c r="W49" s="133">
        <v>42508</v>
      </c>
      <c r="X49" s="10">
        <v>48.38</v>
      </c>
      <c r="Y49" s="10">
        <v>48.92</v>
      </c>
      <c r="Z49" s="10">
        <v>48.22</v>
      </c>
      <c r="AA49" s="10">
        <v>48.46</v>
      </c>
      <c r="AB49" s="95">
        <v>5098400</v>
      </c>
      <c r="AC49" s="10">
        <v>47.51</v>
      </c>
      <c r="AD49" s="2">
        <f t="shared" si="0"/>
        <v>0.70000000000000284</v>
      </c>
      <c r="AE49" s="138">
        <f t="shared" si="1"/>
        <v>3.1672297297296037E-3</v>
      </c>
    </row>
    <row r="50" spans="2:31" x14ac:dyDescent="0.25">
      <c r="O50" s="83">
        <v>1.01</v>
      </c>
      <c r="P50" s="83">
        <f t="shared" si="42"/>
        <v>47.975000000000001</v>
      </c>
      <c r="Q50" s="2"/>
      <c r="T50" s="93"/>
      <c r="U50" s="88"/>
      <c r="W50" s="133">
        <v>42507</v>
      </c>
      <c r="X50" s="10">
        <v>48.57</v>
      </c>
      <c r="Y50" s="10">
        <v>48.75</v>
      </c>
      <c r="Z50" s="10">
        <v>48.26</v>
      </c>
      <c r="AA50" s="10">
        <v>48.3</v>
      </c>
      <c r="AB50" s="95">
        <v>4697000</v>
      </c>
      <c r="AC50" s="10">
        <v>47.36</v>
      </c>
      <c r="AD50" s="2">
        <f t="shared" si="0"/>
        <v>0.49000000000000199</v>
      </c>
      <c r="AE50" s="138">
        <f t="shared" si="1"/>
        <v>-7.9597821533305968E-3</v>
      </c>
    </row>
    <row r="51" spans="2:31" x14ac:dyDescent="0.25">
      <c r="O51" s="83">
        <v>1</v>
      </c>
      <c r="P51" s="83">
        <f t="shared" si="42"/>
        <v>47.5</v>
      </c>
      <c r="Q51" s="2"/>
      <c r="T51" s="93" t="s">
        <v>105</v>
      </c>
      <c r="U51" s="88" t="s">
        <v>548</v>
      </c>
      <c r="W51" s="133">
        <v>42506</v>
      </c>
      <c r="X51" s="10">
        <v>48.3</v>
      </c>
      <c r="Y51" s="10">
        <v>48.72</v>
      </c>
      <c r="Z51" s="10">
        <v>48.23</v>
      </c>
      <c r="AA51" s="10">
        <v>48.69</v>
      </c>
      <c r="AB51" s="95">
        <v>3364700</v>
      </c>
      <c r="AC51" s="10">
        <v>47.74</v>
      </c>
      <c r="AD51" s="2">
        <f t="shared" si="0"/>
        <v>0.49000000000000199</v>
      </c>
      <c r="AE51" s="138">
        <f t="shared" si="1"/>
        <v>1.2298558100084955E-2</v>
      </c>
    </row>
    <row r="52" spans="2:31" x14ac:dyDescent="0.25">
      <c r="O52" s="83">
        <v>0.99</v>
      </c>
      <c r="P52" s="83">
        <f t="shared" si="42"/>
        <v>47.024999999999999</v>
      </c>
      <c r="Q52" s="2"/>
      <c r="T52" s="93" t="s">
        <v>106</v>
      </c>
      <c r="U52" s="88" t="s">
        <v>368</v>
      </c>
      <c r="W52" s="133">
        <v>42503</v>
      </c>
      <c r="X52" s="10">
        <v>48.27</v>
      </c>
      <c r="Y52" s="10">
        <v>48.52</v>
      </c>
      <c r="Z52" s="10">
        <v>48.02</v>
      </c>
      <c r="AA52" s="10">
        <v>48.1</v>
      </c>
      <c r="AB52" s="95">
        <v>3811600</v>
      </c>
      <c r="AC52" s="10">
        <v>47.16</v>
      </c>
      <c r="AD52" s="2">
        <f t="shared" si="0"/>
        <v>0.5</v>
      </c>
      <c r="AE52" s="138">
        <f t="shared" si="1"/>
        <v>-1.0283315844700991E-2</v>
      </c>
    </row>
    <row r="53" spans="2:31" x14ac:dyDescent="0.25">
      <c r="O53" s="83">
        <v>0.98</v>
      </c>
      <c r="P53" s="83">
        <f t="shared" si="42"/>
        <v>46.55</v>
      </c>
      <c r="Q53" s="2"/>
      <c r="T53" s="93" t="s">
        <v>107</v>
      </c>
      <c r="U53" s="90">
        <v>3372233</v>
      </c>
      <c r="W53" s="133">
        <v>42502</v>
      </c>
      <c r="X53" s="10">
        <v>49.11</v>
      </c>
      <c r="Y53" s="10">
        <v>49.16</v>
      </c>
      <c r="Z53" s="10">
        <v>48.4</v>
      </c>
      <c r="AA53" s="10">
        <v>48.6</v>
      </c>
      <c r="AB53" s="95">
        <v>3459400</v>
      </c>
      <c r="AC53" s="10">
        <v>47.65</v>
      </c>
      <c r="AD53" s="2">
        <f t="shared" si="0"/>
        <v>0.75999999999999801</v>
      </c>
      <c r="AE53" s="138">
        <f t="shared" si="1"/>
        <v>-3.1380753138074979E-3</v>
      </c>
    </row>
    <row r="54" spans="2:31" x14ac:dyDescent="0.25">
      <c r="O54" s="83">
        <v>0.97</v>
      </c>
      <c r="P54" s="83">
        <f t="shared" si="42"/>
        <v>46.074999999999996</v>
      </c>
      <c r="T54" s="93" t="s">
        <v>110</v>
      </c>
      <c r="U54" s="90">
        <v>6187380</v>
      </c>
      <c r="W54" s="133">
        <v>42501</v>
      </c>
      <c r="X54" s="10">
        <v>48.78</v>
      </c>
      <c r="Y54" s="10">
        <v>49.02</v>
      </c>
      <c r="Z54" s="10">
        <v>48.67</v>
      </c>
      <c r="AA54" s="10">
        <v>48.75</v>
      </c>
      <c r="AB54" s="95">
        <v>2922700</v>
      </c>
      <c r="AC54" s="10">
        <v>47.8</v>
      </c>
      <c r="AD54" s="2">
        <f t="shared" si="0"/>
        <v>0.35000000000000142</v>
      </c>
      <c r="AE54" s="138">
        <f t="shared" si="1"/>
        <v>-5.202913631633721E-3</v>
      </c>
    </row>
    <row r="55" spans="2:31" x14ac:dyDescent="0.25">
      <c r="O55" s="83">
        <v>0.96</v>
      </c>
      <c r="P55" s="83">
        <f t="shared" si="42"/>
        <v>45.6</v>
      </c>
      <c r="T55" s="93" t="s">
        <v>268</v>
      </c>
      <c r="U55" s="88">
        <v>16</v>
      </c>
      <c r="W55" s="133">
        <v>42500</v>
      </c>
      <c r="X55" s="10">
        <v>48.72</v>
      </c>
      <c r="Y55" s="10">
        <v>49.04</v>
      </c>
      <c r="Z55" s="10">
        <v>48.7</v>
      </c>
      <c r="AA55" s="10">
        <v>49.01</v>
      </c>
      <c r="AB55" s="95">
        <v>2717900</v>
      </c>
      <c r="AC55" s="10">
        <v>48.05</v>
      </c>
      <c r="AD55" s="2">
        <f t="shared" si="0"/>
        <v>0.33999999999999631</v>
      </c>
      <c r="AE55" s="138">
        <f t="shared" si="1"/>
        <v>9.8781000420344878E-3</v>
      </c>
    </row>
    <row r="56" spans="2:31" x14ac:dyDescent="0.25">
      <c r="O56" s="83">
        <v>0.95</v>
      </c>
      <c r="P56" s="83">
        <f t="shared" si="42"/>
        <v>45.125</v>
      </c>
      <c r="T56" s="93" t="s">
        <v>269</v>
      </c>
      <c r="U56" s="88">
        <v>3.49</v>
      </c>
      <c r="W56" s="133">
        <v>42499</v>
      </c>
      <c r="X56" s="10">
        <v>48.64</v>
      </c>
      <c r="Y56" s="10">
        <v>48.77</v>
      </c>
      <c r="Z56" s="10">
        <v>48.45</v>
      </c>
      <c r="AA56" s="10">
        <v>48.53</v>
      </c>
      <c r="AB56" s="95">
        <v>1978800</v>
      </c>
      <c r="AC56" s="10">
        <v>47.58</v>
      </c>
      <c r="AD56" s="2">
        <f t="shared" si="0"/>
        <v>0.32000000000000028</v>
      </c>
      <c r="AE56" s="138">
        <f t="shared" si="1"/>
        <v>-2.3065632208010278E-3</v>
      </c>
    </row>
    <row r="57" spans="2:31" x14ac:dyDescent="0.25">
      <c r="O57" s="83">
        <v>0.94</v>
      </c>
      <c r="P57" s="83">
        <f t="shared" si="42"/>
        <v>44.65</v>
      </c>
      <c r="T57" s="93"/>
      <c r="U57" s="88"/>
      <c r="W57" s="133">
        <v>42496</v>
      </c>
      <c r="X57" s="10">
        <v>48.22</v>
      </c>
      <c r="Y57" s="10">
        <v>48.64</v>
      </c>
      <c r="Z57" s="10">
        <v>48.2</v>
      </c>
      <c r="AA57" s="10">
        <v>48.64</v>
      </c>
      <c r="AB57" s="95">
        <v>3070700</v>
      </c>
      <c r="AC57" s="10">
        <v>47.69</v>
      </c>
      <c r="AD57" s="2">
        <f t="shared" si="0"/>
        <v>0.43999999999999773</v>
      </c>
      <c r="AE57" s="138">
        <f t="shared" si="1"/>
        <v>4.0000000000000036E-3</v>
      </c>
    </row>
    <row r="58" spans="2:31" x14ac:dyDescent="0.25">
      <c r="O58" s="83">
        <v>0.93</v>
      </c>
      <c r="P58" s="83">
        <f t="shared" si="42"/>
        <v>44.175000000000004</v>
      </c>
      <c r="T58" s="93"/>
      <c r="U58" s="88"/>
      <c r="W58" s="133">
        <v>42495</v>
      </c>
      <c r="X58" s="10">
        <v>48.57</v>
      </c>
      <c r="Y58" s="10">
        <v>48.65</v>
      </c>
      <c r="Z58" s="10">
        <v>48.32</v>
      </c>
      <c r="AA58" s="10">
        <v>48.45</v>
      </c>
      <c r="AB58" s="95">
        <v>2842200</v>
      </c>
      <c r="AC58" s="10">
        <v>47.5</v>
      </c>
      <c r="AD58" s="2">
        <f t="shared" si="0"/>
        <v>0.32999999999999829</v>
      </c>
      <c r="AE58" s="138">
        <f t="shared" si="1"/>
        <v>-5.0272308336825056E-3</v>
      </c>
    </row>
    <row r="59" spans="2:31" x14ac:dyDescent="0.25">
      <c r="O59" s="83">
        <v>0.92</v>
      </c>
      <c r="P59" s="83">
        <f t="shared" si="42"/>
        <v>43.7</v>
      </c>
      <c r="W59" s="133">
        <v>42494</v>
      </c>
      <c r="X59" s="10">
        <v>48.82</v>
      </c>
      <c r="Y59" s="10">
        <v>48.95</v>
      </c>
      <c r="Z59" s="10">
        <v>48.56</v>
      </c>
      <c r="AA59" s="10">
        <v>48.69</v>
      </c>
      <c r="AB59" s="95">
        <v>7107100</v>
      </c>
      <c r="AC59" s="10">
        <v>47.74</v>
      </c>
      <c r="AD59" s="2">
        <f t="shared" si="0"/>
        <v>0.39000000000000057</v>
      </c>
      <c r="AE59" s="138">
        <f t="shared" si="1"/>
        <v>-1.1594202898550621E-2</v>
      </c>
    </row>
    <row r="60" spans="2:31" x14ac:dyDescent="0.25">
      <c r="O60" s="83">
        <v>0.91</v>
      </c>
      <c r="P60" s="83">
        <f t="shared" si="42"/>
        <v>43.225000000000001</v>
      </c>
      <c r="W60" s="133">
        <v>42493</v>
      </c>
      <c r="X60" s="10">
        <v>49.63</v>
      </c>
      <c r="Y60" s="10">
        <v>49.68</v>
      </c>
      <c r="Z60" s="10">
        <v>49.23</v>
      </c>
      <c r="AA60" s="10">
        <v>49.26</v>
      </c>
      <c r="AB60" s="95">
        <v>3387400</v>
      </c>
      <c r="AC60" s="10">
        <v>48.3</v>
      </c>
      <c r="AD60" s="2">
        <f t="shared" si="0"/>
        <v>0.45000000000000284</v>
      </c>
      <c r="AE60" s="138">
        <f t="shared" si="1"/>
        <v>-2.0085209981740793E-2</v>
      </c>
    </row>
    <row r="61" spans="2:31" x14ac:dyDescent="0.25">
      <c r="O61" s="83">
        <v>0.9</v>
      </c>
      <c r="P61" s="83">
        <f t="shared" si="42"/>
        <v>42.75</v>
      </c>
      <c r="W61" s="133">
        <v>42492</v>
      </c>
      <c r="X61" s="10">
        <v>50.16</v>
      </c>
      <c r="Y61" s="10">
        <v>50.29</v>
      </c>
      <c r="Z61" s="10">
        <v>50</v>
      </c>
      <c r="AA61" s="10">
        <v>50.27</v>
      </c>
      <c r="AB61" s="95">
        <v>2664100</v>
      </c>
      <c r="AC61" s="10">
        <v>49.29</v>
      </c>
      <c r="AD61" s="2">
        <f t="shared" si="0"/>
        <v>0.28999999999999915</v>
      </c>
      <c r="AE61" s="138">
        <f t="shared" si="1"/>
        <v>8.1816322356309534E-3</v>
      </c>
    </row>
    <row r="62" spans="2:31" x14ac:dyDescent="0.25">
      <c r="W62" s="133">
        <v>42489</v>
      </c>
      <c r="X62" s="10">
        <v>50.04</v>
      </c>
      <c r="Y62" s="10">
        <v>50.14</v>
      </c>
      <c r="Z62" s="10">
        <v>49.69</v>
      </c>
      <c r="AA62" s="10">
        <v>49.86</v>
      </c>
      <c r="AB62" s="95">
        <v>3990800</v>
      </c>
      <c r="AC62" s="10">
        <v>48.89</v>
      </c>
      <c r="AD62" s="2">
        <f t="shared" si="0"/>
        <v>0.45000000000000284</v>
      </c>
      <c r="AE62" s="138">
        <f t="shared" si="1"/>
        <v>-2.4484799020607628E-3</v>
      </c>
    </row>
    <row r="63" spans="2:31" x14ac:dyDescent="0.25">
      <c r="W63" s="133">
        <v>42488</v>
      </c>
      <c r="X63" s="10">
        <v>49.85</v>
      </c>
      <c r="Y63" s="10">
        <v>50.34</v>
      </c>
      <c r="Z63" s="10">
        <v>49.84</v>
      </c>
      <c r="AA63" s="10">
        <v>49.99</v>
      </c>
      <c r="AB63" s="95">
        <v>5392300</v>
      </c>
      <c r="AC63" s="10">
        <v>49.01</v>
      </c>
      <c r="AD63" s="2">
        <f t="shared" si="0"/>
        <v>0.5</v>
      </c>
      <c r="AE63" s="138">
        <f t="shared" si="1"/>
        <v>-5.0751116524563322E-3</v>
      </c>
    </row>
    <row r="64" spans="2:31" x14ac:dyDescent="0.25">
      <c r="W64" s="133">
        <v>42487</v>
      </c>
      <c r="X64" s="10">
        <v>50</v>
      </c>
      <c r="Y64" s="10">
        <v>50.34</v>
      </c>
      <c r="Z64" s="10">
        <v>49.92</v>
      </c>
      <c r="AA64" s="10">
        <v>50.24</v>
      </c>
      <c r="AB64" s="95">
        <v>2291900</v>
      </c>
      <c r="AC64" s="10">
        <v>49.26</v>
      </c>
      <c r="AD64" s="2">
        <f t="shared" si="0"/>
        <v>0.42000000000000171</v>
      </c>
      <c r="AE64" s="138">
        <f t="shared" si="1"/>
        <v>5.3061224489796555E-3</v>
      </c>
    </row>
    <row r="65" spans="23:31" x14ac:dyDescent="0.25">
      <c r="W65" s="133">
        <v>42486</v>
      </c>
      <c r="X65" s="10">
        <v>50.08</v>
      </c>
      <c r="Y65" s="10">
        <v>50.13</v>
      </c>
      <c r="Z65" s="10">
        <v>49.86</v>
      </c>
      <c r="AA65" s="10">
        <v>49.97</v>
      </c>
      <c r="AB65" s="95">
        <v>3300700</v>
      </c>
      <c r="AC65" s="10">
        <v>49</v>
      </c>
      <c r="AD65" s="2">
        <f t="shared" si="0"/>
        <v>0.27000000000000313</v>
      </c>
      <c r="AE65" s="138">
        <f t="shared" si="1"/>
        <v>6.1601642710471527E-3</v>
      </c>
    </row>
    <row r="66" spans="23:31" x14ac:dyDescent="0.25">
      <c r="W66" s="133">
        <v>42485</v>
      </c>
      <c r="X66" s="10">
        <v>49.63</v>
      </c>
      <c r="Y66" s="10">
        <v>49.72</v>
      </c>
      <c r="Z66" s="10">
        <v>49.5</v>
      </c>
      <c r="AA66" s="10">
        <v>49.67</v>
      </c>
      <c r="AB66" s="95">
        <v>3151600</v>
      </c>
      <c r="AC66" s="10">
        <v>48.7</v>
      </c>
      <c r="AD66" s="2">
        <f t="shared" si="0"/>
        <v>0.21999999999999886</v>
      </c>
      <c r="AE66" s="138">
        <f t="shared" si="1"/>
        <v>-3.4786167382850897E-3</v>
      </c>
    </row>
    <row r="67" spans="23:31" x14ac:dyDescent="0.25">
      <c r="W67" s="133">
        <v>42482</v>
      </c>
      <c r="X67" s="10">
        <v>49.79</v>
      </c>
      <c r="Y67" s="10">
        <v>49.94</v>
      </c>
      <c r="Z67" s="10">
        <v>49.65</v>
      </c>
      <c r="AA67" s="10">
        <v>49.84</v>
      </c>
      <c r="AB67" s="95">
        <v>2282400</v>
      </c>
      <c r="AC67" s="10">
        <v>48.87</v>
      </c>
      <c r="AD67" s="2">
        <f>Y67-Z67</f>
        <v>0.28999999999999915</v>
      </c>
      <c r="AE67" s="138" t="e">
        <f>AC67/#REF!-1</f>
        <v>#REF!</v>
      </c>
    </row>
    <row r="68" spans="23:31" x14ac:dyDescent="0.25">
      <c r="W68" s="133">
        <v>42481</v>
      </c>
      <c r="X68" s="10">
        <v>50.25</v>
      </c>
      <c r="Y68" s="10">
        <v>50.27</v>
      </c>
      <c r="Z68" s="10">
        <v>49.85</v>
      </c>
      <c r="AA68" s="10">
        <v>49.94</v>
      </c>
      <c r="AB68" s="95">
        <v>3854400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8:F49 H38:H49">
    <cfRule type="expression" dxfId="437" priority="9">
      <formula>F38&gt;0</formula>
    </cfRule>
    <cfRule type="expression" dxfId="436" priority="10">
      <formula>F38&lt;0</formula>
    </cfRule>
  </conditionalFormatting>
  <conditionalFormatting sqref="F25:F37">
    <cfRule type="expression" dxfId="435" priority="7">
      <formula>F25&gt;0</formula>
    </cfRule>
    <cfRule type="expression" dxfId="434" priority="8">
      <formula>F25&lt;0</formula>
    </cfRule>
  </conditionalFormatting>
  <conditionalFormatting sqref="H25:H37">
    <cfRule type="expression" dxfId="433" priority="5">
      <formula>H25&gt;0</formula>
    </cfRule>
    <cfRule type="expression" dxfId="432" priority="6">
      <formula>H25&lt;0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38" activePane="bottomLeft" state="frozen"/>
      <selection activeCell="A2" sqref="A2"/>
      <selection pane="bottomLeft" activeCell="O115" sqref="O115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3200</v>
      </c>
      <c r="T2" s="492">
        <v>42568</v>
      </c>
      <c r="U2" s="127" t="s">
        <v>357</v>
      </c>
      <c r="V2" s="16"/>
      <c r="W2" s="141">
        <v>42576</v>
      </c>
      <c r="X2" s="142">
        <v>14</v>
      </c>
      <c r="Y2" s="142">
        <v>14.33</v>
      </c>
      <c r="Z2" s="10">
        <v>13.88</v>
      </c>
      <c r="AA2" s="10">
        <v>13.92</v>
      </c>
      <c r="AB2" s="95">
        <v>51276100</v>
      </c>
      <c r="AC2" s="10">
        <v>13.92</v>
      </c>
      <c r="AD2">
        <f>Y2-Z2</f>
        <v>0.44999999999999929</v>
      </c>
      <c r="AE2" s="138">
        <f>AC2/AC3-1</f>
        <v>6.0167555217060187E-2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16.935372812500137</v>
      </c>
      <c r="W3" s="133">
        <v>42573</v>
      </c>
      <c r="X3" s="10">
        <v>13.21</v>
      </c>
      <c r="Y3" s="10">
        <v>13.23</v>
      </c>
      <c r="Z3" s="10">
        <v>13.02</v>
      </c>
      <c r="AA3" s="10">
        <v>13.13</v>
      </c>
      <c r="AB3" s="95">
        <v>18729100</v>
      </c>
      <c r="AC3" s="10">
        <v>13.13</v>
      </c>
      <c r="AD3">
        <f t="shared" ref="AD3:AD66" si="2">Y3-Z3</f>
        <v>0.21000000000000085</v>
      </c>
      <c r="AE3" s="138">
        <f t="shared" ref="AE3:AE66" si="3">AC3/AC4-1</f>
        <v>-3.793626707131903E-3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14.67</v>
      </c>
      <c r="T4" s="1"/>
      <c r="W4" s="133">
        <v>42572</v>
      </c>
      <c r="X4" s="10">
        <v>13.48</v>
      </c>
      <c r="Y4" s="10">
        <v>13.5</v>
      </c>
      <c r="Z4" s="10">
        <v>13.08</v>
      </c>
      <c r="AA4" s="10">
        <v>13.18</v>
      </c>
      <c r="AB4" s="95">
        <v>16657000</v>
      </c>
      <c r="AC4" s="10">
        <v>13.18</v>
      </c>
      <c r="AD4">
        <f t="shared" si="2"/>
        <v>0.41999999999999993</v>
      </c>
      <c r="AE4" s="138">
        <f t="shared" si="3"/>
        <v>-3.0169242089771897E-2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46944</v>
      </c>
      <c r="W5" s="133">
        <v>42571</v>
      </c>
      <c r="X5" s="10">
        <v>13.33</v>
      </c>
      <c r="Y5" s="10">
        <v>13.62</v>
      </c>
      <c r="Z5" s="10">
        <v>13.24</v>
      </c>
      <c r="AA5" s="10">
        <v>13.59</v>
      </c>
      <c r="AB5" s="95">
        <v>35666000</v>
      </c>
      <c r="AC5" s="10">
        <v>13.59</v>
      </c>
      <c r="AD5">
        <f t="shared" si="2"/>
        <v>0.37999999999999901</v>
      </c>
      <c r="AE5" s="138">
        <f t="shared" si="3"/>
        <v>2.7987897125567152E-2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54193.193000000443</v>
      </c>
      <c r="W6" s="133">
        <v>42570</v>
      </c>
      <c r="X6" s="10">
        <v>13.22</v>
      </c>
      <c r="Y6" s="10">
        <v>13.26</v>
      </c>
      <c r="Z6" s="10">
        <v>13.05</v>
      </c>
      <c r="AA6" s="10">
        <v>13.22</v>
      </c>
      <c r="AB6" s="95">
        <v>30569900</v>
      </c>
      <c r="AC6" s="10">
        <v>13.22</v>
      </c>
      <c r="AD6">
        <f t="shared" si="2"/>
        <v>0.20999999999999908</v>
      </c>
      <c r="AE6" s="138">
        <f t="shared" si="3"/>
        <v>-8.9955022488754643E-3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-7249.1930000004359</v>
      </c>
      <c r="R7">
        <v>440</v>
      </c>
      <c r="W7" s="133">
        <v>42569</v>
      </c>
      <c r="X7" s="10">
        <v>13.25</v>
      </c>
      <c r="Y7" s="10">
        <v>13.36</v>
      </c>
      <c r="Z7" s="10">
        <v>13.09</v>
      </c>
      <c r="AA7" s="10">
        <v>13.34</v>
      </c>
      <c r="AB7" s="95">
        <v>17180500</v>
      </c>
      <c r="AC7" s="10">
        <v>13.34</v>
      </c>
      <c r="AD7">
        <f t="shared" si="2"/>
        <v>0.26999999999999957</v>
      </c>
      <c r="AE7" s="138">
        <f t="shared" si="3"/>
        <v>1.5993907083015957E-2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-7249.1930000004359</v>
      </c>
      <c r="W8" s="133">
        <v>42566</v>
      </c>
      <c r="X8" s="10">
        <v>13.31</v>
      </c>
      <c r="Y8" s="10">
        <v>13.5</v>
      </c>
      <c r="Z8" s="10">
        <v>13.04</v>
      </c>
      <c r="AA8" s="10">
        <v>13.13</v>
      </c>
      <c r="AB8" s="95">
        <v>18046200</v>
      </c>
      <c r="AC8" s="10">
        <v>13.13</v>
      </c>
      <c r="AD8">
        <f t="shared" si="2"/>
        <v>0.46000000000000085</v>
      </c>
      <c r="AE8" s="138">
        <f t="shared" si="3"/>
        <v>-1.2039127163280594E-2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-0.133765748034082</v>
      </c>
      <c r="W9" s="133">
        <v>42565</v>
      </c>
      <c r="X9" s="10">
        <v>13.5</v>
      </c>
      <c r="Y9" s="10">
        <v>13.55</v>
      </c>
      <c r="Z9" s="10">
        <v>13.27</v>
      </c>
      <c r="AA9" s="10">
        <v>13.29</v>
      </c>
      <c r="AB9" s="95">
        <v>18698900</v>
      </c>
      <c r="AC9" s="10">
        <v>13.29</v>
      </c>
      <c r="AD9">
        <f t="shared" si="2"/>
        <v>0.28000000000000114</v>
      </c>
      <c r="AE9" s="138">
        <f t="shared" si="3"/>
        <v>0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42564</v>
      </c>
      <c r="X10" s="10">
        <v>13.24</v>
      </c>
      <c r="Y10" s="10">
        <v>13.39</v>
      </c>
      <c r="Z10" s="10">
        <v>13.07</v>
      </c>
      <c r="AA10" s="10">
        <v>13.29</v>
      </c>
      <c r="AB10" s="95">
        <v>23067400</v>
      </c>
      <c r="AC10" s="10">
        <v>13.29</v>
      </c>
      <c r="AD10">
        <f t="shared" si="2"/>
        <v>0.32000000000000028</v>
      </c>
      <c r="AE10" s="138">
        <f t="shared" si="3"/>
        <v>4.5351473922901064E-3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42563</v>
      </c>
      <c r="X11" s="10">
        <v>13</v>
      </c>
      <c r="Y11" s="10">
        <v>13.46</v>
      </c>
      <c r="Z11" s="10">
        <v>12.98</v>
      </c>
      <c r="AA11" s="10">
        <v>13.23</v>
      </c>
      <c r="AB11" s="95">
        <v>35226800</v>
      </c>
      <c r="AC11" s="10">
        <v>13.23</v>
      </c>
      <c r="AD11">
        <f t="shared" si="2"/>
        <v>0.48000000000000043</v>
      </c>
      <c r="AE11" s="138">
        <f t="shared" si="3"/>
        <v>4.6677215189873333E-2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42562</v>
      </c>
      <c r="X12" s="10">
        <v>12.79</v>
      </c>
      <c r="Y12" s="10">
        <v>12.98</v>
      </c>
      <c r="Z12" s="10">
        <v>12.61</v>
      </c>
      <c r="AA12" s="10">
        <v>12.64</v>
      </c>
      <c r="AB12" s="95">
        <v>22797100</v>
      </c>
      <c r="AC12" s="10">
        <v>12.64</v>
      </c>
      <c r="AD12">
        <f t="shared" si="2"/>
        <v>0.37000000000000099</v>
      </c>
      <c r="AE12" s="138">
        <f t="shared" si="3"/>
        <v>1.5847860538829028E-3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1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42559</v>
      </c>
      <c r="X13" s="10">
        <v>12.39</v>
      </c>
      <c r="Y13" s="10">
        <v>12.72</v>
      </c>
      <c r="Z13" s="10">
        <v>12.38</v>
      </c>
      <c r="AA13" s="10">
        <v>12.62</v>
      </c>
      <c r="AB13" s="95">
        <v>27955700</v>
      </c>
      <c r="AC13" s="10">
        <v>12.62</v>
      </c>
      <c r="AD13">
        <f t="shared" si="2"/>
        <v>0.33999999999999986</v>
      </c>
      <c r="AE13" s="138">
        <f t="shared" si="3"/>
        <v>3.4426229508196737E-2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1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42558</v>
      </c>
      <c r="X14" s="10">
        <v>11.9</v>
      </c>
      <c r="Y14" s="10">
        <v>12.55</v>
      </c>
      <c r="Z14" s="10">
        <v>11.89</v>
      </c>
      <c r="AA14" s="10">
        <v>12.2</v>
      </c>
      <c r="AB14" s="95">
        <v>33457100</v>
      </c>
      <c r="AC14" s="10">
        <v>12.2</v>
      </c>
      <c r="AD14">
        <f t="shared" si="2"/>
        <v>0.66000000000000014</v>
      </c>
      <c r="AE14" s="138">
        <f t="shared" si="3"/>
        <v>4.0068201193520725E-2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42557</v>
      </c>
      <c r="X15" s="10">
        <v>11.76</v>
      </c>
      <c r="Y15" s="10">
        <v>11.85</v>
      </c>
      <c r="Z15" s="10">
        <v>11.5</v>
      </c>
      <c r="AA15" s="10">
        <v>11.73</v>
      </c>
      <c r="AB15" s="95">
        <v>35747800</v>
      </c>
      <c r="AC15" s="10">
        <v>11.73</v>
      </c>
      <c r="AD15">
        <f t="shared" si="2"/>
        <v>0.34999999999999964</v>
      </c>
      <c r="AE15" s="138">
        <f t="shared" si="3"/>
        <v>-1.5113350125944613E-2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42556</v>
      </c>
      <c r="X16" s="10">
        <v>12.38</v>
      </c>
      <c r="Y16" s="10">
        <v>12.45</v>
      </c>
      <c r="Z16" s="10">
        <v>11.8</v>
      </c>
      <c r="AA16" s="10">
        <v>11.91</v>
      </c>
      <c r="AB16" s="95">
        <v>37298900</v>
      </c>
      <c r="AC16" s="10">
        <v>11.91</v>
      </c>
      <c r="AD16">
        <f t="shared" si="2"/>
        <v>0.64999999999999858</v>
      </c>
      <c r="AE16" s="138">
        <f t="shared" si="3"/>
        <v>-4.720000000000002E-2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42552</v>
      </c>
      <c r="X17" s="10">
        <v>12.58</v>
      </c>
      <c r="Y17" s="10">
        <v>12.9</v>
      </c>
      <c r="Z17" s="10">
        <v>12.31</v>
      </c>
      <c r="AA17" s="10">
        <v>12.5</v>
      </c>
      <c r="AB17" s="95">
        <v>68847100</v>
      </c>
      <c r="AC17" s="10">
        <v>12.5</v>
      </c>
      <c r="AD17">
        <f t="shared" si="2"/>
        <v>0.58999999999999986</v>
      </c>
      <c r="AE17" s="138">
        <f t="shared" si="3"/>
        <v>-9.1569767441860406E-2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42551</v>
      </c>
      <c r="X18" s="10">
        <v>13.34</v>
      </c>
      <c r="Y18" s="10">
        <v>13.78</v>
      </c>
      <c r="Z18" s="10">
        <v>13.22</v>
      </c>
      <c r="AA18" s="10">
        <v>13.76</v>
      </c>
      <c r="AB18" s="95">
        <v>48486100</v>
      </c>
      <c r="AC18" s="10">
        <v>13.76</v>
      </c>
      <c r="AD18">
        <f t="shared" si="2"/>
        <v>0.55999999999999872</v>
      </c>
      <c r="AE18" s="138">
        <f t="shared" si="3"/>
        <v>4.321455648218353E-2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42550</v>
      </c>
      <c r="X19" s="10">
        <v>13.3</v>
      </c>
      <c r="Y19" s="10">
        <v>13.42</v>
      </c>
      <c r="Z19" s="10">
        <v>12.94</v>
      </c>
      <c r="AA19" s="10">
        <v>13.19</v>
      </c>
      <c r="AB19" s="95">
        <v>36879800</v>
      </c>
      <c r="AC19" s="10">
        <v>13.19</v>
      </c>
      <c r="AD19">
        <f t="shared" si="2"/>
        <v>0.48000000000000043</v>
      </c>
      <c r="AE19" s="138">
        <f t="shared" si="3"/>
        <v>1.5396458814472602E-2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42549</v>
      </c>
      <c r="X20" s="10">
        <v>12.64</v>
      </c>
      <c r="Y20" s="10">
        <v>13.05</v>
      </c>
      <c r="Z20" s="10">
        <v>12.62</v>
      </c>
      <c r="AA20" s="10">
        <v>12.99</v>
      </c>
      <c r="AB20" s="95">
        <v>34838100</v>
      </c>
      <c r="AC20" s="10">
        <v>12.99</v>
      </c>
      <c r="AD20">
        <f t="shared" si="2"/>
        <v>0.43000000000000149</v>
      </c>
      <c r="AE20" s="138">
        <f t="shared" si="3"/>
        <v>6.214227309893694E-2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42548</v>
      </c>
      <c r="X21" s="10">
        <v>13.13</v>
      </c>
      <c r="Y21" s="10">
        <v>13.24</v>
      </c>
      <c r="Z21" s="10">
        <v>12.1</v>
      </c>
      <c r="AA21" s="10">
        <v>12.23</v>
      </c>
      <c r="AB21" s="95">
        <v>45700500</v>
      </c>
      <c r="AC21" s="10">
        <v>12.23</v>
      </c>
      <c r="AD21">
        <f t="shared" si="2"/>
        <v>1.1400000000000006</v>
      </c>
      <c r="AE21" s="138">
        <f t="shared" si="3"/>
        <v>-7.4186222558667692E-2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42545</v>
      </c>
      <c r="X22" s="10">
        <v>13.5</v>
      </c>
      <c r="Y22" s="10">
        <v>13.85</v>
      </c>
      <c r="Z22" s="10">
        <v>13.13</v>
      </c>
      <c r="AA22" s="10">
        <v>13.21</v>
      </c>
      <c r="AB22" s="95">
        <v>77486100</v>
      </c>
      <c r="AC22" s="10">
        <v>13.21</v>
      </c>
      <c r="AD22">
        <f t="shared" si="2"/>
        <v>0.71999999999999886</v>
      </c>
      <c r="AE22" s="138">
        <f t="shared" si="3"/>
        <v>-5.9786476868327387E-2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42544</v>
      </c>
      <c r="X23" s="10">
        <v>13.41</v>
      </c>
      <c r="Y23" s="10">
        <v>14.16</v>
      </c>
      <c r="Z23" s="10">
        <v>13.41</v>
      </c>
      <c r="AA23" s="10">
        <v>14.05</v>
      </c>
      <c r="AB23" s="95">
        <v>71203000</v>
      </c>
      <c r="AC23" s="10">
        <v>14.05</v>
      </c>
      <c r="AD23">
        <f t="shared" si="2"/>
        <v>0.75</v>
      </c>
      <c r="AE23" s="138">
        <f t="shared" si="3"/>
        <v>0.10455974842767302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42543</v>
      </c>
      <c r="X24" s="10">
        <v>12.78</v>
      </c>
      <c r="Y24" s="10">
        <v>13.04</v>
      </c>
      <c r="Z24" s="10">
        <v>12.67</v>
      </c>
      <c r="AA24" s="10">
        <v>12.72</v>
      </c>
      <c r="AB24" s="95">
        <v>26968200</v>
      </c>
      <c r="AC24" s="10">
        <v>12.72</v>
      </c>
      <c r="AD24">
        <f t="shared" si="2"/>
        <v>0.36999999999999922</v>
      </c>
      <c r="AE24" s="138">
        <f t="shared" si="3"/>
        <v>-2.3529411764705577E-3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42542</v>
      </c>
      <c r="X25" s="10">
        <v>12.54</v>
      </c>
      <c r="Y25" s="10">
        <v>12.83</v>
      </c>
      <c r="Z25" s="10">
        <v>12.42</v>
      </c>
      <c r="AA25" s="10">
        <v>12.75</v>
      </c>
      <c r="AB25" s="95">
        <v>25060500</v>
      </c>
      <c r="AC25" s="10">
        <v>12.75</v>
      </c>
      <c r="AD25">
        <f t="shared" si="2"/>
        <v>0.41000000000000014</v>
      </c>
      <c r="AE25" s="138">
        <f t="shared" si="3"/>
        <v>3.490259740259738E-2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42541</v>
      </c>
      <c r="X26" s="10">
        <v>12.51</v>
      </c>
      <c r="Y26" s="10">
        <v>12.66</v>
      </c>
      <c r="Z26" s="10">
        <v>12.29</v>
      </c>
      <c r="AA26" s="10">
        <v>12.32</v>
      </c>
      <c r="AB26" s="95">
        <v>21481700</v>
      </c>
      <c r="AC26" s="10">
        <v>12.32</v>
      </c>
      <c r="AD26">
        <f t="shared" si="2"/>
        <v>0.37000000000000099</v>
      </c>
      <c r="AE26" s="138">
        <f t="shared" si="3"/>
        <v>9.8360655737705915E-3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42538</v>
      </c>
      <c r="X27" s="10">
        <v>11.97</v>
      </c>
      <c r="Y27" s="10">
        <v>12.35</v>
      </c>
      <c r="Z27" s="10">
        <v>11.95</v>
      </c>
      <c r="AA27" s="10">
        <v>12.2</v>
      </c>
      <c r="AB27" s="95">
        <v>20604200</v>
      </c>
      <c r="AC27" s="10">
        <v>12.2</v>
      </c>
      <c r="AD27">
        <f t="shared" si="2"/>
        <v>0.40000000000000036</v>
      </c>
      <c r="AE27" s="138">
        <f t="shared" si="3"/>
        <v>2.0920502092050208E-2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42537</v>
      </c>
      <c r="X28" s="10">
        <v>11.87</v>
      </c>
      <c r="Y28" s="10">
        <v>11.99</v>
      </c>
      <c r="Z28" s="10">
        <v>11.58</v>
      </c>
      <c r="AA28" s="10">
        <v>11.95</v>
      </c>
      <c r="AB28" s="95">
        <v>22453100</v>
      </c>
      <c r="AC28" s="10">
        <v>11.95</v>
      </c>
      <c r="AD28">
        <f t="shared" si="2"/>
        <v>0.41000000000000014</v>
      </c>
      <c r="AE28" s="138">
        <f t="shared" si="3"/>
        <v>-5.8236272878535722E-3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13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42536</v>
      </c>
      <c r="X29" s="10">
        <v>12.16</v>
      </c>
      <c r="Y29" s="10">
        <v>12.25</v>
      </c>
      <c r="Z29" s="10">
        <v>11.95</v>
      </c>
      <c r="AA29" s="10">
        <v>12.02</v>
      </c>
      <c r="AB29" s="95">
        <v>17491700</v>
      </c>
      <c r="AC29" s="10">
        <v>12.02</v>
      </c>
      <c r="AD29">
        <f t="shared" si="2"/>
        <v>0.30000000000000071</v>
      </c>
      <c r="AE29" s="138">
        <f t="shared" si="3"/>
        <v>8.3892617449663476E-3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1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42535</v>
      </c>
      <c r="X30" s="10">
        <v>12.07</v>
      </c>
      <c r="Y30" s="10">
        <v>12.32</v>
      </c>
      <c r="Z30" s="10">
        <v>11.74</v>
      </c>
      <c r="AA30" s="10">
        <v>11.92</v>
      </c>
      <c r="AB30" s="95">
        <v>21913200</v>
      </c>
      <c r="AC30" s="10">
        <v>11.92</v>
      </c>
      <c r="AD30">
        <f t="shared" si="2"/>
        <v>0.58000000000000007</v>
      </c>
      <c r="AE30" s="138">
        <f t="shared" si="3"/>
        <v>-1.0788381742738662E-2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1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42534</v>
      </c>
      <c r="X31" s="10">
        <v>12</v>
      </c>
      <c r="Y31" s="10">
        <v>12.36</v>
      </c>
      <c r="Z31" s="10">
        <v>11.94</v>
      </c>
      <c r="AA31" s="10">
        <v>12.05</v>
      </c>
      <c r="AB31" s="95">
        <v>15570200</v>
      </c>
      <c r="AC31" s="10">
        <v>12.05</v>
      </c>
      <c r="AD31">
        <f t="shared" si="2"/>
        <v>0.41999999999999993</v>
      </c>
      <c r="AE31" s="138">
        <f t="shared" si="3"/>
        <v>-7.4135090609555032E-3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1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42531</v>
      </c>
      <c r="X32" s="10">
        <v>12.32</v>
      </c>
      <c r="Y32" s="10">
        <v>12.37</v>
      </c>
      <c r="Z32" s="10">
        <v>12.05</v>
      </c>
      <c r="AA32" s="10">
        <v>12.14</v>
      </c>
      <c r="AB32" s="95">
        <v>21439300</v>
      </c>
      <c r="AC32" s="10">
        <v>12.14</v>
      </c>
      <c r="AD32">
        <f t="shared" si="2"/>
        <v>0.31999999999999851</v>
      </c>
      <c r="AE32" s="138">
        <f t="shared" si="3"/>
        <v>-2.9576338928856805E-2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42530</v>
      </c>
      <c r="X33" s="10">
        <v>12.47</v>
      </c>
      <c r="Y33" s="10">
        <v>12.7</v>
      </c>
      <c r="Z33" s="10">
        <v>12.24</v>
      </c>
      <c r="AA33" s="10">
        <v>12.51</v>
      </c>
      <c r="AB33" s="95">
        <v>21881700</v>
      </c>
      <c r="AC33" s="10">
        <v>12.51</v>
      </c>
      <c r="AD33">
        <f t="shared" si="2"/>
        <v>0.45999999999999908</v>
      </c>
      <c r="AE33" s="138">
        <f t="shared" si="3"/>
        <v>-5.564387917329161E-3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42529</v>
      </c>
      <c r="X34" s="10">
        <v>13.08</v>
      </c>
      <c r="Y34" s="10">
        <v>13.09</v>
      </c>
      <c r="Z34" s="10">
        <v>12.51</v>
      </c>
      <c r="AA34" s="10">
        <v>12.58</v>
      </c>
      <c r="AB34" s="95">
        <v>25869800</v>
      </c>
      <c r="AC34" s="10">
        <v>12.58</v>
      </c>
      <c r="AD34">
        <f t="shared" si="2"/>
        <v>0.58000000000000007</v>
      </c>
      <c r="AE34" s="138">
        <f t="shared" si="3"/>
        <v>-3.230769230769226E-2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42528</v>
      </c>
      <c r="X35" s="10">
        <v>12.83</v>
      </c>
      <c r="Y35" s="10">
        <v>13.15</v>
      </c>
      <c r="Z35" s="10">
        <v>12.81</v>
      </c>
      <c r="AA35" s="10">
        <v>13</v>
      </c>
      <c r="AB35" s="95">
        <v>21409500</v>
      </c>
      <c r="AC35" s="10">
        <v>13</v>
      </c>
      <c r="AD35">
        <f t="shared" si="2"/>
        <v>0.33999999999999986</v>
      </c>
      <c r="AE35" s="138">
        <f t="shared" si="3"/>
        <v>1.8010963194988294E-2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42527</v>
      </c>
      <c r="X36" s="10">
        <v>12.89</v>
      </c>
      <c r="Y36" s="10">
        <v>13.04</v>
      </c>
      <c r="Z36" s="10">
        <v>12.76</v>
      </c>
      <c r="AA36" s="10">
        <v>12.77</v>
      </c>
      <c r="AB36" s="95">
        <v>24861200</v>
      </c>
      <c r="AC36" s="10">
        <v>12.77</v>
      </c>
      <c r="AD36">
        <f t="shared" si="2"/>
        <v>0.27999999999999936</v>
      </c>
      <c r="AE36" s="138">
        <f t="shared" si="3"/>
        <v>-6.9984447900466318E-3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1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42524</v>
      </c>
      <c r="X37" s="10">
        <v>13.02</v>
      </c>
      <c r="Y37" s="10">
        <v>13.04</v>
      </c>
      <c r="Z37" s="10">
        <v>12.63</v>
      </c>
      <c r="AA37" s="10">
        <v>12.86</v>
      </c>
      <c r="AB37" s="95">
        <v>28326000</v>
      </c>
      <c r="AC37" s="10">
        <v>12.86</v>
      </c>
      <c r="AD37">
        <f t="shared" si="2"/>
        <v>0.40999999999999837</v>
      </c>
      <c r="AE37" s="138">
        <f t="shared" si="3"/>
        <v>-1.9069412662090057E-2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1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42523</v>
      </c>
      <c r="X38" s="10">
        <v>12.95</v>
      </c>
      <c r="Y38" s="10">
        <v>13.21</v>
      </c>
      <c r="Z38" s="10">
        <v>12.75</v>
      </c>
      <c r="AA38" s="10">
        <v>13.11</v>
      </c>
      <c r="AB38" s="95">
        <v>31941900</v>
      </c>
      <c r="AC38" s="10">
        <v>13.11</v>
      </c>
      <c r="AD38">
        <f t="shared" si="2"/>
        <v>0.46000000000000085</v>
      </c>
      <c r="AE38" s="138">
        <f t="shared" si="3"/>
        <v>1.5278838808250317E-3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1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42522</v>
      </c>
      <c r="X39" s="10">
        <v>12.61</v>
      </c>
      <c r="Y39" s="10">
        <v>13.09</v>
      </c>
      <c r="Z39" s="10">
        <v>12.31</v>
      </c>
      <c r="AA39" s="10">
        <v>13.09</v>
      </c>
      <c r="AB39" s="95">
        <v>35762100</v>
      </c>
      <c r="AC39" s="10">
        <v>13.09</v>
      </c>
      <c r="AD39">
        <f t="shared" si="2"/>
        <v>0.77999999999999936</v>
      </c>
      <c r="AE39" s="138">
        <f t="shared" si="3"/>
        <v>2.9088050314465264E-2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42521</v>
      </c>
      <c r="X40" s="10">
        <v>12.66</v>
      </c>
      <c r="Y40" s="10">
        <v>12.91</v>
      </c>
      <c r="Z40" s="10">
        <v>12.26</v>
      </c>
      <c r="AA40" s="10">
        <v>12.72</v>
      </c>
      <c r="AB40" s="95">
        <v>49604300</v>
      </c>
      <c r="AC40" s="10">
        <v>12.72</v>
      </c>
      <c r="AD40">
        <f t="shared" si="2"/>
        <v>0.65000000000000036</v>
      </c>
      <c r="AE40" s="138">
        <f t="shared" si="3"/>
        <v>3.3306255077172997E-2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42517</v>
      </c>
      <c r="X41" s="10">
        <v>11.97</v>
      </c>
      <c r="Y41" s="10">
        <v>12.43</v>
      </c>
      <c r="Z41" s="10">
        <v>11.83</v>
      </c>
      <c r="AA41" s="10">
        <v>12.31</v>
      </c>
      <c r="AB41" s="95">
        <v>29838400</v>
      </c>
      <c r="AC41" s="10">
        <v>12.31</v>
      </c>
      <c r="AD41">
        <f t="shared" si="2"/>
        <v>0.59999999999999964</v>
      </c>
      <c r="AE41" s="138">
        <f t="shared" si="3"/>
        <v>3.0125523012552335E-2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42516</v>
      </c>
      <c r="X42" s="10">
        <v>11.71</v>
      </c>
      <c r="Y42" s="10">
        <v>12.03</v>
      </c>
      <c r="Z42" s="10">
        <v>11.69</v>
      </c>
      <c r="AA42" s="10">
        <v>11.95</v>
      </c>
      <c r="AB42" s="95">
        <v>23644100</v>
      </c>
      <c r="AC42" s="10">
        <v>11.95</v>
      </c>
      <c r="AD42">
        <f t="shared" si="2"/>
        <v>0.33999999999999986</v>
      </c>
      <c r="AE42" s="138">
        <f t="shared" si="3"/>
        <v>3.0172413793103425E-2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13.13</v>
      </c>
      <c r="W43" s="133">
        <v>42515</v>
      </c>
      <c r="X43" s="10">
        <v>11.59</v>
      </c>
      <c r="Y43" s="10">
        <v>11.78</v>
      </c>
      <c r="Z43" s="10">
        <v>11.42</v>
      </c>
      <c r="AA43" s="10">
        <v>11.6</v>
      </c>
      <c r="AB43" s="95">
        <v>29175600</v>
      </c>
      <c r="AC43" s="10">
        <v>11.6</v>
      </c>
      <c r="AD43">
        <f t="shared" si="2"/>
        <v>0.35999999999999943</v>
      </c>
      <c r="AE43" s="138">
        <f t="shared" si="3"/>
        <v>9.5735422106177914E-3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7" t="s">
        <v>78</v>
      </c>
      <c r="P44" s="507"/>
      <c r="T44" s="93" t="s">
        <v>99</v>
      </c>
      <c r="U44" s="130">
        <v>14</v>
      </c>
      <c r="W44" s="133">
        <v>42514</v>
      </c>
      <c r="X44" s="10">
        <v>11.31</v>
      </c>
      <c r="Y44" s="10">
        <v>11.5</v>
      </c>
      <c r="Z44" s="10">
        <v>11.16</v>
      </c>
      <c r="AA44" s="10">
        <v>11.49</v>
      </c>
      <c r="AB44" s="95">
        <v>25437300</v>
      </c>
      <c r="AC44" s="10">
        <v>11.49</v>
      </c>
      <c r="AD44">
        <f t="shared" si="2"/>
        <v>0.33999999999999986</v>
      </c>
      <c r="AE44" s="138">
        <f t="shared" si="3"/>
        <v>3.1418312387791802E-2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16.137</v>
      </c>
      <c r="T45" s="93" t="s">
        <v>100</v>
      </c>
      <c r="U45" s="130" t="s">
        <v>549</v>
      </c>
      <c r="W45" s="133">
        <v>42513</v>
      </c>
      <c r="X45" s="10">
        <v>10.84</v>
      </c>
      <c r="Y45" s="10">
        <v>11.17</v>
      </c>
      <c r="Z45" s="10">
        <v>10.82</v>
      </c>
      <c r="AA45" s="10">
        <v>11.14</v>
      </c>
      <c r="AB45" s="95">
        <v>28369200</v>
      </c>
      <c r="AC45" s="10">
        <v>11.14</v>
      </c>
      <c r="AD45">
        <f t="shared" si="2"/>
        <v>0.34999999999999964</v>
      </c>
      <c r="AE45" s="138">
        <f t="shared" si="3"/>
        <v>3.1481481481481444E-2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15.990300000000001</v>
      </c>
      <c r="T46" s="93" t="s">
        <v>101</v>
      </c>
      <c r="U46" s="130" t="s">
        <v>550</v>
      </c>
      <c r="W46" s="133">
        <v>42510</v>
      </c>
      <c r="X46" s="10">
        <v>10.31</v>
      </c>
      <c r="Y46" s="10">
        <v>10.81</v>
      </c>
      <c r="Z46" s="10">
        <v>10.28</v>
      </c>
      <c r="AA46" s="10">
        <v>10.8</v>
      </c>
      <c r="AB46" s="95">
        <v>31189700</v>
      </c>
      <c r="AC46" s="10">
        <v>10.8</v>
      </c>
      <c r="AD46">
        <f t="shared" si="2"/>
        <v>0.53000000000000114</v>
      </c>
      <c r="AE46" s="138">
        <f t="shared" si="3"/>
        <v>7.2492552135054567E-2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15.8436</v>
      </c>
      <c r="T47" s="93" t="s">
        <v>102</v>
      </c>
      <c r="U47" s="130">
        <v>15.48</v>
      </c>
      <c r="W47" s="133">
        <v>42509</v>
      </c>
      <c r="X47" s="10">
        <v>10</v>
      </c>
      <c r="Y47" s="10">
        <v>10.26</v>
      </c>
      <c r="Z47" s="10">
        <v>9.91</v>
      </c>
      <c r="AA47" s="10">
        <v>10.07</v>
      </c>
      <c r="AB47" s="95">
        <v>18852900</v>
      </c>
      <c r="AC47" s="10">
        <v>10.07</v>
      </c>
      <c r="AD47">
        <f t="shared" si="2"/>
        <v>0.34999999999999964</v>
      </c>
      <c r="AE47" s="138">
        <f t="shared" si="3"/>
        <v>1.9900497512437276E-3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15.696900000000001</v>
      </c>
      <c r="T48" s="93" t="s">
        <v>103</v>
      </c>
      <c r="U48" s="130">
        <v>1.8682300000000001</v>
      </c>
      <c r="W48" s="133">
        <v>42508</v>
      </c>
      <c r="X48" s="10">
        <v>9.68</v>
      </c>
      <c r="Y48" s="10">
        <v>10.28</v>
      </c>
      <c r="Z48" s="10">
        <v>9.68</v>
      </c>
      <c r="AA48" s="10">
        <v>10.050000000000001</v>
      </c>
      <c r="AB48" s="95">
        <v>27017500</v>
      </c>
      <c r="AC48" s="10">
        <v>10.050000000000001</v>
      </c>
      <c r="AD48">
        <f t="shared" si="2"/>
        <v>0.59999999999999964</v>
      </c>
      <c r="AE48" s="138">
        <f t="shared" si="3"/>
        <v>3.9296794208893537E-2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15.5502</v>
      </c>
      <c r="T49" s="93" t="s">
        <v>123</v>
      </c>
      <c r="U49" s="130" t="s">
        <v>305</v>
      </c>
      <c r="W49" s="133">
        <v>42507</v>
      </c>
      <c r="X49" s="10">
        <v>9.65</v>
      </c>
      <c r="Y49" s="10">
        <v>9.92</v>
      </c>
      <c r="Z49" s="10">
        <v>9.49</v>
      </c>
      <c r="AA49" s="10">
        <v>9.67</v>
      </c>
      <c r="AB49" s="95">
        <v>22112100</v>
      </c>
      <c r="AC49" s="10">
        <v>9.67</v>
      </c>
      <c r="AD49">
        <f t="shared" si="2"/>
        <v>0.42999999999999972</v>
      </c>
      <c r="AE49" s="138">
        <f t="shared" si="3"/>
        <v>-1.0330578512396382E-3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15.403500000000001</v>
      </c>
      <c r="T50" s="93"/>
      <c r="U50" s="130"/>
      <c r="W50" s="133">
        <v>42506</v>
      </c>
      <c r="X50" s="10">
        <v>9.61</v>
      </c>
      <c r="Y50" s="10">
        <v>9.69</v>
      </c>
      <c r="Z50" s="10">
        <v>9.51</v>
      </c>
      <c r="AA50" s="10">
        <v>9.68</v>
      </c>
      <c r="AB50" s="95">
        <v>16247600</v>
      </c>
      <c r="AC50" s="10">
        <v>9.68</v>
      </c>
      <c r="AD50">
        <f t="shared" si="2"/>
        <v>0.17999999999999972</v>
      </c>
      <c r="AE50" s="138">
        <f t="shared" si="3"/>
        <v>1.2552301255229992E-2</v>
      </c>
      <c r="AL50" s="236"/>
      <c r="AO50" s="236"/>
    </row>
    <row r="51" spans="2:41" x14ac:dyDescent="0.25">
      <c r="B51" s="51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1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15.2568</v>
      </c>
      <c r="T51" s="93" t="s">
        <v>105</v>
      </c>
      <c r="U51" s="130" t="s">
        <v>551</v>
      </c>
      <c r="W51" s="133">
        <v>42503</v>
      </c>
      <c r="X51" s="10">
        <v>9.66</v>
      </c>
      <c r="Y51" s="10">
        <v>9.7899999999999991</v>
      </c>
      <c r="Z51" s="10">
        <v>9.41</v>
      </c>
      <c r="AA51" s="10">
        <v>9.56</v>
      </c>
      <c r="AB51" s="95">
        <v>21517300</v>
      </c>
      <c r="AC51" s="10">
        <v>9.56</v>
      </c>
      <c r="AD51">
        <f t="shared" si="2"/>
        <v>0.37999999999999901</v>
      </c>
      <c r="AE51" s="138">
        <f t="shared" si="3"/>
        <v>-7.2689511941849139E-3</v>
      </c>
    </row>
    <row r="52" spans="2:41" x14ac:dyDescent="0.25">
      <c r="B52" s="51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1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15.110100000000001</v>
      </c>
      <c r="T52" s="93" t="s">
        <v>106</v>
      </c>
      <c r="U52" s="130" t="s">
        <v>369</v>
      </c>
      <c r="W52" s="133">
        <v>42502</v>
      </c>
      <c r="X52" s="10">
        <v>10.15</v>
      </c>
      <c r="Y52" s="10">
        <v>10.26</v>
      </c>
      <c r="Z52" s="10">
        <v>9.35</v>
      </c>
      <c r="AA52" s="10">
        <v>9.6300000000000008</v>
      </c>
      <c r="AB52" s="95">
        <v>41066600</v>
      </c>
      <c r="AC52" s="10">
        <v>9.6300000000000008</v>
      </c>
      <c r="AD52">
        <f t="shared" si="2"/>
        <v>0.91000000000000014</v>
      </c>
      <c r="AE52" s="138">
        <f t="shared" si="3"/>
        <v>-4.6534653465346465E-2</v>
      </c>
    </row>
    <row r="53" spans="2:41" x14ac:dyDescent="0.25">
      <c r="B53" s="51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14.9634</v>
      </c>
      <c r="T53" s="93" t="s">
        <v>107</v>
      </c>
      <c r="U53" s="131">
        <v>51356951</v>
      </c>
      <c r="W53" s="133">
        <v>42501</v>
      </c>
      <c r="X53" s="10">
        <v>10.02</v>
      </c>
      <c r="Y53" s="10">
        <v>10.33</v>
      </c>
      <c r="Z53" s="10">
        <v>10.01</v>
      </c>
      <c r="AA53" s="10">
        <v>10.1</v>
      </c>
      <c r="AB53" s="95">
        <v>17808400</v>
      </c>
      <c r="AC53" s="10">
        <v>10.1</v>
      </c>
      <c r="AD53">
        <f t="shared" si="2"/>
        <v>0.32000000000000028</v>
      </c>
      <c r="AE53" s="138">
        <f t="shared" si="3"/>
        <v>9.9108027750238747E-4</v>
      </c>
    </row>
    <row r="54" spans="2:41" x14ac:dyDescent="0.25">
      <c r="B54" s="51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14.816700000000001</v>
      </c>
      <c r="T54" s="93" t="s">
        <v>110</v>
      </c>
      <c r="U54" s="131">
        <v>30216700</v>
      </c>
      <c r="W54" s="133">
        <v>42500</v>
      </c>
      <c r="X54" s="10">
        <v>9.94</v>
      </c>
      <c r="Y54" s="10">
        <v>10.11</v>
      </c>
      <c r="Z54" s="10">
        <v>9.84</v>
      </c>
      <c r="AA54" s="10">
        <v>10.09</v>
      </c>
      <c r="AB54" s="95">
        <v>19608200</v>
      </c>
      <c r="AC54" s="10">
        <v>10.09</v>
      </c>
      <c r="AD54">
        <f t="shared" si="2"/>
        <v>0.26999999999999957</v>
      </c>
      <c r="AE54" s="138">
        <f t="shared" si="3"/>
        <v>2.228976697061813E-2</v>
      </c>
      <c r="AL54" s="236"/>
      <c r="AO54" s="236"/>
    </row>
    <row r="55" spans="2:41" x14ac:dyDescent="0.25">
      <c r="B55" s="51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14.67</v>
      </c>
      <c r="T55" s="93" t="s">
        <v>108</v>
      </c>
      <c r="U55" s="130" t="s">
        <v>552</v>
      </c>
      <c r="W55" s="133">
        <v>42499</v>
      </c>
      <c r="X55" s="10">
        <v>10</v>
      </c>
      <c r="Y55" s="10">
        <v>10.07</v>
      </c>
      <c r="Z55" s="10">
        <v>9.76</v>
      </c>
      <c r="AA55" s="10">
        <v>9.8699999999999992</v>
      </c>
      <c r="AB55" s="95">
        <v>20476700</v>
      </c>
      <c r="AC55" s="10">
        <v>9.8699999999999992</v>
      </c>
      <c r="AD55">
        <f t="shared" si="2"/>
        <v>0.3100000000000005</v>
      </c>
      <c r="AE55" s="138">
        <f t="shared" si="3"/>
        <v>-1.2012012012012074E-2</v>
      </c>
    </row>
    <row r="56" spans="2:41" x14ac:dyDescent="0.25">
      <c r="B56" s="51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14.523299999999999</v>
      </c>
      <c r="T56" s="93" t="s">
        <v>111</v>
      </c>
      <c r="U56" s="130">
        <v>40</v>
      </c>
      <c r="W56" s="133">
        <v>42496</v>
      </c>
      <c r="X56" s="10">
        <v>9.98</v>
      </c>
      <c r="Y56" s="10">
        <v>10.210000000000001</v>
      </c>
      <c r="Z56" s="10">
        <v>9.85</v>
      </c>
      <c r="AA56" s="10">
        <v>9.99</v>
      </c>
      <c r="AB56" s="95">
        <v>20963300</v>
      </c>
      <c r="AC56" s="10">
        <v>9.99</v>
      </c>
      <c r="AD56">
        <f t="shared" si="2"/>
        <v>0.36000000000000121</v>
      </c>
      <c r="AE56" s="138">
        <f t="shared" si="3"/>
        <v>-6.958250497017926E-3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14.3766</v>
      </c>
      <c r="T57" s="93" t="s">
        <v>112</v>
      </c>
      <c r="U57" s="130">
        <v>0.35</v>
      </c>
      <c r="W57" s="133">
        <v>42495</v>
      </c>
      <c r="X57" s="10">
        <v>10.06</v>
      </c>
      <c r="Y57" s="10">
        <v>10.4</v>
      </c>
      <c r="Z57" s="10">
        <v>10.01</v>
      </c>
      <c r="AA57" s="10">
        <v>10.06</v>
      </c>
      <c r="AB57" s="95">
        <v>26456300</v>
      </c>
      <c r="AC57" s="10">
        <v>10.06</v>
      </c>
      <c r="AD57">
        <f t="shared" si="2"/>
        <v>0.39000000000000057</v>
      </c>
      <c r="AE57" s="138">
        <f t="shared" si="3"/>
        <v>6.0000000000000053E-3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14.229899999999999</v>
      </c>
      <c r="T58" s="93" t="s">
        <v>109</v>
      </c>
      <c r="U58" s="130" t="s">
        <v>124</v>
      </c>
      <c r="W58" s="133">
        <v>42494</v>
      </c>
      <c r="X58" s="10">
        <v>10.25</v>
      </c>
      <c r="Y58" s="10">
        <v>10.49</v>
      </c>
      <c r="Z58" s="10">
        <v>9.8000000000000007</v>
      </c>
      <c r="AA58" s="10">
        <v>10</v>
      </c>
      <c r="AB58" s="95">
        <v>40867200</v>
      </c>
      <c r="AC58" s="10">
        <v>10</v>
      </c>
      <c r="AD58">
        <f t="shared" si="2"/>
        <v>0.6899999999999995</v>
      </c>
      <c r="AE58" s="138">
        <f t="shared" si="3"/>
        <v>-3.474903474903468E-2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14.0832</v>
      </c>
      <c r="W59" s="133">
        <v>42493</v>
      </c>
      <c r="X59" s="10">
        <v>10.49</v>
      </c>
      <c r="Y59" s="10">
        <v>10.62</v>
      </c>
      <c r="Z59" s="10">
        <v>10.25</v>
      </c>
      <c r="AA59" s="10">
        <v>10.36</v>
      </c>
      <c r="AB59" s="95">
        <v>27847600</v>
      </c>
      <c r="AC59" s="10">
        <v>10.36</v>
      </c>
      <c r="AD59">
        <f t="shared" si="2"/>
        <v>0.36999999999999922</v>
      </c>
      <c r="AE59" s="138">
        <f t="shared" si="3"/>
        <v>-2.4482109227871973E-2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13.936499999999999</v>
      </c>
      <c r="W60" s="133">
        <v>42492</v>
      </c>
      <c r="X60" s="10">
        <v>10.8</v>
      </c>
      <c r="Y60" s="10">
        <v>10.86</v>
      </c>
      <c r="Z60" s="10">
        <v>10.43</v>
      </c>
      <c r="AA60" s="10">
        <v>10.62</v>
      </c>
      <c r="AB60" s="95">
        <v>23794800</v>
      </c>
      <c r="AC60" s="10">
        <v>10.62</v>
      </c>
      <c r="AD60">
        <f t="shared" si="2"/>
        <v>0.42999999999999972</v>
      </c>
      <c r="AE60" s="138">
        <f t="shared" si="3"/>
        <v>-1.2093023255814073E-2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13.7898</v>
      </c>
      <c r="W61" s="133">
        <v>42489</v>
      </c>
      <c r="X61" s="10">
        <v>11.63</v>
      </c>
      <c r="Y61" s="10">
        <v>11.69</v>
      </c>
      <c r="Z61" s="10">
        <v>10.65</v>
      </c>
      <c r="AA61" s="10">
        <v>10.75</v>
      </c>
      <c r="AB61" s="95">
        <v>40162100</v>
      </c>
      <c r="AC61" s="10">
        <v>10.75</v>
      </c>
      <c r="AD61">
        <f t="shared" si="2"/>
        <v>1.0399999999999991</v>
      </c>
      <c r="AE61" s="138">
        <f t="shared" si="3"/>
        <v>-7.4870912220309727E-2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13.6431</v>
      </c>
      <c r="W62" s="133">
        <v>42488</v>
      </c>
      <c r="X62" s="10">
        <v>11.53</v>
      </c>
      <c r="Y62" s="10">
        <v>12.41</v>
      </c>
      <c r="Z62" s="10">
        <v>11.52</v>
      </c>
      <c r="AA62" s="10">
        <v>11.62</v>
      </c>
      <c r="AB62" s="95">
        <v>41186400</v>
      </c>
      <c r="AC62" s="10">
        <v>11.62</v>
      </c>
      <c r="AD62">
        <f t="shared" si="2"/>
        <v>0.89000000000000057</v>
      </c>
      <c r="AE62" s="138">
        <f t="shared" si="3"/>
        <v>5.1903114186850896E-3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13.496400000000001</v>
      </c>
      <c r="W63" s="133">
        <v>42487</v>
      </c>
      <c r="X63" s="10">
        <v>11.34</v>
      </c>
      <c r="Y63" s="10">
        <v>11.61</v>
      </c>
      <c r="Z63" s="10">
        <v>11.2</v>
      </c>
      <c r="AA63" s="10">
        <v>11.56</v>
      </c>
      <c r="AB63" s="95">
        <v>24353400</v>
      </c>
      <c r="AC63" s="10">
        <v>11.56</v>
      </c>
      <c r="AD63">
        <f t="shared" si="2"/>
        <v>0.41000000000000014</v>
      </c>
      <c r="AE63" s="138">
        <f t="shared" si="3"/>
        <v>4.344048653345034E-3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13.3497</v>
      </c>
      <c r="W64" s="133">
        <v>42486</v>
      </c>
      <c r="X64" s="10">
        <v>10.82</v>
      </c>
      <c r="Y64" s="10">
        <v>11.65</v>
      </c>
      <c r="Z64" s="10">
        <v>10.71</v>
      </c>
      <c r="AA64" s="10">
        <v>11.51</v>
      </c>
      <c r="AB64" s="95">
        <v>47098100</v>
      </c>
      <c r="AC64" s="10">
        <v>11.51</v>
      </c>
      <c r="AD64">
        <f t="shared" si="2"/>
        <v>0.9399999999999995</v>
      </c>
      <c r="AE64" s="138">
        <f t="shared" si="3"/>
        <v>9.0995260663506938E-2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13.202999999999999</v>
      </c>
      <c r="W65" s="133">
        <v>42485</v>
      </c>
      <c r="X65" s="10">
        <v>10.67</v>
      </c>
      <c r="Y65" s="10">
        <v>10.88</v>
      </c>
      <c r="Z65" s="10">
        <v>10.48</v>
      </c>
      <c r="AA65" s="10">
        <v>10.55</v>
      </c>
      <c r="AB65" s="95">
        <v>22500000</v>
      </c>
      <c r="AC65" s="10">
        <v>10.55</v>
      </c>
      <c r="AD65">
        <f t="shared" si="2"/>
        <v>0.40000000000000036</v>
      </c>
      <c r="AE65" s="138">
        <f t="shared" si="3"/>
        <v>-1.0318949343339545E-2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42482</v>
      </c>
      <c r="X66" s="10">
        <v>10.66</v>
      </c>
      <c r="Y66" s="10">
        <v>10.81</v>
      </c>
      <c r="Z66" s="10">
        <v>10.5</v>
      </c>
      <c r="AA66" s="10">
        <v>10.66</v>
      </c>
      <c r="AB66" s="95">
        <v>18715200</v>
      </c>
      <c r="AC66" s="10">
        <v>10.66</v>
      </c>
      <c r="AD66">
        <f t="shared" si="2"/>
        <v>0.3100000000000005</v>
      </c>
      <c r="AE66" s="138">
        <f t="shared" si="3"/>
        <v>9.3896713615015948E-4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42481</v>
      </c>
      <c r="X67" s="10">
        <v>10.8</v>
      </c>
      <c r="Y67" s="10">
        <v>10.89</v>
      </c>
      <c r="Z67" s="10">
        <v>10.6</v>
      </c>
      <c r="AA67" s="10">
        <v>10.65</v>
      </c>
      <c r="AB67" s="95">
        <v>15629500</v>
      </c>
      <c r="AC67" s="10">
        <v>10.65</v>
      </c>
      <c r="AD67">
        <f>Y67-Z67</f>
        <v>0.29000000000000092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9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/>
      <c r="C121" s="4"/>
      <c r="D121" s="3"/>
      <c r="E121" s="3"/>
      <c r="F121" s="3"/>
      <c r="G121" s="1">
        <v>42576</v>
      </c>
      <c r="H121" s="185">
        <v>500</v>
      </c>
      <c r="I121" s="3">
        <v>13.82</v>
      </c>
      <c r="J121" s="3">
        <v>0.15</v>
      </c>
      <c r="K121" s="3">
        <f>H121*I121-J121</f>
        <v>6909.85</v>
      </c>
    </row>
    <row r="122" spans="1:11" x14ac:dyDescent="0.25">
      <c r="A122" s="1"/>
      <c r="G122" s="1">
        <v>42577</v>
      </c>
      <c r="H122">
        <v>500</v>
      </c>
      <c r="I122" s="2">
        <v>14.33</v>
      </c>
      <c r="J122" s="2">
        <v>0.16</v>
      </c>
      <c r="K122" s="3">
        <f>H122*I122-J122</f>
        <v>7164.84</v>
      </c>
    </row>
    <row r="123" spans="1:11" x14ac:dyDescent="0.25">
      <c r="G123" s="1">
        <v>42577</v>
      </c>
      <c r="H123">
        <v>300</v>
      </c>
      <c r="I123" s="2">
        <v>14.58</v>
      </c>
      <c r="J123" s="2">
        <v>0.1</v>
      </c>
      <c r="K123" s="3">
        <f>H123*I123-J123</f>
        <v>4373.8999999999996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4">
        <v>5260</v>
      </c>
      <c r="D167" s="469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4">
        <v>5260</v>
      </c>
      <c r="D192" s="469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79">
        <v>5000</v>
      </c>
      <c r="D198" s="480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6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5">
        <v>5260</v>
      </c>
      <c r="D216" s="468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2" t="s">
        <v>309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2"/>
    </row>
    <row r="222" spans="2:9" x14ac:dyDescent="0.25">
      <c r="B222" s="195">
        <v>42556</v>
      </c>
      <c r="C222" s="479">
        <v>5000</v>
      </c>
      <c r="D222" s="480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6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27" priority="43">
      <formula>F139&gt;0</formula>
    </cfRule>
    <cfRule type="expression" dxfId="426" priority="44">
      <formula>F139&lt;0</formula>
    </cfRule>
  </conditionalFormatting>
  <conditionalFormatting sqref="H139:H150">
    <cfRule type="expression" dxfId="425" priority="35">
      <formula>H139&gt;0</formula>
    </cfRule>
    <cfRule type="expression" dxfId="424" priority="36">
      <formula>H139&lt;0</formula>
    </cfRule>
  </conditionalFormatting>
  <conditionalFormatting sqref="H151">
    <cfRule type="expression" dxfId="423" priority="25">
      <formula>H151&gt;0</formula>
    </cfRule>
    <cfRule type="expression" dxfId="422" priority="26">
      <formula>H151&lt;0</formula>
    </cfRule>
  </conditionalFormatting>
  <conditionalFormatting sqref="H152">
    <cfRule type="expression" dxfId="421" priority="21">
      <formula>H152&gt;0</formula>
    </cfRule>
    <cfRule type="expression" dxfId="420" priority="22">
      <formula>H152&lt;0</formula>
    </cfRule>
  </conditionalFormatting>
  <conditionalFormatting sqref="H153:H158">
    <cfRule type="expression" dxfId="419" priority="17">
      <formula>H153&gt;0</formula>
    </cfRule>
    <cfRule type="expression" dxfId="418" priority="18">
      <formula>H153&lt;0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42576</v>
      </c>
      <c r="X2" s="103">
        <v>45.04</v>
      </c>
      <c r="Y2" s="103">
        <v>45.13</v>
      </c>
      <c r="Z2" s="103">
        <v>44.7</v>
      </c>
      <c r="AA2" s="103">
        <v>45.12</v>
      </c>
      <c r="AB2" s="101">
        <v>1401000</v>
      </c>
      <c r="AC2" s="100">
        <v>45.12</v>
      </c>
      <c r="AD2" s="2">
        <f>Y2-Z2</f>
        <v>0.42999999999999972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45.68</v>
      </c>
      <c r="S3" s="115"/>
      <c r="T3" s="17"/>
      <c r="U3" s="17"/>
      <c r="V3" s="17"/>
      <c r="W3" s="99">
        <v>42573</v>
      </c>
      <c r="X3" s="103">
        <v>44.94</v>
      </c>
      <c r="Y3" s="103">
        <v>45.22</v>
      </c>
      <c r="Z3" s="103">
        <v>44.75</v>
      </c>
      <c r="AA3" s="103">
        <v>45.12</v>
      </c>
      <c r="AB3" s="101">
        <v>1591500</v>
      </c>
      <c r="AC3" s="100">
        <v>45.12</v>
      </c>
      <c r="AD3" s="2">
        <f t="shared" ref="AD3:AD66" si="0">Y3-Z3</f>
        <v>0.46999999999999886</v>
      </c>
      <c r="AE3" s="138">
        <f t="shared" ref="AE3:AE66" si="1">AC3/AC4-1</f>
        <v>5.3475935828874999E-3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45.68</v>
      </c>
      <c r="W4" s="99">
        <v>42572</v>
      </c>
      <c r="X4" s="103">
        <v>45.07</v>
      </c>
      <c r="Y4" s="103">
        <v>45.32</v>
      </c>
      <c r="Z4" s="103">
        <v>44.73</v>
      </c>
      <c r="AA4" s="103">
        <v>44.88</v>
      </c>
      <c r="AB4" s="101">
        <v>1802500</v>
      </c>
      <c r="AC4" s="100">
        <v>44.88</v>
      </c>
      <c r="AD4" s="2">
        <f t="shared" si="0"/>
        <v>0.59000000000000341</v>
      </c>
      <c r="AE4" s="138">
        <f t="shared" si="1"/>
        <v>-2.888247056209603E-3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42571</v>
      </c>
      <c r="X5" s="103">
        <v>45.01</v>
      </c>
      <c r="Y5" s="103">
        <v>45.47</v>
      </c>
      <c r="Z5" s="103">
        <v>44.89</v>
      </c>
      <c r="AA5" s="103">
        <v>45.01</v>
      </c>
      <c r="AB5" s="101">
        <v>2414700</v>
      </c>
      <c r="AC5" s="100">
        <v>45.01</v>
      </c>
      <c r="AD5" s="2">
        <f t="shared" si="0"/>
        <v>0.57999999999999829</v>
      </c>
      <c r="AE5" s="138">
        <f t="shared" si="1"/>
        <v>8.8948187680681912E-4</v>
      </c>
    </row>
    <row r="6" spans="1:31" x14ac:dyDescent="0.25">
      <c r="O6" s="11" t="s">
        <v>64</v>
      </c>
      <c r="Q6" s="2">
        <f>Q3*Q2</f>
        <v>0</v>
      </c>
      <c r="S6" s="85"/>
      <c r="W6" s="99">
        <v>42570</v>
      </c>
      <c r="X6" s="103">
        <v>45.44</v>
      </c>
      <c r="Y6" s="103">
        <v>45.65</v>
      </c>
      <c r="Z6" s="103">
        <v>44.81</v>
      </c>
      <c r="AA6" s="103">
        <v>44.97</v>
      </c>
      <c r="AB6" s="101">
        <v>2908300</v>
      </c>
      <c r="AC6" s="100">
        <v>44.97</v>
      </c>
      <c r="AD6" s="2">
        <f t="shared" si="0"/>
        <v>0.83999999999999631</v>
      </c>
      <c r="AE6" s="138">
        <f t="shared" si="1"/>
        <v>-1.2299582692730127E-2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42569</v>
      </c>
      <c r="X7" s="103">
        <v>45.47</v>
      </c>
      <c r="Y7" s="103">
        <v>45.63</v>
      </c>
      <c r="Z7" s="103">
        <v>45.11</v>
      </c>
      <c r="AA7" s="103">
        <v>45.53</v>
      </c>
      <c r="AB7" s="101">
        <v>2118800</v>
      </c>
      <c r="AC7" s="100">
        <v>45.53</v>
      </c>
      <c r="AD7" s="2">
        <f t="shared" si="0"/>
        <v>0.52000000000000313</v>
      </c>
      <c r="AE7" s="138">
        <f t="shared" si="1"/>
        <v>1.3195513525401381E-3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42566</v>
      </c>
      <c r="X8" s="103">
        <v>44.41</v>
      </c>
      <c r="Y8" s="103">
        <v>45.97</v>
      </c>
      <c r="Z8" s="103">
        <v>44.41</v>
      </c>
      <c r="AA8" s="103">
        <v>45.47</v>
      </c>
      <c r="AB8" s="101">
        <v>5390300</v>
      </c>
      <c r="AC8" s="100">
        <v>45.47</v>
      </c>
      <c r="AD8" s="2">
        <f t="shared" si="0"/>
        <v>1.5600000000000023</v>
      </c>
      <c r="AE8" s="138">
        <f t="shared" si="1"/>
        <v>3.2236095346197535E-2</v>
      </c>
    </row>
    <row r="9" spans="1:31" x14ac:dyDescent="0.25">
      <c r="O9" s="11" t="s">
        <v>239</v>
      </c>
      <c r="Q9" s="138">
        <f>IF(Q2=0, 0, Q8/Q6)</f>
        <v>0</v>
      </c>
      <c r="W9" s="99">
        <v>42565</v>
      </c>
      <c r="X9" s="103">
        <v>44.5</v>
      </c>
      <c r="Y9" s="103">
        <v>44.68</v>
      </c>
      <c r="Z9" s="103">
        <v>43.98</v>
      </c>
      <c r="AA9" s="103">
        <v>44.05</v>
      </c>
      <c r="AB9" s="101">
        <v>3046000</v>
      </c>
      <c r="AC9" s="100">
        <v>44.05</v>
      </c>
      <c r="AD9" s="2">
        <f t="shared" si="0"/>
        <v>0.70000000000000284</v>
      </c>
      <c r="AE9" s="138">
        <f t="shared" si="1"/>
        <v>-4.2947558770344285E-3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42564</v>
      </c>
      <c r="X10" s="103">
        <v>44.19</v>
      </c>
      <c r="Y10" s="103">
        <v>44.4</v>
      </c>
      <c r="Z10" s="103">
        <v>43.85</v>
      </c>
      <c r="AA10" s="103">
        <v>44.24</v>
      </c>
      <c r="AB10" s="101">
        <v>2818100</v>
      </c>
      <c r="AC10" s="100">
        <v>44.24</v>
      </c>
      <c r="AD10" s="2">
        <f t="shared" si="0"/>
        <v>0.54999999999999716</v>
      </c>
      <c r="AE10" s="138">
        <f t="shared" si="1"/>
        <v>1.5847860538826808E-3</v>
      </c>
    </row>
    <row r="11" spans="1:31" x14ac:dyDescent="0.25">
      <c r="O11" s="11" t="s">
        <v>184</v>
      </c>
      <c r="P11" s="34"/>
      <c r="Q11" s="138">
        <f>VALUE(TRIM(CLEAN(MID(U58, FIND("(", U58)+1, 5))))</f>
        <v>3.9E-2</v>
      </c>
      <c r="W11" s="99">
        <v>42563</v>
      </c>
      <c r="X11" s="103">
        <v>43.32</v>
      </c>
      <c r="Y11" s="103">
        <v>44.22</v>
      </c>
      <c r="Z11" s="103">
        <v>43.28</v>
      </c>
      <c r="AA11" s="103">
        <v>44.17</v>
      </c>
      <c r="AB11" s="101">
        <v>2839600</v>
      </c>
      <c r="AC11" s="100">
        <v>44.17</v>
      </c>
      <c r="AD11" s="2">
        <f t="shared" si="0"/>
        <v>0.93999999999999773</v>
      </c>
      <c r="AE11" s="138">
        <f t="shared" si="1"/>
        <v>2.6493144317917716E-2</v>
      </c>
    </row>
    <row r="12" spans="1:31" x14ac:dyDescent="0.25">
      <c r="W12" s="99">
        <v>42562</v>
      </c>
      <c r="X12" s="103">
        <v>42.72</v>
      </c>
      <c r="Y12" s="103">
        <v>43.11</v>
      </c>
      <c r="Z12" s="103">
        <v>42.48</v>
      </c>
      <c r="AA12" s="103">
        <v>43.03</v>
      </c>
      <c r="AB12" s="101">
        <v>1988600</v>
      </c>
      <c r="AC12" s="100">
        <v>43.03</v>
      </c>
      <c r="AD12" s="2">
        <f t="shared" si="0"/>
        <v>0.63000000000000256</v>
      </c>
      <c r="AE12" s="138">
        <f t="shared" si="1"/>
        <v>6.5497076023393053E-3</v>
      </c>
    </row>
    <row r="13" spans="1:31" x14ac:dyDescent="0.25">
      <c r="W13" s="99">
        <v>42559</v>
      </c>
      <c r="X13" s="103">
        <v>42.27</v>
      </c>
      <c r="Y13" s="103">
        <v>42.86</v>
      </c>
      <c r="Z13" s="103">
        <v>42.2</v>
      </c>
      <c r="AA13" s="103">
        <v>42.75</v>
      </c>
      <c r="AB13" s="101">
        <v>2274500</v>
      </c>
      <c r="AC13" s="100">
        <v>42.75</v>
      </c>
      <c r="AD13" s="2">
        <f t="shared" si="0"/>
        <v>0.65999999999999659</v>
      </c>
      <c r="AE13" s="138">
        <f t="shared" si="1"/>
        <v>2.0286396181384392E-2</v>
      </c>
    </row>
    <row r="14" spans="1:31" x14ac:dyDescent="0.25">
      <c r="W14" s="99">
        <v>42558</v>
      </c>
      <c r="X14" s="103">
        <v>41.95</v>
      </c>
      <c r="Y14" s="103">
        <v>42.48</v>
      </c>
      <c r="Z14" s="103">
        <v>41.67</v>
      </c>
      <c r="AA14" s="103">
        <v>41.9</v>
      </c>
      <c r="AB14" s="101">
        <v>2317000</v>
      </c>
      <c r="AC14" s="100">
        <v>41.9</v>
      </c>
      <c r="AD14" s="2">
        <f t="shared" si="0"/>
        <v>0.80999999999999517</v>
      </c>
      <c r="AE14" s="138">
        <f t="shared" si="1"/>
        <v>-1.4299332697808032E-3</v>
      </c>
    </row>
    <row r="15" spans="1:31" x14ac:dyDescent="0.25">
      <c r="W15" s="99">
        <v>42557</v>
      </c>
      <c r="X15" s="103">
        <v>41.69</v>
      </c>
      <c r="Y15" s="103">
        <v>42</v>
      </c>
      <c r="Z15" s="103">
        <v>41.08</v>
      </c>
      <c r="AA15" s="103">
        <v>41.96</v>
      </c>
      <c r="AB15" s="101">
        <v>3467400</v>
      </c>
      <c r="AC15" s="100">
        <v>41.96</v>
      </c>
      <c r="AD15" s="2">
        <f t="shared" si="0"/>
        <v>0.92000000000000171</v>
      </c>
      <c r="AE15" s="138">
        <f t="shared" si="1"/>
        <v>4.7892720306514924E-3</v>
      </c>
    </row>
    <row r="16" spans="1:31" x14ac:dyDescent="0.25">
      <c r="W16" s="99">
        <v>42556</v>
      </c>
      <c r="X16" s="103">
        <v>42.3</v>
      </c>
      <c r="Y16" s="103">
        <v>42.42</v>
      </c>
      <c r="Z16" s="103">
        <v>41.53</v>
      </c>
      <c r="AA16" s="103">
        <v>41.76</v>
      </c>
      <c r="AB16" s="101">
        <v>1822800</v>
      </c>
      <c r="AC16" s="100">
        <v>41.76</v>
      </c>
      <c r="AD16" s="2">
        <f t="shared" si="0"/>
        <v>0.89000000000000057</v>
      </c>
      <c r="AE16" s="138">
        <f t="shared" si="1"/>
        <v>-2.2243034418169105E-2</v>
      </c>
    </row>
    <row r="17" spans="1:31" x14ac:dyDescent="0.25">
      <c r="W17" s="99">
        <v>42552</v>
      </c>
      <c r="X17" s="103">
        <v>42.7</v>
      </c>
      <c r="Y17" s="103">
        <v>42.82</v>
      </c>
      <c r="Z17" s="103">
        <v>42.19</v>
      </c>
      <c r="AA17" s="103">
        <v>42.71</v>
      </c>
      <c r="AB17" s="101">
        <v>1943800</v>
      </c>
      <c r="AC17" s="100">
        <v>42.71</v>
      </c>
      <c r="AD17" s="2">
        <f t="shared" si="0"/>
        <v>0.63000000000000256</v>
      </c>
      <c r="AE17" s="138">
        <f t="shared" si="1"/>
        <v>7.7866918357716308E-3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42551</v>
      </c>
      <c r="X18" s="103">
        <v>41.31</v>
      </c>
      <c r="Y18" s="103">
        <v>42.38</v>
      </c>
      <c r="Z18" s="103">
        <v>41</v>
      </c>
      <c r="AA18" s="103">
        <v>42.38</v>
      </c>
      <c r="AB18" s="101">
        <v>3105000</v>
      </c>
      <c r="AC18" s="100">
        <v>42.38</v>
      </c>
      <c r="AD18" s="2">
        <f t="shared" si="0"/>
        <v>1.3800000000000026</v>
      </c>
      <c r="AE18" s="138">
        <f t="shared" si="1"/>
        <v>2.9390332766577654E-2</v>
      </c>
    </row>
    <row r="19" spans="1:31" x14ac:dyDescent="0.25">
      <c r="W19" s="99">
        <v>42550</v>
      </c>
      <c r="X19" s="103">
        <v>40.83</v>
      </c>
      <c r="Y19" s="103">
        <v>41.34</v>
      </c>
      <c r="Z19" s="103">
        <v>40.630000000000003</v>
      </c>
      <c r="AA19" s="103">
        <v>41.17</v>
      </c>
      <c r="AB19" s="101">
        <v>2300700</v>
      </c>
      <c r="AC19" s="100">
        <v>41.17</v>
      </c>
      <c r="AD19" s="2">
        <f t="shared" si="0"/>
        <v>0.71000000000000085</v>
      </c>
      <c r="AE19" s="138">
        <f t="shared" si="1"/>
        <v>2.2603079980129337E-2</v>
      </c>
    </row>
    <row r="20" spans="1:31" x14ac:dyDescent="0.25">
      <c r="W20" s="99">
        <v>42549</v>
      </c>
      <c r="X20" s="103">
        <v>40</v>
      </c>
      <c r="Y20" s="103">
        <v>40.270000000000003</v>
      </c>
      <c r="Z20" s="103">
        <v>39.51</v>
      </c>
      <c r="AA20" s="103">
        <v>40.26</v>
      </c>
      <c r="AB20" s="101">
        <v>2858200</v>
      </c>
      <c r="AC20" s="100">
        <v>40.26</v>
      </c>
      <c r="AD20" s="2">
        <f t="shared" si="0"/>
        <v>0.76000000000000512</v>
      </c>
      <c r="AE20" s="138">
        <f t="shared" si="1"/>
        <v>1.5640766902119019E-2</v>
      </c>
    </row>
    <row r="21" spans="1:31" x14ac:dyDescent="0.25">
      <c r="W21" s="99">
        <v>42548</v>
      </c>
      <c r="X21" s="103">
        <v>41</v>
      </c>
      <c r="Y21" s="103">
        <v>41.07</v>
      </c>
      <c r="Z21" s="103">
        <v>39.24</v>
      </c>
      <c r="AA21" s="103">
        <v>39.64</v>
      </c>
      <c r="AB21" s="101">
        <v>4015400</v>
      </c>
      <c r="AC21" s="100">
        <v>39.64</v>
      </c>
      <c r="AD21" s="2">
        <f t="shared" si="0"/>
        <v>1.8299999999999983</v>
      </c>
      <c r="AE21" s="138">
        <f t="shared" si="1"/>
        <v>-4.1817742325356511E-2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42545</v>
      </c>
      <c r="X22" s="103">
        <v>41.52</v>
      </c>
      <c r="Y22" s="103">
        <v>42.38</v>
      </c>
      <c r="Z22" s="103">
        <v>41.25</v>
      </c>
      <c r="AA22" s="103">
        <v>41.37</v>
      </c>
      <c r="AB22" s="101">
        <v>9585800</v>
      </c>
      <c r="AC22" s="100">
        <v>41.37</v>
      </c>
      <c r="AD22" s="2">
        <f t="shared" si="0"/>
        <v>1.1300000000000026</v>
      </c>
      <c r="AE22" s="138">
        <f t="shared" si="1"/>
        <v>-4.4352044352044429E-2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42544</v>
      </c>
      <c r="X23" s="103">
        <v>43.02</v>
      </c>
      <c r="Y23" s="103">
        <v>43.29</v>
      </c>
      <c r="Z23" s="103">
        <v>42.88</v>
      </c>
      <c r="AA23" s="103">
        <v>43.29</v>
      </c>
      <c r="AB23" s="101">
        <v>1582600</v>
      </c>
      <c r="AC23" s="100">
        <v>43.29</v>
      </c>
      <c r="AD23" s="2">
        <f t="shared" si="0"/>
        <v>0.40999999999999659</v>
      </c>
      <c r="AE23" s="138">
        <f t="shared" si="1"/>
        <v>2.1713476516403096E-2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42543</v>
      </c>
      <c r="X24" s="103">
        <v>42.53</v>
      </c>
      <c r="Y24" s="103">
        <v>42.69</v>
      </c>
      <c r="Z24" s="103">
        <v>42.37</v>
      </c>
      <c r="AA24" s="103">
        <v>42.37</v>
      </c>
      <c r="AB24" s="101">
        <v>1579100</v>
      </c>
      <c r="AC24" s="100">
        <v>42.37</v>
      </c>
      <c r="AD24" s="2">
        <f t="shared" si="0"/>
        <v>0.32000000000000028</v>
      </c>
      <c r="AE24" s="138">
        <f t="shared" si="1"/>
        <v>-1.8845700824500211E-3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42542</v>
      </c>
      <c r="X25" s="103">
        <v>42.85</v>
      </c>
      <c r="Y25" s="103">
        <v>42.87</v>
      </c>
      <c r="Z25" s="103">
        <v>42.43</v>
      </c>
      <c r="AA25" s="103">
        <v>42.45</v>
      </c>
      <c r="AB25" s="101">
        <v>1729200</v>
      </c>
      <c r="AC25" s="100">
        <v>42.45</v>
      </c>
      <c r="AD25" s="2">
        <f t="shared" si="0"/>
        <v>0.43999999999999773</v>
      </c>
      <c r="AE25" s="138">
        <f t="shared" si="1"/>
        <v>-5.3889409559512158E-3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42541</v>
      </c>
      <c r="X26" s="103">
        <v>42.45</v>
      </c>
      <c r="Y26" s="103">
        <v>43.11</v>
      </c>
      <c r="Z26" s="103">
        <v>42.42</v>
      </c>
      <c r="AA26" s="103">
        <v>42.68</v>
      </c>
      <c r="AB26" s="101">
        <v>2188300</v>
      </c>
      <c r="AC26" s="100">
        <v>42.68</v>
      </c>
      <c r="AD26" s="2">
        <f t="shared" si="0"/>
        <v>0.68999999999999773</v>
      </c>
      <c r="AE26" s="138">
        <f t="shared" si="1"/>
        <v>1.7159199237368972E-2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42538</v>
      </c>
      <c r="X27" s="103">
        <v>41.72</v>
      </c>
      <c r="Y27" s="103">
        <v>42.04</v>
      </c>
      <c r="Z27" s="103">
        <v>41.45</v>
      </c>
      <c r="AA27" s="103">
        <v>41.96</v>
      </c>
      <c r="AB27" s="101">
        <v>2809500</v>
      </c>
      <c r="AC27" s="100">
        <v>41.96</v>
      </c>
      <c r="AD27" s="2">
        <f t="shared" si="0"/>
        <v>0.58999999999999631</v>
      </c>
      <c r="AE27" s="138">
        <f t="shared" si="1"/>
        <v>5.5116223340523351E-3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42537</v>
      </c>
      <c r="X28" s="103">
        <v>41.37</v>
      </c>
      <c r="Y28" s="103">
        <v>41.76</v>
      </c>
      <c r="Z28" s="103">
        <v>40.89</v>
      </c>
      <c r="AA28" s="103">
        <v>41.73</v>
      </c>
      <c r="AB28" s="101">
        <v>2799700</v>
      </c>
      <c r="AC28" s="100">
        <v>41.73</v>
      </c>
      <c r="AD28" s="2">
        <f t="shared" si="0"/>
        <v>0.86999999999999744</v>
      </c>
      <c r="AE28" s="138">
        <f t="shared" si="1"/>
        <v>3.3661937965856481E-3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42536</v>
      </c>
      <c r="X29" s="103">
        <v>42</v>
      </c>
      <c r="Y29" s="103">
        <v>42.26</v>
      </c>
      <c r="Z29" s="103">
        <v>41.55</v>
      </c>
      <c r="AA29" s="103">
        <v>41.59</v>
      </c>
      <c r="AB29" s="101">
        <v>2386000</v>
      </c>
      <c r="AC29" s="100">
        <v>41.59</v>
      </c>
      <c r="AD29" s="2">
        <f t="shared" si="0"/>
        <v>0.71000000000000085</v>
      </c>
      <c r="AE29" s="138">
        <f t="shared" si="1"/>
        <v>-3.3549005511620544E-3</v>
      </c>
    </row>
    <row r="30" spans="1:31" x14ac:dyDescent="0.25">
      <c r="L30" t="s">
        <v>238</v>
      </c>
      <c r="M30" s="2">
        <f>M37+K37-F37</f>
        <v>119.92000000000053</v>
      </c>
      <c r="W30" s="99">
        <v>42535</v>
      </c>
      <c r="X30" s="103">
        <v>41.78</v>
      </c>
      <c r="Y30" s="103">
        <v>41.94</v>
      </c>
      <c r="Z30" s="103">
        <v>41.31</v>
      </c>
      <c r="AA30" s="103">
        <v>41.73</v>
      </c>
      <c r="AB30" s="101">
        <v>3014400</v>
      </c>
      <c r="AC30" s="100">
        <v>41.73</v>
      </c>
      <c r="AD30" s="2">
        <f t="shared" si="0"/>
        <v>0.62999999999999545</v>
      </c>
      <c r="AE30" s="138">
        <f t="shared" si="1"/>
        <v>-5.9552167698904146E-3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42534</v>
      </c>
      <c r="X31" s="103">
        <v>42.92</v>
      </c>
      <c r="Y31" s="103">
        <v>43.04</v>
      </c>
      <c r="Z31" s="103">
        <v>41.93</v>
      </c>
      <c r="AA31" s="103">
        <v>41.98</v>
      </c>
      <c r="AB31" s="101">
        <v>3483500</v>
      </c>
      <c r="AC31" s="100">
        <v>41.98</v>
      </c>
      <c r="AD31" s="2">
        <f t="shared" si="0"/>
        <v>1.1099999999999994</v>
      </c>
      <c r="AE31" s="138">
        <f t="shared" si="1"/>
        <v>-2.7790643816581806E-2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42531</v>
      </c>
      <c r="X32" s="103">
        <v>43.35</v>
      </c>
      <c r="Y32" s="103">
        <v>43.39</v>
      </c>
      <c r="Z32" s="103">
        <v>42.9</v>
      </c>
      <c r="AA32" s="103">
        <v>43.18</v>
      </c>
      <c r="AB32" s="101">
        <v>2337200</v>
      </c>
      <c r="AC32" s="100">
        <v>43.18</v>
      </c>
      <c r="AD32" s="2">
        <f t="shared" si="0"/>
        <v>0.49000000000000199</v>
      </c>
      <c r="AE32" s="138">
        <f t="shared" si="1"/>
        <v>-9.4058270245469533E-3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42530</v>
      </c>
      <c r="X33" s="103">
        <v>43.9</v>
      </c>
      <c r="Y33" s="103">
        <v>43.99</v>
      </c>
      <c r="Z33" s="103">
        <v>43.36</v>
      </c>
      <c r="AA33" s="103">
        <v>43.59</v>
      </c>
      <c r="AB33" s="101">
        <v>1661100</v>
      </c>
      <c r="AC33" s="100">
        <v>43.59</v>
      </c>
      <c r="AD33" s="2">
        <f t="shared" si="0"/>
        <v>0.63000000000000256</v>
      </c>
      <c r="AE33" s="138">
        <f t="shared" si="1"/>
        <v>-1.1788710043074024E-2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42529</v>
      </c>
      <c r="X34" s="103">
        <v>44.12</v>
      </c>
      <c r="Y34" s="103">
        <v>44.18</v>
      </c>
      <c r="Z34" s="103">
        <v>43.87</v>
      </c>
      <c r="AA34" s="103">
        <v>44.11</v>
      </c>
      <c r="AB34" s="101">
        <v>2899800</v>
      </c>
      <c r="AC34" s="100">
        <v>44.11</v>
      </c>
      <c r="AD34" s="2">
        <f t="shared" si="0"/>
        <v>0.31000000000000227</v>
      </c>
      <c r="AE34" s="138">
        <f t="shared" si="1"/>
        <v>4.5547711227511556E-3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42528</v>
      </c>
      <c r="X35" s="103">
        <v>43.29</v>
      </c>
      <c r="Y35" s="103">
        <v>44.11</v>
      </c>
      <c r="Z35" s="103">
        <v>43.2</v>
      </c>
      <c r="AA35" s="103">
        <v>43.91</v>
      </c>
      <c r="AB35" s="101">
        <v>3864500</v>
      </c>
      <c r="AC35" s="100">
        <v>43.91</v>
      </c>
      <c r="AD35" s="2">
        <f t="shared" si="0"/>
        <v>0.90999999999999659</v>
      </c>
      <c r="AE35" s="138">
        <f t="shared" si="1"/>
        <v>1.8320964749536151E-2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42527</v>
      </c>
      <c r="X36" s="103">
        <v>43</v>
      </c>
      <c r="Y36" s="103">
        <v>43.25</v>
      </c>
      <c r="Z36" s="103">
        <v>42.93</v>
      </c>
      <c r="AA36" s="103">
        <v>43.12</v>
      </c>
      <c r="AB36" s="101">
        <v>1945800</v>
      </c>
      <c r="AC36" s="100">
        <v>43.12</v>
      </c>
      <c r="AD36" s="2">
        <f t="shared" si="0"/>
        <v>0.32000000000000028</v>
      </c>
      <c r="AE36" s="138">
        <f t="shared" si="1"/>
        <v>4.4258094572560136E-3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42524</v>
      </c>
      <c r="X37" s="103">
        <v>42.9</v>
      </c>
      <c r="Y37" s="103">
        <v>42.98</v>
      </c>
      <c r="Z37" s="103">
        <v>42.4</v>
      </c>
      <c r="AA37" s="103">
        <v>42.93</v>
      </c>
      <c r="AB37" s="101">
        <v>2868400</v>
      </c>
      <c r="AC37" s="100">
        <v>42.93</v>
      </c>
      <c r="AD37" s="2">
        <f t="shared" si="0"/>
        <v>0.57999999999999829</v>
      </c>
      <c r="AE37" s="138">
        <f t="shared" si="1"/>
        <v>6.9930069930079775E-4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42523</v>
      </c>
      <c r="X38" s="103">
        <v>42.15</v>
      </c>
      <c r="Y38" s="103">
        <v>43.09</v>
      </c>
      <c r="Z38" s="103">
        <v>42.07</v>
      </c>
      <c r="AA38" s="103">
        <v>42.9</v>
      </c>
      <c r="AB38" s="101">
        <v>3181700</v>
      </c>
      <c r="AC38" s="100">
        <v>42.9</v>
      </c>
      <c r="AD38" s="2">
        <f t="shared" si="0"/>
        <v>1.0200000000000031</v>
      </c>
      <c r="AE38" s="138">
        <f t="shared" si="1"/>
        <v>1.8760389456186077E-2</v>
      </c>
    </row>
    <row r="39" spans="1:31" x14ac:dyDescent="0.25">
      <c r="W39" s="99">
        <v>42522</v>
      </c>
      <c r="X39" s="103">
        <v>41.95</v>
      </c>
      <c r="Y39" s="103">
        <v>42.12</v>
      </c>
      <c r="Z39" s="103">
        <v>41.7</v>
      </c>
      <c r="AA39" s="103">
        <v>42.11</v>
      </c>
      <c r="AB39" s="101">
        <v>1967900</v>
      </c>
      <c r="AC39" s="100">
        <v>42.11</v>
      </c>
      <c r="AD39" s="2">
        <f t="shared" si="0"/>
        <v>0.4199999999999946</v>
      </c>
      <c r="AE39" s="138">
        <f t="shared" si="1"/>
        <v>-1.1859582542693703E-3</v>
      </c>
    </row>
    <row r="40" spans="1:31" ht="20.25" thickBot="1" x14ac:dyDescent="0.35">
      <c r="O40" s="507" t="s">
        <v>78</v>
      </c>
      <c r="P40" s="507"/>
      <c r="W40" s="99">
        <v>42521</v>
      </c>
      <c r="X40" s="103">
        <v>42.3</v>
      </c>
      <c r="Y40" s="103">
        <v>42.5</v>
      </c>
      <c r="Z40" s="103">
        <v>41.79</v>
      </c>
      <c r="AA40" s="103">
        <v>42.16</v>
      </c>
      <c r="AB40" s="101">
        <v>2822000</v>
      </c>
      <c r="AC40" s="100">
        <v>42.16</v>
      </c>
      <c r="AD40" s="2">
        <f t="shared" si="0"/>
        <v>0.71000000000000085</v>
      </c>
      <c r="AE40" s="138">
        <f t="shared" si="1"/>
        <v>1.6631028747919885E-3</v>
      </c>
    </row>
    <row r="41" spans="1:31" ht="15.75" thickTop="1" x14ac:dyDescent="0.25">
      <c r="O41" s="83">
        <v>1.1000000000000001</v>
      </c>
      <c r="P41" s="83">
        <f>O41*$Q$4</f>
        <v>50.248000000000005</v>
      </c>
      <c r="Q41" s="2"/>
      <c r="W41" s="99">
        <v>42517</v>
      </c>
      <c r="X41" s="103">
        <v>41.92</v>
      </c>
      <c r="Y41" s="103">
        <v>42.22</v>
      </c>
      <c r="Z41" s="103">
        <v>41.8</v>
      </c>
      <c r="AA41" s="103">
        <v>42.09</v>
      </c>
      <c r="AB41" s="101">
        <v>1625100</v>
      </c>
      <c r="AC41" s="100">
        <v>42.09</v>
      </c>
      <c r="AD41" s="2">
        <f t="shared" si="0"/>
        <v>0.42000000000000171</v>
      </c>
      <c r="AE41" s="138">
        <f t="shared" si="1"/>
        <v>5.9751434034416295E-3</v>
      </c>
    </row>
    <row r="42" spans="1:31" ht="20.25" thickBot="1" x14ac:dyDescent="0.35">
      <c r="O42" s="83">
        <v>1.0900000000000001</v>
      </c>
      <c r="P42" s="83">
        <f t="shared" ref="P42:P61" si="2">O42*$Q$4</f>
        <v>49.791200000000003</v>
      </c>
      <c r="Q42" s="2"/>
      <c r="T42" s="91" t="s">
        <v>113</v>
      </c>
      <c r="W42" s="99">
        <v>42516</v>
      </c>
      <c r="X42" s="103">
        <v>42.11</v>
      </c>
      <c r="Y42" s="103">
        <v>42.26</v>
      </c>
      <c r="Z42" s="103">
        <v>41.71</v>
      </c>
      <c r="AA42" s="103">
        <v>41.84</v>
      </c>
      <c r="AB42" s="101">
        <v>2460600</v>
      </c>
      <c r="AC42" s="100">
        <v>41.84</v>
      </c>
      <c r="AD42" s="2">
        <f t="shared" si="0"/>
        <v>0.54999999999999716</v>
      </c>
      <c r="AE42" s="138">
        <f t="shared" si="1"/>
        <v>-6.8834559696178133E-3</v>
      </c>
    </row>
    <row r="43" spans="1:31" ht="15.75" thickTop="1" x14ac:dyDescent="0.25">
      <c r="O43" s="83">
        <v>1.08</v>
      </c>
      <c r="P43" s="83">
        <f t="shared" si="2"/>
        <v>49.334400000000002</v>
      </c>
      <c r="Q43" s="2"/>
      <c r="T43" s="97" t="s">
        <v>98</v>
      </c>
      <c r="U43" s="98">
        <v>45.12</v>
      </c>
      <c r="W43" s="99">
        <v>42515</v>
      </c>
      <c r="X43" s="103">
        <v>41.18</v>
      </c>
      <c r="Y43" s="103">
        <v>42.42</v>
      </c>
      <c r="Z43" s="103">
        <v>41.18</v>
      </c>
      <c r="AA43" s="103">
        <v>42.13</v>
      </c>
      <c r="AB43" s="101">
        <v>4884300</v>
      </c>
      <c r="AC43" s="100">
        <v>42.13</v>
      </c>
      <c r="AD43" s="2">
        <f t="shared" si="0"/>
        <v>1.240000000000002</v>
      </c>
      <c r="AE43" s="138" t="e">
        <f t="shared" si="1"/>
        <v>#DIV/0!</v>
      </c>
    </row>
    <row r="44" spans="1:31" x14ac:dyDescent="0.25">
      <c r="O44" s="83">
        <v>1.07</v>
      </c>
      <c r="P44" s="83">
        <f t="shared" si="2"/>
        <v>48.877600000000001</v>
      </c>
      <c r="Q44" s="2"/>
      <c r="T44" s="87" t="s">
        <v>99</v>
      </c>
      <c r="U44" s="88">
        <v>45.04</v>
      </c>
      <c r="W44" s="99">
        <v>42515</v>
      </c>
      <c r="X44" s="103" t="s">
        <v>252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O45" s="83">
        <v>1.06</v>
      </c>
      <c r="P45" s="83">
        <f t="shared" si="2"/>
        <v>48.4208</v>
      </c>
      <c r="Q45" s="2"/>
      <c r="T45" s="87" t="s">
        <v>100</v>
      </c>
      <c r="U45" s="88" t="s">
        <v>412</v>
      </c>
      <c r="W45" s="99">
        <v>42514</v>
      </c>
      <c r="X45" s="103">
        <v>41.24</v>
      </c>
      <c r="Y45" s="103">
        <v>41.54</v>
      </c>
      <c r="Z45" s="103">
        <v>41.14</v>
      </c>
      <c r="AA45" s="103">
        <v>41.42</v>
      </c>
      <c r="AB45" s="101">
        <v>2987700</v>
      </c>
      <c r="AC45" s="100">
        <v>40.98</v>
      </c>
      <c r="AD45" s="2">
        <f t="shared" si="0"/>
        <v>0.39999999999999858</v>
      </c>
      <c r="AE45" s="138">
        <f t="shared" si="1"/>
        <v>1.185185185185178E-2</v>
      </c>
    </row>
    <row r="46" spans="1:31" x14ac:dyDescent="0.25">
      <c r="O46" s="83">
        <v>1.05</v>
      </c>
      <c r="P46" s="83">
        <f t="shared" si="2"/>
        <v>47.963999999999999</v>
      </c>
      <c r="Q46" s="2"/>
      <c r="T46" s="87" t="s">
        <v>101</v>
      </c>
      <c r="U46" s="88" t="s">
        <v>413</v>
      </c>
      <c r="W46" s="99">
        <v>42513</v>
      </c>
      <c r="X46" s="103">
        <v>40.53</v>
      </c>
      <c r="Y46" s="103">
        <v>41.52</v>
      </c>
      <c r="Z46" s="103">
        <v>40.49</v>
      </c>
      <c r="AA46" s="103">
        <v>40.93</v>
      </c>
      <c r="AB46" s="101">
        <v>3211100</v>
      </c>
      <c r="AC46" s="100">
        <v>40.5</v>
      </c>
      <c r="AD46" s="2">
        <f t="shared" si="0"/>
        <v>1.0300000000000011</v>
      </c>
      <c r="AE46" s="138">
        <f t="shared" si="1"/>
        <v>1.2499999999999956E-2</v>
      </c>
    </row>
    <row r="47" spans="1:31" x14ac:dyDescent="0.25">
      <c r="O47" s="83">
        <v>1.04</v>
      </c>
      <c r="P47" s="83">
        <f t="shared" si="2"/>
        <v>47.507200000000005</v>
      </c>
      <c r="Q47" s="2"/>
      <c r="T47" s="87" t="s">
        <v>102</v>
      </c>
      <c r="U47" s="88">
        <v>46.6</v>
      </c>
      <c r="W47" s="99">
        <v>42510</v>
      </c>
      <c r="X47" s="103">
        <v>40.5</v>
      </c>
      <c r="Y47" s="103">
        <v>40.630000000000003</v>
      </c>
      <c r="Z47" s="103">
        <v>40.229999999999997</v>
      </c>
      <c r="AA47" s="103">
        <v>40.43</v>
      </c>
      <c r="AB47" s="101">
        <v>2620200</v>
      </c>
      <c r="AC47" s="100">
        <v>40</v>
      </c>
      <c r="AD47" s="2">
        <f t="shared" si="0"/>
        <v>0.40000000000000568</v>
      </c>
      <c r="AE47" s="138">
        <f t="shared" si="1"/>
        <v>4.2681395932715471E-3</v>
      </c>
    </row>
    <row r="48" spans="1:31" x14ac:dyDescent="0.25">
      <c r="O48" s="83">
        <v>1.03</v>
      </c>
      <c r="P48" s="83">
        <f t="shared" si="2"/>
        <v>47.050400000000003</v>
      </c>
      <c r="Q48" s="2"/>
      <c r="T48" s="87" t="s">
        <v>103</v>
      </c>
      <c r="U48" s="88">
        <v>1.51915</v>
      </c>
      <c r="W48" s="99">
        <v>42509</v>
      </c>
      <c r="X48" s="103">
        <v>40.200000000000003</v>
      </c>
      <c r="Y48" s="103">
        <v>40.299999999999997</v>
      </c>
      <c r="Z48" s="103">
        <v>39.520000000000003</v>
      </c>
      <c r="AA48" s="103">
        <v>40.26</v>
      </c>
      <c r="AB48" s="101">
        <v>3753900</v>
      </c>
      <c r="AC48" s="100">
        <v>39.83</v>
      </c>
      <c r="AD48" s="2">
        <f t="shared" si="0"/>
        <v>0.77999999999999403</v>
      </c>
      <c r="AE48" s="138">
        <f t="shared" si="1"/>
        <v>-7.5263421976923262E-4</v>
      </c>
    </row>
    <row r="49" spans="15:31" x14ac:dyDescent="0.25">
      <c r="O49" s="83">
        <v>1.02</v>
      </c>
      <c r="P49" s="83">
        <f t="shared" si="2"/>
        <v>46.593600000000002</v>
      </c>
      <c r="Q49" s="2"/>
      <c r="T49" s="87" t="s">
        <v>104</v>
      </c>
      <c r="U49" s="89" t="s">
        <v>219</v>
      </c>
      <c r="W49" s="99">
        <v>42508</v>
      </c>
      <c r="X49" s="103">
        <v>41.08</v>
      </c>
      <c r="Y49" s="103">
        <v>41.32</v>
      </c>
      <c r="Z49" s="103">
        <v>40.18</v>
      </c>
      <c r="AA49" s="103">
        <v>40.29</v>
      </c>
      <c r="AB49" s="101">
        <v>4547400</v>
      </c>
      <c r="AC49" s="100">
        <v>39.86</v>
      </c>
      <c r="AD49" s="2">
        <f t="shared" si="0"/>
        <v>1.1400000000000006</v>
      </c>
      <c r="AE49" s="138">
        <f t="shared" si="1"/>
        <v>-2.1840490797546019E-2</v>
      </c>
    </row>
    <row r="50" spans="15:31" x14ac:dyDescent="0.25">
      <c r="O50" s="83">
        <v>1.01</v>
      </c>
      <c r="P50" s="83">
        <f t="shared" si="2"/>
        <v>46.136800000000001</v>
      </c>
      <c r="Q50" s="2"/>
      <c r="T50" s="87"/>
      <c r="U50" s="88"/>
      <c r="W50" s="99">
        <v>42507</v>
      </c>
      <c r="X50" s="103">
        <v>41.75</v>
      </c>
      <c r="Y50" s="103">
        <v>41.76</v>
      </c>
      <c r="Z50" s="103">
        <v>40.799999999999997</v>
      </c>
      <c r="AA50" s="103">
        <v>41.19</v>
      </c>
      <c r="AB50" s="101">
        <v>5944100</v>
      </c>
      <c r="AC50" s="100">
        <v>40.75</v>
      </c>
      <c r="AD50" s="2">
        <f t="shared" si="0"/>
        <v>0.96000000000000085</v>
      </c>
      <c r="AE50" s="138">
        <f t="shared" si="1"/>
        <v>-2.4185823754789171E-2</v>
      </c>
    </row>
    <row r="51" spans="15:31" x14ac:dyDescent="0.25">
      <c r="O51" s="83">
        <v>1</v>
      </c>
      <c r="P51" s="83">
        <f t="shared" si="2"/>
        <v>45.68</v>
      </c>
      <c r="Q51" s="2"/>
      <c r="T51" s="87" t="s">
        <v>105</v>
      </c>
      <c r="U51" s="88" t="s">
        <v>414</v>
      </c>
      <c r="W51" s="99">
        <v>42506</v>
      </c>
      <c r="X51" s="103">
        <v>42.01</v>
      </c>
      <c r="Y51" s="103">
        <v>42.4</v>
      </c>
      <c r="Z51" s="103">
        <v>41.68</v>
      </c>
      <c r="AA51" s="103">
        <v>42.21</v>
      </c>
      <c r="AB51" s="101">
        <v>2984400</v>
      </c>
      <c r="AC51" s="100">
        <v>41.76</v>
      </c>
      <c r="AD51" s="2">
        <f t="shared" si="0"/>
        <v>0.71999999999999886</v>
      </c>
      <c r="AE51" s="138">
        <f t="shared" si="1"/>
        <v>5.7803468208090791E-3</v>
      </c>
    </row>
    <row r="52" spans="15:31" x14ac:dyDescent="0.25">
      <c r="O52" s="83">
        <v>0.99</v>
      </c>
      <c r="P52" s="83">
        <f t="shared" si="2"/>
        <v>45.223199999999999</v>
      </c>
      <c r="Q52" s="2"/>
      <c r="T52" s="87" t="s">
        <v>106</v>
      </c>
      <c r="U52" s="88" t="s">
        <v>375</v>
      </c>
      <c r="W52" s="99">
        <v>42503</v>
      </c>
      <c r="X52" s="103">
        <v>42.51</v>
      </c>
      <c r="Y52" s="103">
        <v>42.65</v>
      </c>
      <c r="Z52" s="103">
        <v>41.89</v>
      </c>
      <c r="AA52" s="103">
        <v>41.97</v>
      </c>
      <c r="AB52" s="101">
        <v>2710700</v>
      </c>
      <c r="AC52" s="100">
        <v>41.52</v>
      </c>
      <c r="AD52" s="2">
        <f t="shared" si="0"/>
        <v>0.75999999999999801</v>
      </c>
      <c r="AE52" s="138">
        <f t="shared" si="1"/>
        <v>-1.4946619217081736E-2</v>
      </c>
    </row>
    <row r="53" spans="15:31" x14ac:dyDescent="0.25">
      <c r="O53" s="83">
        <v>0.98</v>
      </c>
      <c r="P53" s="83">
        <f t="shared" si="2"/>
        <v>44.766399999999997</v>
      </c>
      <c r="Q53" s="2"/>
      <c r="T53" s="87" t="s">
        <v>107</v>
      </c>
      <c r="U53" s="90">
        <v>1402729</v>
      </c>
      <c r="W53" s="99">
        <v>42502</v>
      </c>
      <c r="X53" s="103">
        <v>43.31</v>
      </c>
      <c r="Y53" s="103">
        <v>43.44</v>
      </c>
      <c r="Z53" s="103">
        <v>42.4</v>
      </c>
      <c r="AA53" s="103">
        <v>42.6</v>
      </c>
      <c r="AB53" s="101">
        <v>2154300</v>
      </c>
      <c r="AC53" s="100">
        <v>42.15</v>
      </c>
      <c r="AD53" s="2">
        <f t="shared" si="0"/>
        <v>1.0399999999999991</v>
      </c>
      <c r="AE53" s="138">
        <f t="shared" si="1"/>
        <v>-4.9575070821530343E-3</v>
      </c>
    </row>
    <row r="54" spans="15:31" x14ac:dyDescent="0.25">
      <c r="O54" s="83">
        <v>0.97</v>
      </c>
      <c r="P54" s="83">
        <f t="shared" si="2"/>
        <v>44.309599999999996</v>
      </c>
      <c r="T54" s="87" t="s">
        <v>110</v>
      </c>
      <c r="U54" s="90">
        <v>2920260</v>
      </c>
      <c r="W54" s="99">
        <v>42501</v>
      </c>
      <c r="X54" s="103">
        <v>43.08</v>
      </c>
      <c r="Y54" s="103">
        <v>43.33</v>
      </c>
      <c r="Z54" s="103">
        <v>42.81</v>
      </c>
      <c r="AA54" s="103">
        <v>42.81</v>
      </c>
      <c r="AB54" s="101">
        <v>1944500</v>
      </c>
      <c r="AC54" s="100">
        <v>42.36</v>
      </c>
      <c r="AD54" s="2">
        <f t="shared" si="0"/>
        <v>0.51999999999999602</v>
      </c>
      <c r="AE54" s="138">
        <f t="shared" si="1"/>
        <v>-6.3335679099226772E-3</v>
      </c>
    </row>
    <row r="55" spans="15:31" x14ac:dyDescent="0.25">
      <c r="O55" s="83">
        <v>0.96</v>
      </c>
      <c r="P55" s="83">
        <f t="shared" si="2"/>
        <v>43.852799999999995</v>
      </c>
      <c r="T55" s="87" t="s">
        <v>108</v>
      </c>
      <c r="U55" s="88" t="s">
        <v>380</v>
      </c>
      <c r="W55" s="99">
        <v>42500</v>
      </c>
      <c r="X55" s="103">
        <v>42.62</v>
      </c>
      <c r="Y55" s="103">
        <v>43.21</v>
      </c>
      <c r="Z55" s="103">
        <v>42.58</v>
      </c>
      <c r="AA55" s="103">
        <v>43.09</v>
      </c>
      <c r="AB55" s="101">
        <v>2349900</v>
      </c>
      <c r="AC55" s="100">
        <v>42.63</v>
      </c>
      <c r="AD55" s="2">
        <f t="shared" si="0"/>
        <v>0.63000000000000256</v>
      </c>
      <c r="AE55" s="138">
        <f t="shared" si="1"/>
        <v>1.3311148086522451E-2</v>
      </c>
    </row>
    <row r="56" spans="15:31" x14ac:dyDescent="0.25">
      <c r="O56" s="83">
        <v>0.95</v>
      </c>
      <c r="P56" s="83">
        <f t="shared" si="2"/>
        <v>43.396000000000001</v>
      </c>
      <c r="T56" s="87" t="s">
        <v>111</v>
      </c>
      <c r="U56" s="88">
        <v>19.68</v>
      </c>
      <c r="W56" s="99">
        <v>42499</v>
      </c>
      <c r="X56" s="103">
        <v>42.19</v>
      </c>
      <c r="Y56" s="103">
        <v>42.78</v>
      </c>
      <c r="Z56" s="103">
        <v>42.03</v>
      </c>
      <c r="AA56" s="103">
        <v>42.52</v>
      </c>
      <c r="AB56" s="101">
        <v>3110700</v>
      </c>
      <c r="AC56" s="100">
        <v>42.07</v>
      </c>
      <c r="AD56" s="2">
        <f t="shared" si="0"/>
        <v>0.75</v>
      </c>
      <c r="AE56" s="138">
        <f t="shared" si="1"/>
        <v>1.0084033613445342E-2</v>
      </c>
    </row>
    <row r="57" spans="15:31" x14ac:dyDescent="0.25">
      <c r="O57" s="83">
        <v>0.94</v>
      </c>
      <c r="P57" s="83">
        <f t="shared" si="2"/>
        <v>42.9392</v>
      </c>
      <c r="T57" s="87" t="s">
        <v>112</v>
      </c>
      <c r="U57" s="88">
        <v>2.29</v>
      </c>
      <c r="W57" s="99">
        <v>42496</v>
      </c>
      <c r="X57" s="103">
        <v>41.46</v>
      </c>
      <c r="Y57" s="103">
        <v>42.37</v>
      </c>
      <c r="Z57" s="103">
        <v>41.28</v>
      </c>
      <c r="AA57" s="103">
        <v>42.1</v>
      </c>
      <c r="AB57" s="101">
        <v>2958200</v>
      </c>
      <c r="AC57" s="100">
        <v>41.65</v>
      </c>
      <c r="AD57" s="2">
        <f t="shared" si="0"/>
        <v>1.0899999999999963</v>
      </c>
      <c r="AE57" s="138">
        <f t="shared" si="1"/>
        <v>1.436921578178274E-2</v>
      </c>
    </row>
    <row r="58" spans="15:31" x14ac:dyDescent="0.25">
      <c r="O58" s="83">
        <v>0.93</v>
      </c>
      <c r="P58" s="83">
        <f t="shared" si="2"/>
        <v>42.482400000000005</v>
      </c>
      <c r="T58" s="87" t="s">
        <v>109</v>
      </c>
      <c r="U58" s="88" t="s">
        <v>415</v>
      </c>
      <c r="W58" s="99">
        <v>42495</v>
      </c>
      <c r="X58" s="103">
        <v>41.95</v>
      </c>
      <c r="Y58" s="103">
        <v>42.09</v>
      </c>
      <c r="Z58" s="103">
        <v>41.47</v>
      </c>
      <c r="AA58" s="103">
        <v>41.5</v>
      </c>
      <c r="AB58" s="101">
        <v>2732600</v>
      </c>
      <c r="AC58" s="100">
        <v>41.06</v>
      </c>
      <c r="AD58" s="2">
        <f t="shared" si="0"/>
        <v>0.62000000000000455</v>
      </c>
      <c r="AE58" s="138">
        <f t="shared" si="1"/>
        <v>-6.5327849020081485E-3</v>
      </c>
    </row>
    <row r="59" spans="15:31" x14ac:dyDescent="0.25">
      <c r="O59" s="83">
        <v>0.92</v>
      </c>
      <c r="P59" s="83">
        <f t="shared" si="2"/>
        <v>42.025600000000004</v>
      </c>
      <c r="W59" s="99">
        <v>42494</v>
      </c>
      <c r="X59" s="103">
        <v>42</v>
      </c>
      <c r="Y59" s="103">
        <v>42.24</v>
      </c>
      <c r="Z59" s="103">
        <v>41.52</v>
      </c>
      <c r="AA59" s="103">
        <v>41.77</v>
      </c>
      <c r="AB59" s="101">
        <v>2556100</v>
      </c>
      <c r="AC59" s="100">
        <v>41.33</v>
      </c>
      <c r="AD59" s="2">
        <f t="shared" si="0"/>
        <v>0.71999999999999886</v>
      </c>
      <c r="AE59" s="138">
        <f t="shared" si="1"/>
        <v>-9.5854301461777425E-3</v>
      </c>
    </row>
    <row r="60" spans="15:31" x14ac:dyDescent="0.25">
      <c r="O60" s="83">
        <v>0.91</v>
      </c>
      <c r="P60" s="83">
        <f t="shared" si="2"/>
        <v>41.568800000000003</v>
      </c>
      <c r="W60" s="99">
        <v>42493</v>
      </c>
      <c r="X60" s="103">
        <v>42.72</v>
      </c>
      <c r="Y60" s="103">
        <v>42.82</v>
      </c>
      <c r="Z60" s="103">
        <v>41.62</v>
      </c>
      <c r="AA60" s="103">
        <v>42.18</v>
      </c>
      <c r="AB60" s="101">
        <v>4441900</v>
      </c>
      <c r="AC60" s="100">
        <v>41.73</v>
      </c>
      <c r="AD60" s="2">
        <f t="shared" si="0"/>
        <v>1.2000000000000028</v>
      </c>
      <c r="AE60" s="138">
        <f t="shared" si="1"/>
        <v>-2.9534883720930272E-2</v>
      </c>
    </row>
    <row r="61" spans="15:31" x14ac:dyDescent="0.25">
      <c r="O61" s="83">
        <v>0.9</v>
      </c>
      <c r="P61" s="83">
        <f t="shared" si="2"/>
        <v>41.112000000000002</v>
      </c>
      <c r="W61" s="99">
        <v>42492</v>
      </c>
      <c r="X61" s="103">
        <v>43.28</v>
      </c>
      <c r="Y61" s="103">
        <v>43.69</v>
      </c>
      <c r="Z61" s="103">
        <v>42.88</v>
      </c>
      <c r="AA61" s="103">
        <v>43.46</v>
      </c>
      <c r="AB61" s="101">
        <v>3963400</v>
      </c>
      <c r="AC61" s="100">
        <v>43</v>
      </c>
      <c r="AD61" s="2">
        <f t="shared" si="0"/>
        <v>0.80999999999999517</v>
      </c>
      <c r="AE61" s="138">
        <f t="shared" si="1"/>
        <v>4.4382153702404725E-3</v>
      </c>
    </row>
    <row r="62" spans="15:31" x14ac:dyDescent="0.25">
      <c r="W62" s="99">
        <v>42489</v>
      </c>
      <c r="X62" s="103">
        <v>43.5</v>
      </c>
      <c r="Y62" s="103">
        <v>43.75</v>
      </c>
      <c r="Z62" s="103">
        <v>43</v>
      </c>
      <c r="AA62" s="103">
        <v>43.27</v>
      </c>
      <c r="AB62" s="101">
        <v>3242800</v>
      </c>
      <c r="AC62" s="100">
        <v>42.81</v>
      </c>
      <c r="AD62" s="2">
        <f t="shared" si="0"/>
        <v>0.75</v>
      </c>
      <c r="AE62" s="138">
        <f t="shared" si="1"/>
        <v>-6.9589422407793089E-3</v>
      </c>
    </row>
    <row r="63" spans="15:31" x14ac:dyDescent="0.25">
      <c r="W63" s="99">
        <v>42488</v>
      </c>
      <c r="X63" s="103">
        <v>43.65</v>
      </c>
      <c r="Y63" s="103">
        <v>44.26</v>
      </c>
      <c r="Z63" s="103">
        <v>43.11</v>
      </c>
      <c r="AA63" s="103">
        <v>43.57</v>
      </c>
      <c r="AB63" s="101">
        <v>2612600</v>
      </c>
      <c r="AC63" s="100">
        <v>43.11</v>
      </c>
      <c r="AD63" s="2">
        <f t="shared" si="0"/>
        <v>1.1499999999999986</v>
      </c>
      <c r="AE63" s="138">
        <f t="shared" si="1"/>
        <v>-1.3726835964310236E-2</v>
      </c>
    </row>
    <row r="64" spans="15:31" x14ac:dyDescent="0.25">
      <c r="W64" s="99">
        <v>42487</v>
      </c>
      <c r="X64" s="103">
        <v>44.06</v>
      </c>
      <c r="Y64" s="103">
        <v>44.6</v>
      </c>
      <c r="Z64" s="103">
        <v>43.57</v>
      </c>
      <c r="AA64" s="103">
        <v>44.18</v>
      </c>
      <c r="AB64" s="101">
        <v>4052400</v>
      </c>
      <c r="AC64" s="100">
        <v>43.71</v>
      </c>
      <c r="AD64" s="2">
        <f t="shared" si="0"/>
        <v>1.0300000000000011</v>
      </c>
      <c r="AE64" s="138">
        <f t="shared" si="1"/>
        <v>1.8643672803542399E-2</v>
      </c>
    </row>
    <row r="65" spans="23:31" x14ac:dyDescent="0.25">
      <c r="W65" s="99">
        <v>42486</v>
      </c>
      <c r="X65" s="103">
        <v>42.95</v>
      </c>
      <c r="Y65" s="103">
        <v>43.48</v>
      </c>
      <c r="Z65" s="103">
        <v>42.93</v>
      </c>
      <c r="AA65" s="103">
        <v>43.37</v>
      </c>
      <c r="AB65" s="101">
        <v>2996700</v>
      </c>
      <c r="AC65" s="100">
        <v>42.91</v>
      </c>
      <c r="AD65" s="2">
        <f t="shared" si="0"/>
        <v>0.54999999999999716</v>
      </c>
      <c r="AE65" s="138">
        <f t="shared" si="1"/>
        <v>1.2267044114177672E-2</v>
      </c>
    </row>
    <row r="66" spans="23:31" x14ac:dyDescent="0.25">
      <c r="W66" s="99">
        <v>42485</v>
      </c>
      <c r="X66" s="103">
        <v>42.86</v>
      </c>
      <c r="Y66" s="103">
        <v>43.04</v>
      </c>
      <c r="Z66" s="103">
        <v>42.35</v>
      </c>
      <c r="AA66" s="103">
        <v>42.85</v>
      </c>
      <c r="AB66" s="101">
        <v>3445900</v>
      </c>
      <c r="AC66" s="100">
        <v>42.39</v>
      </c>
      <c r="AD66" s="2">
        <f t="shared" si="0"/>
        <v>0.68999999999999773</v>
      </c>
      <c r="AE66" s="138">
        <f t="shared" si="1"/>
        <v>-1.1888111888111896E-2</v>
      </c>
    </row>
    <row r="67" spans="23:31" x14ac:dyDescent="0.25">
      <c r="W67" s="99">
        <v>42482</v>
      </c>
      <c r="X67" s="103">
        <v>42.73</v>
      </c>
      <c r="Y67" s="103">
        <v>43.49</v>
      </c>
      <c r="Z67" s="103">
        <v>42.7</v>
      </c>
      <c r="AA67" s="103">
        <v>43.36</v>
      </c>
      <c r="AB67" s="101">
        <v>2953200</v>
      </c>
      <c r="AC67" s="100">
        <v>42.9</v>
      </c>
      <c r="AD67" s="2">
        <f>Y67-Z67</f>
        <v>0.78999999999999915</v>
      </c>
      <c r="AE67" s="138" t="e">
        <f>AC67/#REF!-1</f>
        <v>#REF!</v>
      </c>
    </row>
    <row r="68" spans="23:31" x14ac:dyDescent="0.25">
      <c r="W68" s="99">
        <v>42481</v>
      </c>
      <c r="X68" s="103">
        <v>42.92</v>
      </c>
      <c r="Y68" s="103">
        <v>43.5</v>
      </c>
      <c r="Z68" s="103">
        <v>42.52</v>
      </c>
      <c r="AA68" s="103">
        <v>42.57</v>
      </c>
      <c r="AB68" s="101">
        <v>3472000</v>
      </c>
      <c r="AC68" s="100">
        <v>42.12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42576</v>
      </c>
      <c r="X2" s="103">
        <v>34.619999999999997</v>
      </c>
      <c r="Y2" s="103">
        <v>34.76</v>
      </c>
      <c r="Z2" s="103">
        <v>34.57</v>
      </c>
      <c r="AA2" s="103">
        <v>34.69</v>
      </c>
      <c r="AB2" s="101">
        <v>19680400</v>
      </c>
      <c r="AC2" s="100">
        <v>34.69</v>
      </c>
      <c r="AD2" s="2">
        <f>Y2-Z2</f>
        <v>0.18999999999999773</v>
      </c>
      <c r="AE2" s="138">
        <f>AC2/AC3-1</f>
        <v>8.6555106751307065E-4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35.090000000000003</v>
      </c>
      <c r="S3" s="115"/>
      <c r="T3" s="17"/>
      <c r="U3" s="17"/>
      <c r="V3" s="17"/>
      <c r="W3" s="99">
        <v>42573</v>
      </c>
      <c r="X3" s="103">
        <v>34.380000000000003</v>
      </c>
      <c r="Y3" s="103">
        <v>34.700000000000003</v>
      </c>
      <c r="Z3" s="103">
        <v>34.26</v>
      </c>
      <c r="AA3" s="103">
        <v>34.659999999999997</v>
      </c>
      <c r="AB3" s="101">
        <v>32697800</v>
      </c>
      <c r="AC3" s="100">
        <v>34.659999999999997</v>
      </c>
      <c r="AD3" s="2">
        <f t="shared" ref="AD3:AD66" si="0">Y3-Z3</f>
        <v>0.44000000000000483</v>
      </c>
      <c r="AE3" s="138">
        <f t="shared" ref="AE3:AE66" si="1">AC3/AC4-1</f>
        <v>1.1380215932302207E-2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35.090000000000003</v>
      </c>
      <c r="W4" s="99">
        <v>42572</v>
      </c>
      <c r="X4" s="103">
        <v>34.33</v>
      </c>
      <c r="Y4" s="103">
        <v>34.49</v>
      </c>
      <c r="Z4" s="103">
        <v>33.86</v>
      </c>
      <c r="AA4" s="103">
        <v>34.270000000000003</v>
      </c>
      <c r="AB4" s="101">
        <v>63161800</v>
      </c>
      <c r="AC4" s="100">
        <v>34.270000000000003</v>
      </c>
      <c r="AD4" s="2">
        <f t="shared" si="0"/>
        <v>0.63000000000000256</v>
      </c>
      <c r="AE4" s="138">
        <f t="shared" si="1"/>
        <v>-3.9787055197534227E-2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42571</v>
      </c>
      <c r="X5" s="103">
        <v>35.299999999999997</v>
      </c>
      <c r="Y5" s="103">
        <v>35.93</v>
      </c>
      <c r="Z5" s="103">
        <v>35.06</v>
      </c>
      <c r="AA5" s="103">
        <v>35.69</v>
      </c>
      <c r="AB5" s="101">
        <v>42994200</v>
      </c>
      <c r="AC5" s="100">
        <v>35.69</v>
      </c>
      <c r="AD5" s="2">
        <f t="shared" si="0"/>
        <v>0.86999999999999744</v>
      </c>
      <c r="AE5" s="138">
        <f t="shared" si="1"/>
        <v>1.5362731152204878E-2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42570</v>
      </c>
      <c r="X6" s="103">
        <v>34.89</v>
      </c>
      <c r="Y6" s="103">
        <v>35.159999999999997</v>
      </c>
      <c r="Z6" s="103">
        <v>34.85</v>
      </c>
      <c r="AA6" s="103">
        <v>35.15</v>
      </c>
      <c r="AB6" s="101">
        <v>20395400</v>
      </c>
      <c r="AC6" s="100">
        <v>35.15</v>
      </c>
      <c r="AD6" s="2">
        <f t="shared" si="0"/>
        <v>0.30999999999999517</v>
      </c>
      <c r="AE6" s="138">
        <f t="shared" si="1"/>
        <v>2.8530670470756636E-3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42569</v>
      </c>
      <c r="X7" s="103">
        <v>35.18</v>
      </c>
      <c r="Y7" s="103">
        <v>35.200000000000003</v>
      </c>
      <c r="Z7" s="103">
        <v>34.950000000000003</v>
      </c>
      <c r="AA7" s="103">
        <v>35.049999999999997</v>
      </c>
      <c r="AB7" s="101">
        <v>19347200</v>
      </c>
      <c r="AC7" s="100">
        <v>35.049999999999997</v>
      </c>
      <c r="AD7" s="2">
        <f t="shared" si="0"/>
        <v>0.25</v>
      </c>
      <c r="AE7" s="138">
        <f t="shared" si="1"/>
        <v>-5.7028799543779041E-4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42566</v>
      </c>
      <c r="X8" s="103">
        <v>35.26</v>
      </c>
      <c r="Y8" s="103">
        <v>35.29</v>
      </c>
      <c r="Z8" s="103">
        <v>34.9</v>
      </c>
      <c r="AA8" s="103">
        <v>35.07</v>
      </c>
      <c r="AB8" s="101">
        <v>23661900</v>
      </c>
      <c r="AC8" s="100">
        <v>35.07</v>
      </c>
      <c r="AD8" s="2">
        <f t="shared" si="0"/>
        <v>0.39000000000000057</v>
      </c>
      <c r="AE8" s="138">
        <f t="shared" si="1"/>
        <v>-3.6931818181819009E-3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42565</v>
      </c>
      <c r="X9" s="103">
        <v>35.130000000000003</v>
      </c>
      <c r="Y9" s="103">
        <v>35.299999999999997</v>
      </c>
      <c r="Z9" s="103">
        <v>34.96</v>
      </c>
      <c r="AA9" s="103">
        <v>35.200000000000003</v>
      </c>
      <c r="AB9" s="101">
        <v>25296400</v>
      </c>
      <c r="AC9" s="100">
        <v>35.200000000000003</v>
      </c>
      <c r="AD9" s="2">
        <f t="shared" si="0"/>
        <v>0.33999999999999631</v>
      </c>
      <c r="AE9" s="138">
        <f t="shared" si="1"/>
        <v>5.4270208511855156E-3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42564</v>
      </c>
      <c r="X10" s="103">
        <v>35.04</v>
      </c>
      <c r="Y10" s="103">
        <v>35.25</v>
      </c>
      <c r="Z10" s="103">
        <v>34.880000000000003</v>
      </c>
      <c r="AA10" s="103">
        <v>35.01</v>
      </c>
      <c r="AB10" s="101">
        <v>29120900</v>
      </c>
      <c r="AC10" s="100">
        <v>35.01</v>
      </c>
      <c r="AD10" s="2">
        <f t="shared" si="0"/>
        <v>0.36999999999999744</v>
      </c>
      <c r="AE10" s="138">
        <f t="shared" si="1"/>
        <v>2.0034344590726949E-3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0.03</v>
      </c>
      <c r="W11" s="99">
        <v>42563</v>
      </c>
      <c r="X11" s="103">
        <v>34.51</v>
      </c>
      <c r="Y11" s="103">
        <v>34.97</v>
      </c>
      <c r="Z11" s="103">
        <v>34.479999999999997</v>
      </c>
      <c r="AA11" s="103">
        <v>34.94</v>
      </c>
      <c r="AB11" s="101">
        <v>28064100</v>
      </c>
      <c r="AC11" s="100">
        <v>34.94</v>
      </c>
      <c r="AD11" s="2">
        <f t="shared" si="0"/>
        <v>0.49000000000000199</v>
      </c>
      <c r="AE11" s="138">
        <f t="shared" si="1"/>
        <v>1.6288539848749117E-2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42562</v>
      </c>
      <c r="X12" s="103">
        <v>34.04</v>
      </c>
      <c r="Y12" s="103">
        <v>34.5</v>
      </c>
      <c r="Z12" s="103">
        <v>34.04</v>
      </c>
      <c r="AA12" s="103">
        <v>34.380000000000003</v>
      </c>
      <c r="AB12" s="101">
        <v>23820700</v>
      </c>
      <c r="AC12" s="100">
        <v>34.380000000000003</v>
      </c>
      <c r="AD12" s="2">
        <f t="shared" si="0"/>
        <v>0.46000000000000085</v>
      </c>
      <c r="AE12" s="138">
        <f t="shared" si="1"/>
        <v>1.1176470588235343E-2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42559</v>
      </c>
      <c r="X13" s="103">
        <v>33.65</v>
      </c>
      <c r="Y13" s="103">
        <v>34</v>
      </c>
      <c r="Z13" s="103">
        <v>33.5</v>
      </c>
      <c r="AA13" s="103">
        <v>34</v>
      </c>
      <c r="AB13" s="101">
        <v>23341900</v>
      </c>
      <c r="AC13" s="100">
        <v>34</v>
      </c>
      <c r="AD13" s="2">
        <f t="shared" si="0"/>
        <v>0.5</v>
      </c>
      <c r="AE13" s="138">
        <f t="shared" si="1"/>
        <v>2.409638554216853E-2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42558</v>
      </c>
      <c r="X14" s="103">
        <v>32.96</v>
      </c>
      <c r="Y14" s="103">
        <v>33.549999999999997</v>
      </c>
      <c r="Z14" s="103">
        <v>32.96</v>
      </c>
      <c r="AA14" s="103">
        <v>33.200000000000003</v>
      </c>
      <c r="AB14" s="101">
        <v>26119400</v>
      </c>
      <c r="AC14" s="100">
        <v>33.200000000000003</v>
      </c>
      <c r="AD14" s="2">
        <f t="shared" si="0"/>
        <v>0.58999999999999631</v>
      </c>
      <c r="AE14" s="138">
        <f t="shared" si="1"/>
        <v>6.9760388231727699E-3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42557</v>
      </c>
      <c r="X15" s="103">
        <v>32.799999999999997</v>
      </c>
      <c r="Y15" s="103">
        <v>33</v>
      </c>
      <c r="Z15" s="103">
        <v>32.380000000000003</v>
      </c>
      <c r="AA15" s="103">
        <v>32.97</v>
      </c>
      <c r="AB15" s="101">
        <v>21070200</v>
      </c>
      <c r="AC15" s="100">
        <v>32.97</v>
      </c>
      <c r="AD15" s="2">
        <f t="shared" si="0"/>
        <v>0.61999999999999744</v>
      </c>
      <c r="AE15" s="138">
        <f t="shared" si="1"/>
        <v>8.8739290085679823E-3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42556</v>
      </c>
      <c r="X16" s="103">
        <v>32.5</v>
      </c>
      <c r="Y16" s="103">
        <v>32.729999999999997</v>
      </c>
      <c r="Z16" s="103">
        <v>32.46</v>
      </c>
      <c r="AA16" s="103">
        <v>32.68</v>
      </c>
      <c r="AB16" s="101">
        <v>20107200</v>
      </c>
      <c r="AC16" s="100">
        <v>32.68</v>
      </c>
      <c r="AD16" s="2">
        <f t="shared" si="0"/>
        <v>0.26999999999999602</v>
      </c>
      <c r="AE16" s="138">
        <f t="shared" si="1"/>
        <v>-2.1374045801526576E-3</v>
      </c>
    </row>
    <row r="17" spans="1:31" x14ac:dyDescent="0.25">
      <c r="W17" s="99">
        <v>42552</v>
      </c>
      <c r="X17" s="103">
        <v>32.64</v>
      </c>
      <c r="Y17" s="103">
        <v>32.89</v>
      </c>
      <c r="Z17" s="103">
        <v>32.47</v>
      </c>
      <c r="AA17" s="103">
        <v>32.75</v>
      </c>
      <c r="AB17" s="101">
        <v>17084600</v>
      </c>
      <c r="AC17" s="100">
        <v>32.75</v>
      </c>
      <c r="AD17" s="2">
        <f t="shared" si="0"/>
        <v>0.42000000000000171</v>
      </c>
      <c r="AE17" s="138">
        <f t="shared" si="1"/>
        <v>-1.5243902439023849E-3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42551</v>
      </c>
      <c r="X18" s="103">
        <v>32</v>
      </c>
      <c r="Y18" s="103">
        <v>32.880000000000003</v>
      </c>
      <c r="Z18" s="103">
        <v>31.97</v>
      </c>
      <c r="AA18" s="103">
        <v>32.799999999999997</v>
      </c>
      <c r="AB18" s="101">
        <v>34528900</v>
      </c>
      <c r="AC18" s="100">
        <v>32.799999999999997</v>
      </c>
      <c r="AD18" s="2">
        <f t="shared" si="0"/>
        <v>0.91000000000000369</v>
      </c>
      <c r="AE18" s="138">
        <f t="shared" si="1"/>
        <v>2.7247103037895348E-2</v>
      </c>
    </row>
    <row r="19" spans="1:31" x14ac:dyDescent="0.25">
      <c r="W19" s="99">
        <v>42550</v>
      </c>
      <c r="X19" s="103">
        <v>31.35</v>
      </c>
      <c r="Y19" s="103">
        <v>31.98</v>
      </c>
      <c r="Z19" s="103">
        <v>31.31</v>
      </c>
      <c r="AA19" s="103">
        <v>31.93</v>
      </c>
      <c r="AB19" s="101">
        <v>22771100</v>
      </c>
      <c r="AC19" s="100">
        <v>31.93</v>
      </c>
      <c r="AD19" s="2">
        <f t="shared" si="0"/>
        <v>0.67000000000000171</v>
      </c>
      <c r="AE19" s="138">
        <f t="shared" si="1"/>
        <v>2.3725553061878735E-2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42549</v>
      </c>
      <c r="X20" s="103">
        <v>30.97</v>
      </c>
      <c r="Y20" s="103">
        <v>31.2</v>
      </c>
      <c r="Z20" s="103">
        <v>30.81</v>
      </c>
      <c r="AA20" s="103">
        <v>31.19</v>
      </c>
      <c r="AB20" s="101">
        <v>23693900</v>
      </c>
      <c r="AC20" s="100">
        <v>31.19</v>
      </c>
      <c r="AD20" s="2">
        <f t="shared" si="0"/>
        <v>0.39000000000000057</v>
      </c>
      <c r="AE20" s="138">
        <f t="shared" si="1"/>
        <v>1.5299479166666741E-2</v>
      </c>
    </row>
    <row r="21" spans="1:31" x14ac:dyDescent="0.25">
      <c r="B21" s="195"/>
      <c r="C21" s="10"/>
      <c r="D21" s="40"/>
      <c r="E21" s="40"/>
      <c r="F21" s="40"/>
      <c r="G21" s="40"/>
      <c r="W21" s="99">
        <v>42548</v>
      </c>
      <c r="X21" s="103">
        <v>31.41</v>
      </c>
      <c r="Y21" s="103">
        <v>31.41</v>
      </c>
      <c r="Z21" s="103">
        <v>30.44</v>
      </c>
      <c r="AA21" s="103">
        <v>30.72</v>
      </c>
      <c r="AB21" s="101">
        <v>34965100</v>
      </c>
      <c r="AC21" s="100">
        <v>30.72</v>
      </c>
      <c r="AD21" s="2">
        <f t="shared" si="0"/>
        <v>0.96999999999999886</v>
      </c>
      <c r="AE21" s="138">
        <f t="shared" si="1"/>
        <v>-2.6307448494453323E-2</v>
      </c>
    </row>
    <row r="22" spans="1:31" x14ac:dyDescent="0.25">
      <c r="B22" s="195"/>
      <c r="C22" s="10"/>
      <c r="D22" s="40"/>
      <c r="E22" s="40"/>
      <c r="F22" s="40"/>
      <c r="G22" s="40"/>
      <c r="W22" s="99">
        <v>42545</v>
      </c>
      <c r="X22" s="103">
        <v>31.8</v>
      </c>
      <c r="Y22" s="103">
        <v>32.32</v>
      </c>
      <c r="Z22" s="103">
        <v>31.4</v>
      </c>
      <c r="AA22" s="103">
        <v>31.55</v>
      </c>
      <c r="AB22" s="101">
        <v>38094300</v>
      </c>
      <c r="AC22" s="100">
        <v>31.55</v>
      </c>
      <c r="AD22" s="2">
        <f t="shared" si="0"/>
        <v>0.92000000000000171</v>
      </c>
      <c r="AE22" s="138">
        <f t="shared" si="1"/>
        <v>-4.3649590785086456E-2</v>
      </c>
    </row>
    <row r="23" spans="1:31" x14ac:dyDescent="0.25">
      <c r="B23" s="10"/>
      <c r="C23" s="10"/>
      <c r="D23" s="40"/>
      <c r="E23" s="40"/>
      <c r="F23" s="40"/>
      <c r="G23" s="40"/>
      <c r="W23" s="99">
        <v>42544</v>
      </c>
      <c r="X23" s="103">
        <v>32.58</v>
      </c>
      <c r="Y23" s="103">
        <v>33</v>
      </c>
      <c r="Z23" s="103">
        <v>32.5</v>
      </c>
      <c r="AA23" s="103">
        <v>32.99</v>
      </c>
      <c r="AB23" s="101">
        <v>22048800</v>
      </c>
      <c r="AC23" s="100">
        <v>32.99</v>
      </c>
      <c r="AD23" s="2">
        <f t="shared" si="0"/>
        <v>0.5</v>
      </c>
      <c r="AE23" s="138">
        <f t="shared" si="1"/>
        <v>2.1678538247135393E-2</v>
      </c>
    </row>
    <row r="24" spans="1:31" x14ac:dyDescent="0.25">
      <c r="B24" s="10"/>
      <c r="C24" s="10"/>
      <c r="D24" s="40"/>
      <c r="E24" s="40"/>
      <c r="F24" s="40"/>
      <c r="G24" s="40"/>
      <c r="W24" s="99">
        <v>42543</v>
      </c>
      <c r="X24" s="103">
        <v>32.299999999999997</v>
      </c>
      <c r="Y24" s="103">
        <v>32.630000000000003</v>
      </c>
      <c r="Z24" s="103">
        <v>32.25</v>
      </c>
      <c r="AA24" s="103">
        <v>32.29</v>
      </c>
      <c r="AB24" s="101">
        <v>18304800</v>
      </c>
      <c r="AC24" s="100">
        <v>32.29</v>
      </c>
      <c r="AD24" s="2">
        <f t="shared" si="0"/>
        <v>0.38000000000000256</v>
      </c>
      <c r="AE24" s="138">
        <f t="shared" si="1"/>
        <v>-9.282178217822068E-4</v>
      </c>
    </row>
    <row r="25" spans="1:31" x14ac:dyDescent="0.25">
      <c r="B25" s="10"/>
      <c r="C25" s="10"/>
      <c r="D25" s="40"/>
      <c r="E25" s="40"/>
      <c r="F25" s="40"/>
      <c r="G25" s="40"/>
      <c r="W25" s="99">
        <v>42542</v>
      </c>
      <c r="X25" s="103">
        <v>32.26</v>
      </c>
      <c r="Y25" s="103">
        <v>32.380000000000003</v>
      </c>
      <c r="Z25" s="103">
        <v>32.090000000000003</v>
      </c>
      <c r="AA25" s="103">
        <v>32.32</v>
      </c>
      <c r="AB25" s="101">
        <v>15476500</v>
      </c>
      <c r="AC25" s="100">
        <v>32.32</v>
      </c>
      <c r="AD25" s="2">
        <f t="shared" si="0"/>
        <v>0.28999999999999915</v>
      </c>
      <c r="AE25" s="138">
        <f t="shared" si="1"/>
        <v>4.662729250854758E-3</v>
      </c>
    </row>
    <row r="26" spans="1:31" x14ac:dyDescent="0.25">
      <c r="B26" s="10"/>
      <c r="C26" s="10"/>
      <c r="D26" s="40"/>
      <c r="E26" s="40"/>
      <c r="F26" s="40"/>
      <c r="G26" s="40"/>
      <c r="W26" s="99">
        <v>42541</v>
      </c>
      <c r="X26" s="103">
        <v>32.07</v>
      </c>
      <c r="Y26" s="103">
        <v>32.44</v>
      </c>
      <c r="Z26" s="103">
        <v>32.01</v>
      </c>
      <c r="AA26" s="103">
        <v>32.17</v>
      </c>
      <c r="AB26" s="101">
        <v>21961600</v>
      </c>
      <c r="AC26" s="100">
        <v>32.17</v>
      </c>
      <c r="AD26" s="2">
        <f t="shared" si="0"/>
        <v>0.42999999999999972</v>
      </c>
      <c r="AE26" s="138">
        <f t="shared" si="1"/>
        <v>1.2909319899244265E-2</v>
      </c>
    </row>
    <row r="27" spans="1:31" x14ac:dyDescent="0.25">
      <c r="B27" s="10"/>
      <c r="C27" s="10"/>
      <c r="D27" s="40"/>
      <c r="E27" s="40"/>
      <c r="F27" s="40"/>
      <c r="G27" s="40"/>
      <c r="W27" s="99">
        <v>42538</v>
      </c>
      <c r="X27" s="103">
        <v>31.73</v>
      </c>
      <c r="Y27" s="103">
        <v>31.81</v>
      </c>
      <c r="Z27" s="103">
        <v>31.47</v>
      </c>
      <c r="AA27" s="103">
        <v>31.76</v>
      </c>
      <c r="AB27" s="101">
        <v>27047900</v>
      </c>
      <c r="AC27" s="100">
        <v>31.76</v>
      </c>
      <c r="AD27" s="2">
        <f t="shared" si="0"/>
        <v>0.33999999999999986</v>
      </c>
      <c r="AE27" s="138">
        <f t="shared" si="1"/>
        <v>2.2088987062165444E-3</v>
      </c>
    </row>
    <row r="28" spans="1:31" x14ac:dyDescent="0.25">
      <c r="B28" s="10"/>
      <c r="C28" s="10"/>
      <c r="D28" s="40"/>
      <c r="E28" s="40"/>
      <c r="F28" s="40"/>
      <c r="G28" s="40"/>
      <c r="W28" s="99">
        <v>42537</v>
      </c>
      <c r="X28" s="103">
        <v>31.44</v>
      </c>
      <c r="Y28" s="103">
        <v>31.77</v>
      </c>
      <c r="Z28" s="103">
        <v>31.22</v>
      </c>
      <c r="AA28" s="103">
        <v>31.69</v>
      </c>
      <c r="AB28" s="101">
        <v>18547900</v>
      </c>
      <c r="AC28" s="100">
        <v>31.69</v>
      </c>
      <c r="AD28" s="2">
        <f t="shared" si="0"/>
        <v>0.55000000000000071</v>
      </c>
      <c r="AE28" s="138">
        <f t="shared" si="1"/>
        <v>2.5308446694085607E-3</v>
      </c>
    </row>
    <row r="29" spans="1:31" x14ac:dyDescent="0.25">
      <c r="B29" s="10"/>
      <c r="C29" s="10"/>
      <c r="D29" s="40"/>
      <c r="E29" s="40"/>
      <c r="F29" s="40"/>
      <c r="G29" s="40"/>
      <c r="W29" s="99">
        <v>42536</v>
      </c>
      <c r="X29" s="103">
        <v>32.25</v>
      </c>
      <c r="Y29" s="103">
        <v>32.26</v>
      </c>
      <c r="Z29" s="103">
        <v>31.59</v>
      </c>
      <c r="AA29" s="103">
        <v>31.61</v>
      </c>
      <c r="AB29" s="101">
        <v>23783300</v>
      </c>
      <c r="AC29" s="100">
        <v>31.61</v>
      </c>
      <c r="AD29" s="2">
        <f t="shared" si="0"/>
        <v>0.66999999999999815</v>
      </c>
      <c r="AE29" s="138">
        <f t="shared" si="1"/>
        <v>-1.6490354698195375E-2</v>
      </c>
    </row>
    <row r="30" spans="1:31" x14ac:dyDescent="0.25">
      <c r="B30" s="10"/>
      <c r="C30" s="10"/>
      <c r="D30" s="40"/>
      <c r="E30" s="40"/>
      <c r="F30" s="40"/>
      <c r="G30" s="40"/>
      <c r="W30" s="99">
        <v>42535</v>
      </c>
      <c r="X30" s="103">
        <v>32.01</v>
      </c>
      <c r="Y30" s="103">
        <v>32.24</v>
      </c>
      <c r="Z30" s="103">
        <v>31.79</v>
      </c>
      <c r="AA30" s="103">
        <v>32.14</v>
      </c>
      <c r="AB30" s="101">
        <v>18754300</v>
      </c>
      <c r="AC30" s="100">
        <v>32.14</v>
      </c>
      <c r="AD30" s="2">
        <f t="shared" si="0"/>
        <v>0.45000000000000284</v>
      </c>
      <c r="AE30" s="138">
        <f t="shared" si="1"/>
        <v>-9.32545850170996E-4</v>
      </c>
    </row>
    <row r="31" spans="1:31" x14ac:dyDescent="0.25">
      <c r="W31" s="99">
        <v>42534</v>
      </c>
      <c r="X31" s="103">
        <v>32.049999999999997</v>
      </c>
      <c r="Y31" s="103">
        <v>32.5</v>
      </c>
      <c r="Z31" s="103">
        <v>32.04</v>
      </c>
      <c r="AA31" s="103">
        <v>32.17</v>
      </c>
      <c r="AB31" s="101">
        <v>23004800</v>
      </c>
      <c r="AC31" s="100">
        <v>32.17</v>
      </c>
      <c r="AD31" s="2">
        <f t="shared" si="0"/>
        <v>0.46000000000000085</v>
      </c>
      <c r="AE31" s="138">
        <f t="shared" si="1"/>
        <v>4.0574282147316509E-3</v>
      </c>
    </row>
    <row r="32" spans="1:31" x14ac:dyDescent="0.25">
      <c r="W32" s="99">
        <v>42531</v>
      </c>
      <c r="X32" s="103">
        <v>31.7</v>
      </c>
      <c r="Y32" s="103">
        <v>32.24</v>
      </c>
      <c r="Z32" s="103">
        <v>31.65</v>
      </c>
      <c r="AA32" s="103">
        <v>32.04</v>
      </c>
      <c r="AB32" s="101">
        <v>35749100</v>
      </c>
      <c r="AC32" s="100">
        <v>32.04</v>
      </c>
      <c r="AD32" s="2">
        <f t="shared" si="0"/>
        <v>0.59000000000000341</v>
      </c>
      <c r="AE32" s="138">
        <f t="shared" si="1"/>
        <v>3.1308703819661332E-3</v>
      </c>
    </row>
    <row r="33" spans="1:31" x14ac:dyDescent="0.25">
      <c r="L33" t="s">
        <v>238</v>
      </c>
      <c r="M33" s="2">
        <f>M56+K56-F56</f>
        <v>1407.5400000000009</v>
      </c>
      <c r="W33" s="99">
        <v>42530</v>
      </c>
      <c r="X33" s="103">
        <v>31.68</v>
      </c>
      <c r="Y33" s="103">
        <v>32</v>
      </c>
      <c r="Z33" s="103">
        <v>31.68</v>
      </c>
      <c r="AA33" s="103">
        <v>31.94</v>
      </c>
      <c r="AB33" s="101">
        <v>11276800</v>
      </c>
      <c r="AC33" s="100">
        <v>31.94</v>
      </c>
      <c r="AD33" s="2">
        <f t="shared" si="0"/>
        <v>0.32000000000000028</v>
      </c>
      <c r="AE33" s="138">
        <f t="shared" si="1"/>
        <v>1.5678896205706394E-3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42529</v>
      </c>
      <c r="X34" s="103">
        <v>31.8</v>
      </c>
      <c r="Y34" s="103">
        <v>32</v>
      </c>
      <c r="Z34" s="103">
        <v>31.79</v>
      </c>
      <c r="AA34" s="103">
        <v>31.89</v>
      </c>
      <c r="AB34" s="101">
        <v>12732100</v>
      </c>
      <c r="AC34" s="100">
        <v>31.89</v>
      </c>
      <c r="AD34" s="2">
        <f t="shared" si="0"/>
        <v>0.21000000000000085</v>
      </c>
      <c r="AE34" s="138">
        <f t="shared" si="1"/>
        <v>3.1367628607292808E-4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42528</v>
      </c>
      <c r="X35" s="103">
        <v>31.75</v>
      </c>
      <c r="Y35" s="103">
        <v>32.020000000000003</v>
      </c>
      <c r="Z35" s="103">
        <v>31.7</v>
      </c>
      <c r="AA35" s="103">
        <v>31.88</v>
      </c>
      <c r="AB35" s="101">
        <v>19339100</v>
      </c>
      <c r="AC35" s="100">
        <v>31.88</v>
      </c>
      <c r="AD35" s="2">
        <f t="shared" si="0"/>
        <v>0.32000000000000384</v>
      </c>
      <c r="AE35" s="138">
        <f t="shared" si="1"/>
        <v>6.3131313131312705E-3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42527</v>
      </c>
      <c r="X36" s="103">
        <v>31.64</v>
      </c>
      <c r="Y36" s="103">
        <v>31.82</v>
      </c>
      <c r="Z36" s="103">
        <v>31.58</v>
      </c>
      <c r="AA36" s="103">
        <v>31.68</v>
      </c>
      <c r="AB36" s="101">
        <v>15139600</v>
      </c>
      <c r="AC36" s="100">
        <v>31.68</v>
      </c>
      <c r="AD36" s="2">
        <f t="shared" si="0"/>
        <v>0.24000000000000199</v>
      </c>
      <c r="AE36" s="138">
        <f t="shared" si="1"/>
        <v>1.8975332068311701E-3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42524</v>
      </c>
      <c r="X37" s="103">
        <v>31.74</v>
      </c>
      <c r="Y37" s="103">
        <v>31.74</v>
      </c>
      <c r="Z37" s="103">
        <v>31.4</v>
      </c>
      <c r="AA37" s="103">
        <v>31.62</v>
      </c>
      <c r="AB37" s="101">
        <v>15777500</v>
      </c>
      <c r="AC37" s="100">
        <v>31.62</v>
      </c>
      <c r="AD37" s="2">
        <f t="shared" si="0"/>
        <v>0.33999999999999986</v>
      </c>
      <c r="AE37" s="138">
        <f t="shared" si="1"/>
        <v>-4.4080604534004753E-3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42523</v>
      </c>
      <c r="X38" s="103">
        <v>31.56</v>
      </c>
      <c r="Y38" s="103">
        <v>31.76</v>
      </c>
      <c r="Z38" s="103">
        <v>31.45</v>
      </c>
      <c r="AA38" s="103">
        <v>31.76</v>
      </c>
      <c r="AB38" s="101">
        <v>14140100</v>
      </c>
      <c r="AC38" s="100">
        <v>31.76</v>
      </c>
      <c r="AD38" s="2">
        <f t="shared" si="0"/>
        <v>0.31000000000000227</v>
      </c>
      <c r="AE38" s="138">
        <f t="shared" si="1"/>
        <v>3.1585596967782514E-3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42522</v>
      </c>
      <c r="X39" s="103">
        <v>31.62</v>
      </c>
      <c r="Y39" s="103">
        <v>31.72</v>
      </c>
      <c r="Z39" s="103">
        <v>31.47</v>
      </c>
      <c r="AA39" s="103">
        <v>31.66</v>
      </c>
      <c r="AB39" s="101">
        <v>17753500</v>
      </c>
      <c r="AC39" s="100">
        <v>31.66</v>
      </c>
      <c r="AD39" s="2">
        <f t="shared" si="0"/>
        <v>0.25</v>
      </c>
      <c r="AE39" s="138">
        <f t="shared" si="1"/>
        <v>2.2158911047800434E-3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07" t="s">
        <v>78</v>
      </c>
      <c r="P40" s="507"/>
      <c r="W40" s="99">
        <v>42521</v>
      </c>
      <c r="X40" s="103">
        <v>31.51</v>
      </c>
      <c r="Y40" s="103">
        <v>31.65</v>
      </c>
      <c r="Z40" s="103">
        <v>31.31</v>
      </c>
      <c r="AA40" s="103">
        <v>31.59</v>
      </c>
      <c r="AB40" s="101">
        <v>23040200</v>
      </c>
      <c r="AC40" s="100">
        <v>31.59</v>
      </c>
      <c r="AD40" s="2">
        <f t="shared" si="0"/>
        <v>0.33999999999999986</v>
      </c>
      <c r="AE40" s="138">
        <f t="shared" si="1"/>
        <v>6.3351282863477465E-4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38.599000000000004</v>
      </c>
      <c r="Q41" s="2"/>
      <c r="W41" s="99">
        <v>42517</v>
      </c>
      <c r="X41" s="103">
        <v>31.6</v>
      </c>
      <c r="Y41" s="103">
        <v>31.65</v>
      </c>
      <c r="Z41" s="103">
        <v>31.45</v>
      </c>
      <c r="AA41" s="103">
        <v>31.57</v>
      </c>
      <c r="AB41" s="101">
        <v>13341300</v>
      </c>
      <c r="AC41" s="100">
        <v>31.57</v>
      </c>
      <c r="AD41" s="2">
        <f t="shared" si="0"/>
        <v>0.19999999999999929</v>
      </c>
      <c r="AE41" s="138">
        <f t="shared" si="1"/>
        <v>2.5404890441409478E-3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38.248100000000008</v>
      </c>
      <c r="Q42" s="2"/>
      <c r="T42" s="91" t="s">
        <v>113</v>
      </c>
      <c r="W42" s="99">
        <v>42516</v>
      </c>
      <c r="X42" s="103">
        <v>31.49</v>
      </c>
      <c r="Y42" s="103">
        <v>31.63</v>
      </c>
      <c r="Z42" s="103">
        <v>31.4</v>
      </c>
      <c r="AA42" s="103">
        <v>31.49</v>
      </c>
      <c r="AB42" s="101">
        <v>12692300</v>
      </c>
      <c r="AC42" s="100">
        <v>31.49</v>
      </c>
      <c r="AD42" s="2">
        <f t="shared" si="0"/>
        <v>0.23000000000000043</v>
      </c>
      <c r="AE42" s="138">
        <f t="shared" si="1"/>
        <v>3.1857279388338711E-3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37.897200000000005</v>
      </c>
      <c r="Q43" s="2"/>
      <c r="T43" s="97" t="s">
        <v>98</v>
      </c>
      <c r="U43" s="98">
        <v>34.659999999999997</v>
      </c>
      <c r="V43" s="420"/>
      <c r="W43" s="99">
        <v>42515</v>
      </c>
      <c r="X43" s="103">
        <v>31.2</v>
      </c>
      <c r="Y43" s="103">
        <v>31.57</v>
      </c>
      <c r="Z43" s="103">
        <v>31.15</v>
      </c>
      <c r="AA43" s="103">
        <v>31.39</v>
      </c>
      <c r="AB43" s="101">
        <v>18359600</v>
      </c>
      <c r="AC43" s="100">
        <v>31.39</v>
      </c>
      <c r="AD43" s="2">
        <f t="shared" si="0"/>
        <v>0.42000000000000171</v>
      </c>
      <c r="AE43" s="138">
        <f t="shared" si="1"/>
        <v>1.062459755312295E-2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37.546300000000009</v>
      </c>
      <c r="Q44" s="2"/>
      <c r="T44" s="87" t="s">
        <v>99</v>
      </c>
      <c r="U44" s="88">
        <v>34.590000000000003</v>
      </c>
      <c r="V44" s="421"/>
      <c r="W44" s="99">
        <v>42514</v>
      </c>
      <c r="X44" s="103">
        <v>30.5</v>
      </c>
      <c r="Y44" s="103">
        <v>31.12</v>
      </c>
      <c r="Z44" s="103">
        <v>30.45</v>
      </c>
      <c r="AA44" s="103">
        <v>31.06</v>
      </c>
      <c r="AB44" s="101">
        <v>23699200</v>
      </c>
      <c r="AC44" s="100">
        <v>31.06</v>
      </c>
      <c r="AD44" s="2">
        <f t="shared" si="0"/>
        <v>0.67000000000000171</v>
      </c>
      <c r="AE44" s="138">
        <f t="shared" si="1"/>
        <v>2.7456169368177186E-2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37.195400000000006</v>
      </c>
      <c r="Q45" s="2"/>
      <c r="T45" s="87" t="s">
        <v>100</v>
      </c>
      <c r="U45" s="88" t="s">
        <v>416</v>
      </c>
      <c r="V45" s="421"/>
      <c r="W45" s="99">
        <v>42513</v>
      </c>
      <c r="X45" s="103">
        <v>30.23</v>
      </c>
      <c r="Y45" s="103">
        <v>30.48</v>
      </c>
      <c r="Z45" s="103">
        <v>30.13</v>
      </c>
      <c r="AA45" s="103">
        <v>30.23</v>
      </c>
      <c r="AB45" s="101">
        <v>20881900</v>
      </c>
      <c r="AC45" s="100">
        <v>30.23</v>
      </c>
      <c r="AD45" s="2">
        <f t="shared" si="0"/>
        <v>0.35000000000000142</v>
      </c>
      <c r="AE45" s="138">
        <f t="shared" si="1"/>
        <v>2.6533996683251182E-3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36.844500000000004</v>
      </c>
      <c r="Q46" s="2"/>
      <c r="T46" s="87" t="s">
        <v>101</v>
      </c>
      <c r="U46" s="88" t="s">
        <v>417</v>
      </c>
      <c r="V46" s="421"/>
      <c r="W46" s="99">
        <v>42510</v>
      </c>
      <c r="X46" s="103">
        <v>29.73</v>
      </c>
      <c r="Y46" s="103">
        <v>30.38</v>
      </c>
      <c r="Z46" s="103">
        <v>29.7</v>
      </c>
      <c r="AA46" s="103">
        <v>30.15</v>
      </c>
      <c r="AB46" s="101">
        <v>22777300</v>
      </c>
      <c r="AC46" s="100">
        <v>30.15</v>
      </c>
      <c r="AD46" s="2">
        <f t="shared" si="0"/>
        <v>0.67999999999999972</v>
      </c>
      <c r="AE46" s="138">
        <f t="shared" si="1"/>
        <v>1.754978062774204E-2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36.493600000000008</v>
      </c>
      <c r="Q47" s="2"/>
      <c r="T47" s="87" t="s">
        <v>102</v>
      </c>
      <c r="U47" s="88">
        <v>37.31</v>
      </c>
      <c r="V47" s="421"/>
      <c r="W47" s="99">
        <v>42509</v>
      </c>
      <c r="X47" s="103">
        <v>29.77</v>
      </c>
      <c r="Y47" s="103">
        <v>29.93</v>
      </c>
      <c r="Z47" s="103">
        <v>29.5</v>
      </c>
      <c r="AA47" s="103">
        <v>29.63</v>
      </c>
      <c r="AB47" s="101">
        <v>21740900</v>
      </c>
      <c r="AC47" s="100">
        <v>29.63</v>
      </c>
      <c r="AD47" s="2">
        <f t="shared" si="0"/>
        <v>0.42999999999999972</v>
      </c>
      <c r="AE47" s="138">
        <f t="shared" si="1"/>
        <v>-1.2004001333777881E-2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36.142700000000005</v>
      </c>
      <c r="Q48" s="2"/>
      <c r="T48" s="87" t="s">
        <v>103</v>
      </c>
      <c r="U48" s="88">
        <v>1.05541</v>
      </c>
      <c r="V48" s="421"/>
      <c r="W48" s="99">
        <v>42508</v>
      </c>
      <c r="X48" s="103">
        <v>30.03</v>
      </c>
      <c r="Y48" s="103">
        <v>30.25</v>
      </c>
      <c r="Z48" s="103">
        <v>29.78</v>
      </c>
      <c r="AA48" s="103">
        <v>29.99</v>
      </c>
      <c r="AB48" s="101">
        <v>22469900</v>
      </c>
      <c r="AC48" s="100">
        <v>29.99</v>
      </c>
      <c r="AD48" s="2">
        <f t="shared" si="0"/>
        <v>0.46999999999999886</v>
      </c>
      <c r="AE48" s="138">
        <f t="shared" si="1"/>
        <v>3.3355570380244615E-4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35.791800000000002</v>
      </c>
      <c r="Q49" s="2"/>
      <c r="T49" s="87" t="s">
        <v>104</v>
      </c>
      <c r="U49" s="89" t="s">
        <v>381</v>
      </c>
      <c r="V49" s="422"/>
      <c r="W49" s="99">
        <v>42507</v>
      </c>
      <c r="X49" s="103">
        <v>30.57</v>
      </c>
      <c r="Y49" s="103">
        <v>30.57</v>
      </c>
      <c r="Z49" s="103">
        <v>29.86</v>
      </c>
      <c r="AA49" s="103">
        <v>29.98</v>
      </c>
      <c r="AB49" s="101">
        <v>25709900</v>
      </c>
      <c r="AC49" s="100">
        <v>29.98</v>
      </c>
      <c r="AD49" s="2">
        <f t="shared" si="0"/>
        <v>0.71000000000000085</v>
      </c>
      <c r="AE49" s="138">
        <f t="shared" si="1"/>
        <v>-1.3491280026324493E-2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35.440900000000006</v>
      </c>
      <c r="Q50" s="2"/>
      <c r="T50" s="87"/>
      <c r="U50" s="88"/>
      <c r="V50" s="421"/>
      <c r="W50" s="99">
        <v>42506</v>
      </c>
      <c r="X50" s="103">
        <v>29.9</v>
      </c>
      <c r="Y50" s="103">
        <v>30.56</v>
      </c>
      <c r="Z50" s="103">
        <v>29.88</v>
      </c>
      <c r="AA50" s="103">
        <v>30.39</v>
      </c>
      <c r="AB50" s="101">
        <v>21826100</v>
      </c>
      <c r="AC50" s="100">
        <v>30.39</v>
      </c>
      <c r="AD50" s="2">
        <f t="shared" si="0"/>
        <v>0.67999999999999972</v>
      </c>
      <c r="AE50" s="138">
        <f t="shared" si="1"/>
        <v>1.6048144433299827E-2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35.090000000000003</v>
      </c>
      <c r="Q51" s="2"/>
      <c r="T51" s="87" t="s">
        <v>105</v>
      </c>
      <c r="U51" s="88" t="s">
        <v>418</v>
      </c>
      <c r="V51" s="421"/>
      <c r="W51" s="99">
        <v>42503</v>
      </c>
      <c r="X51" s="103">
        <v>29.86</v>
      </c>
      <c r="Y51" s="103">
        <v>30.2</v>
      </c>
      <c r="Z51" s="103">
        <v>29.84</v>
      </c>
      <c r="AA51" s="103">
        <v>29.91</v>
      </c>
      <c r="AB51" s="101">
        <v>19999600</v>
      </c>
      <c r="AC51" s="100">
        <v>29.91</v>
      </c>
      <c r="AD51" s="2">
        <f t="shared" si="0"/>
        <v>0.35999999999999943</v>
      </c>
      <c r="AE51" s="138">
        <f t="shared" si="1"/>
        <v>5.040322580645018E-3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34.739100000000001</v>
      </c>
      <c r="Q52" s="2"/>
      <c r="T52" s="87" t="s">
        <v>106</v>
      </c>
      <c r="U52" s="88" t="s">
        <v>363</v>
      </c>
      <c r="V52" s="421"/>
      <c r="W52" s="99">
        <v>42502</v>
      </c>
      <c r="X52" s="103">
        <v>30.11</v>
      </c>
      <c r="Y52" s="103">
        <v>30.24</v>
      </c>
      <c r="Z52" s="103">
        <v>29.57</v>
      </c>
      <c r="AA52" s="103">
        <v>29.76</v>
      </c>
      <c r="AB52" s="101">
        <v>20826700</v>
      </c>
      <c r="AC52" s="100">
        <v>29.76</v>
      </c>
      <c r="AD52" s="2">
        <f t="shared" si="0"/>
        <v>0.66999999999999815</v>
      </c>
      <c r="AE52" s="138">
        <f t="shared" si="1"/>
        <v>-9.9800399201596113E-3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34.388200000000005</v>
      </c>
      <c r="Q53" s="2"/>
      <c r="T53" s="87" t="s">
        <v>107</v>
      </c>
      <c r="U53" s="90">
        <v>20277701</v>
      </c>
      <c r="V53" s="423"/>
      <c r="W53" s="99">
        <v>42501</v>
      </c>
      <c r="X53" s="103">
        <v>30.16</v>
      </c>
      <c r="Y53" s="103">
        <v>30.25</v>
      </c>
      <c r="Z53" s="103">
        <v>29.97</v>
      </c>
      <c r="AA53" s="103">
        <v>30.06</v>
      </c>
      <c r="AB53" s="101">
        <v>15754200</v>
      </c>
      <c r="AC53" s="100">
        <v>30.06</v>
      </c>
      <c r="AD53" s="2">
        <f t="shared" si="0"/>
        <v>0.28000000000000114</v>
      </c>
      <c r="AE53" s="138">
        <f t="shared" si="1"/>
        <v>-2.6542800265428879E-3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34.037300000000002</v>
      </c>
      <c r="T54" s="87" t="s">
        <v>110</v>
      </c>
      <c r="U54" s="90">
        <v>23108500</v>
      </c>
      <c r="V54" s="423"/>
      <c r="W54" s="99">
        <v>42500</v>
      </c>
      <c r="X54" s="103">
        <v>30</v>
      </c>
      <c r="Y54" s="103">
        <v>30.18</v>
      </c>
      <c r="Z54" s="103">
        <v>29.82</v>
      </c>
      <c r="AA54" s="103">
        <v>30.14</v>
      </c>
      <c r="AB54" s="101">
        <v>17013800</v>
      </c>
      <c r="AC54" s="100">
        <v>30.14</v>
      </c>
      <c r="AD54" s="2">
        <f t="shared" si="0"/>
        <v>0.35999999999999943</v>
      </c>
      <c r="AE54" s="138">
        <f t="shared" si="1"/>
        <v>1.1409395973154268E-2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33.686399999999999</v>
      </c>
      <c r="T55" s="87" t="s">
        <v>108</v>
      </c>
      <c r="U55" s="88" t="s">
        <v>419</v>
      </c>
      <c r="V55" s="421"/>
      <c r="W55" s="99">
        <v>42499</v>
      </c>
      <c r="X55" s="103">
        <v>30.08</v>
      </c>
      <c r="Y55" s="103">
        <v>30.17</v>
      </c>
      <c r="Z55" s="103">
        <v>29.76</v>
      </c>
      <c r="AA55" s="103">
        <v>29.8</v>
      </c>
      <c r="AB55" s="101">
        <v>16888300</v>
      </c>
      <c r="AC55" s="100">
        <v>29.8</v>
      </c>
      <c r="AD55" s="2">
        <f t="shared" si="0"/>
        <v>0.41000000000000014</v>
      </c>
      <c r="AE55" s="138">
        <f t="shared" si="1"/>
        <v>-7.9893475366178413E-3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33.335500000000003</v>
      </c>
      <c r="T56" s="87" t="s">
        <v>111</v>
      </c>
      <c r="U56" s="88">
        <v>16.82</v>
      </c>
      <c r="V56" s="421"/>
      <c r="W56" s="99">
        <v>42496</v>
      </c>
      <c r="X56" s="103">
        <v>29.61</v>
      </c>
      <c r="Y56" s="103">
        <v>30.11</v>
      </c>
      <c r="Z56" s="103">
        <v>29.52</v>
      </c>
      <c r="AA56" s="103">
        <v>30.04</v>
      </c>
      <c r="AB56" s="101">
        <v>19632200</v>
      </c>
      <c r="AC56" s="100">
        <v>30.04</v>
      </c>
      <c r="AD56" s="2">
        <f t="shared" si="0"/>
        <v>0.58999999999999986</v>
      </c>
      <c r="AE56" s="138">
        <f t="shared" si="1"/>
        <v>4.6822742474916801E-3</v>
      </c>
    </row>
    <row r="57" spans="1:31" x14ac:dyDescent="0.25">
      <c r="O57" s="83">
        <v>0.94</v>
      </c>
      <c r="P57" s="83">
        <f t="shared" si="4"/>
        <v>32.9846</v>
      </c>
      <c r="T57" s="87" t="s">
        <v>112</v>
      </c>
      <c r="U57" s="88">
        <v>2.06</v>
      </c>
      <c r="V57" s="421"/>
      <c r="W57" s="99">
        <v>42495</v>
      </c>
      <c r="X57" s="103">
        <v>29.87</v>
      </c>
      <c r="Y57" s="103">
        <v>30.02</v>
      </c>
      <c r="Z57" s="103">
        <v>29.75</v>
      </c>
      <c r="AA57" s="103">
        <v>29.9</v>
      </c>
      <c r="AB57" s="101">
        <v>23393300</v>
      </c>
      <c r="AC57" s="100">
        <v>29.9</v>
      </c>
      <c r="AD57" s="2">
        <f t="shared" si="0"/>
        <v>0.26999999999999957</v>
      </c>
      <c r="AE57" s="138">
        <f t="shared" si="1"/>
        <v>1.6750418760467234E-3</v>
      </c>
    </row>
    <row r="58" spans="1:31" x14ac:dyDescent="0.25">
      <c r="O58" s="83">
        <v>0.93</v>
      </c>
      <c r="P58" s="83">
        <f t="shared" si="4"/>
        <v>32.633700000000005</v>
      </c>
      <c r="T58" s="87" t="s">
        <v>109</v>
      </c>
      <c r="U58" s="88" t="s">
        <v>420</v>
      </c>
      <c r="V58" s="421"/>
      <c r="W58" s="99">
        <v>42494</v>
      </c>
      <c r="X58" s="103">
        <v>30.17</v>
      </c>
      <c r="Y58" s="103">
        <v>30.21</v>
      </c>
      <c r="Z58" s="103">
        <v>29.7</v>
      </c>
      <c r="AA58" s="103">
        <v>29.85</v>
      </c>
      <c r="AB58" s="101">
        <v>23278800</v>
      </c>
      <c r="AC58" s="100">
        <v>29.85</v>
      </c>
      <c r="AD58" s="2">
        <f t="shared" si="0"/>
        <v>0.51000000000000156</v>
      </c>
      <c r="AE58" s="138" t="e">
        <f t="shared" si="1"/>
        <v>#DIV/0!</v>
      </c>
    </row>
    <row r="59" spans="1:31" x14ac:dyDescent="0.25">
      <c r="O59" s="83">
        <v>0.92</v>
      </c>
      <c r="P59" s="83">
        <f t="shared" si="4"/>
        <v>32.282800000000002</v>
      </c>
      <c r="W59" s="99">
        <v>42494</v>
      </c>
      <c r="X59" s="103" t="s">
        <v>142</v>
      </c>
      <c r="Y59" s="103"/>
      <c r="Z59" s="103"/>
      <c r="AA59" s="103"/>
      <c r="AB59" s="101"/>
      <c r="AC59" s="100"/>
      <c r="AD59" s="2">
        <f t="shared" si="0"/>
        <v>0</v>
      </c>
      <c r="AE59" s="138">
        <f t="shared" si="1"/>
        <v>-1</v>
      </c>
    </row>
    <row r="60" spans="1:31" x14ac:dyDescent="0.25">
      <c r="O60" s="83">
        <v>0.91</v>
      </c>
      <c r="P60" s="83">
        <f t="shared" si="4"/>
        <v>31.931900000000006</v>
      </c>
      <c r="W60" s="99">
        <v>42493</v>
      </c>
      <c r="X60" s="103">
        <v>30.41</v>
      </c>
      <c r="Y60" s="103">
        <v>30.56</v>
      </c>
      <c r="Z60" s="103">
        <v>30.09</v>
      </c>
      <c r="AA60" s="103">
        <v>30.36</v>
      </c>
      <c r="AB60" s="101">
        <v>27111100</v>
      </c>
      <c r="AC60" s="100">
        <v>30.1</v>
      </c>
      <c r="AD60" s="2">
        <f t="shared" si="0"/>
        <v>0.46999999999999886</v>
      </c>
      <c r="AE60" s="138">
        <f t="shared" si="1"/>
        <v>-8.2372322899505468E-3</v>
      </c>
    </row>
    <row r="61" spans="1:31" x14ac:dyDescent="0.25">
      <c r="O61" s="83">
        <v>0.9</v>
      </c>
      <c r="P61" s="83">
        <f t="shared" si="4"/>
        <v>31.581000000000003</v>
      </c>
      <c r="W61" s="99">
        <v>42492</v>
      </c>
      <c r="X61" s="103">
        <v>30.45</v>
      </c>
      <c r="Y61" s="103">
        <v>30.69</v>
      </c>
      <c r="Z61" s="103">
        <v>30.36</v>
      </c>
      <c r="AA61" s="103">
        <v>30.61</v>
      </c>
      <c r="AB61" s="101">
        <v>21086600</v>
      </c>
      <c r="AC61" s="100">
        <v>30.35</v>
      </c>
      <c r="AD61" s="2">
        <f t="shared" si="0"/>
        <v>0.33000000000000185</v>
      </c>
      <c r="AE61" s="138">
        <f t="shared" si="1"/>
        <v>1.099267155229855E-2</v>
      </c>
    </row>
    <row r="62" spans="1:31" x14ac:dyDescent="0.25">
      <c r="W62" s="99">
        <v>42489</v>
      </c>
      <c r="X62" s="103">
        <v>30.86</v>
      </c>
      <c r="Y62" s="103">
        <v>30.87</v>
      </c>
      <c r="Z62" s="103">
        <v>30.1</v>
      </c>
      <c r="AA62" s="103">
        <v>30.28</v>
      </c>
      <c r="AB62" s="101">
        <v>36443700</v>
      </c>
      <c r="AC62" s="100">
        <v>30.02</v>
      </c>
      <c r="AD62" s="2">
        <f t="shared" si="0"/>
        <v>0.76999999999999957</v>
      </c>
      <c r="AE62" s="138">
        <f t="shared" si="1"/>
        <v>-2.6588845654993531E-2</v>
      </c>
    </row>
    <row r="63" spans="1:31" x14ac:dyDescent="0.25">
      <c r="W63" s="99">
        <v>42488</v>
      </c>
      <c r="X63" s="103">
        <v>31.45</v>
      </c>
      <c r="Y63" s="103">
        <v>31.71</v>
      </c>
      <c r="Z63" s="103">
        <v>31.03</v>
      </c>
      <c r="AA63" s="103">
        <v>31.11</v>
      </c>
      <c r="AB63" s="101">
        <v>25146400</v>
      </c>
      <c r="AC63" s="100">
        <v>30.84</v>
      </c>
      <c r="AD63" s="2">
        <f t="shared" si="0"/>
        <v>0.67999999999999972</v>
      </c>
      <c r="AE63" s="138">
        <f t="shared" si="1"/>
        <v>-2.0330368487928907E-2</v>
      </c>
    </row>
    <row r="64" spans="1:31" x14ac:dyDescent="0.25">
      <c r="W64" s="99">
        <v>42487</v>
      </c>
      <c r="X64" s="103">
        <v>31.25</v>
      </c>
      <c r="Y64" s="103">
        <v>31.8</v>
      </c>
      <c r="Z64" s="103">
        <v>31.19</v>
      </c>
      <c r="AA64" s="103">
        <v>31.75</v>
      </c>
      <c r="AB64" s="101">
        <v>20006200</v>
      </c>
      <c r="AC64" s="100">
        <v>31.48</v>
      </c>
      <c r="AD64" s="2">
        <f t="shared" si="0"/>
        <v>0.60999999999999943</v>
      </c>
      <c r="AE64" s="138">
        <f t="shared" si="1"/>
        <v>1.1243173787343519E-2</v>
      </c>
    </row>
    <row r="65" spans="23:31" x14ac:dyDescent="0.25">
      <c r="W65" s="99">
        <v>42486</v>
      </c>
      <c r="X65" s="103">
        <v>31.39</v>
      </c>
      <c r="Y65" s="103">
        <v>31.7</v>
      </c>
      <c r="Z65" s="103">
        <v>31.17</v>
      </c>
      <c r="AA65" s="103">
        <v>31.4</v>
      </c>
      <c r="AB65" s="101">
        <v>20976400</v>
      </c>
      <c r="AC65" s="100">
        <v>31.13</v>
      </c>
      <c r="AD65" s="2">
        <f t="shared" si="0"/>
        <v>0.52999999999999758</v>
      </c>
      <c r="AE65" s="138">
        <f t="shared" si="1"/>
        <v>3.2133676092538366E-4</v>
      </c>
    </row>
    <row r="66" spans="23:31" x14ac:dyDescent="0.25">
      <c r="W66" s="99">
        <v>42485</v>
      </c>
      <c r="X66" s="103">
        <v>31.36</v>
      </c>
      <c r="Y66" s="103">
        <v>31.5</v>
      </c>
      <c r="Z66" s="103">
        <v>31.2</v>
      </c>
      <c r="AA66" s="103">
        <v>31.39</v>
      </c>
      <c r="AB66" s="101">
        <v>19315700</v>
      </c>
      <c r="AC66" s="100">
        <v>31.12</v>
      </c>
      <c r="AD66" s="2">
        <f t="shared" si="0"/>
        <v>0.30000000000000071</v>
      </c>
      <c r="AE66" s="138">
        <f t="shared" si="1"/>
        <v>-7.9693975135479711E-3</v>
      </c>
    </row>
    <row r="67" spans="23:31" x14ac:dyDescent="0.25">
      <c r="W67" s="99">
        <v>42482</v>
      </c>
      <c r="X67" s="103">
        <v>31.74</v>
      </c>
      <c r="Y67" s="103">
        <v>31.86</v>
      </c>
      <c r="Z67" s="103">
        <v>31.22</v>
      </c>
      <c r="AA67" s="103">
        <v>31.64</v>
      </c>
      <c r="AB67" s="101">
        <v>29625600</v>
      </c>
      <c r="AC67" s="100">
        <v>31.37</v>
      </c>
      <c r="AD67" s="2">
        <f>Y67-Z67</f>
        <v>0.64000000000000057</v>
      </c>
      <c r="AE67" s="138">
        <f>AC67/AC68-1</f>
        <v>-1.0410094637223977E-2</v>
      </c>
    </row>
    <row r="68" spans="23:31" x14ac:dyDescent="0.25">
      <c r="W68" s="99">
        <v>42481</v>
      </c>
      <c r="X68" s="103">
        <v>31.94</v>
      </c>
      <c r="Y68" s="103">
        <v>32.06</v>
      </c>
      <c r="Z68" s="103">
        <v>31.81</v>
      </c>
      <c r="AA68" s="103">
        <v>31.97</v>
      </c>
      <c r="AB68" s="101">
        <v>28431400</v>
      </c>
      <c r="AC68" s="100">
        <v>31.7</v>
      </c>
      <c r="AD68" s="2">
        <f>Y68-Z68</f>
        <v>0.25000000000000355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42576</v>
      </c>
      <c r="X2" s="41">
        <v>53.5</v>
      </c>
      <c r="Y2" s="41">
        <v>53.78</v>
      </c>
      <c r="Z2" s="41">
        <v>52.36</v>
      </c>
      <c r="AA2" s="41">
        <v>52.81</v>
      </c>
      <c r="AB2" s="104">
        <v>4078800</v>
      </c>
      <c r="AC2" s="41">
        <v>52.81</v>
      </c>
      <c r="AD2" s="2">
        <f>Y2-Z2</f>
        <v>1.4200000000000017</v>
      </c>
      <c r="AE2" s="138">
        <f>AC2/AC3-1</f>
        <v>-2.4205469327420404E-2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53.68</v>
      </c>
      <c r="W3" s="110">
        <v>42573</v>
      </c>
      <c r="X3" s="41">
        <v>55.26</v>
      </c>
      <c r="Y3" s="41">
        <v>55.43</v>
      </c>
      <c r="Z3" s="41">
        <v>53.66</v>
      </c>
      <c r="AA3" s="41">
        <v>54.12</v>
      </c>
      <c r="AB3" s="104">
        <v>2773400</v>
      </c>
      <c r="AC3" s="41">
        <v>54.12</v>
      </c>
      <c r="AD3" s="2">
        <f t="shared" ref="AD3:AD66" si="0">Y3-Z3</f>
        <v>1.7700000000000031</v>
      </c>
      <c r="AE3" s="138">
        <f t="shared" ref="AE3:AE66" si="1">AC3/AC4-1</f>
        <v>-1.4387179020214913E-2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53.68</v>
      </c>
      <c r="T4" s="124"/>
      <c r="U4" s="30"/>
      <c r="V4" s="35"/>
      <c r="W4" s="110">
        <v>42572</v>
      </c>
      <c r="X4" s="41">
        <v>56.28</v>
      </c>
      <c r="Y4" s="41">
        <v>56.93</v>
      </c>
      <c r="Z4" s="41">
        <v>54.72</v>
      </c>
      <c r="AA4" s="41">
        <v>54.91</v>
      </c>
      <c r="AB4" s="104">
        <v>1917600</v>
      </c>
      <c r="AC4" s="41">
        <v>54.91</v>
      </c>
      <c r="AD4" s="2">
        <f t="shared" si="0"/>
        <v>2.2100000000000009</v>
      </c>
      <c r="AE4" s="138">
        <f t="shared" si="1"/>
        <v>-2.5727466288147705E-2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42571</v>
      </c>
      <c r="X5" s="41">
        <v>55.81</v>
      </c>
      <c r="Y5" s="41">
        <v>56.68</v>
      </c>
      <c r="Z5" s="41">
        <v>54.72</v>
      </c>
      <c r="AA5" s="41">
        <v>56.36</v>
      </c>
      <c r="AB5" s="104">
        <v>3171000</v>
      </c>
      <c r="AC5" s="41">
        <v>56.36</v>
      </c>
      <c r="AD5" s="2">
        <f t="shared" si="0"/>
        <v>1.9600000000000009</v>
      </c>
      <c r="AE5" s="138">
        <f t="shared" si="1"/>
        <v>4.455533772945941E-3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42570</v>
      </c>
      <c r="X6" s="41">
        <v>57.1</v>
      </c>
      <c r="Y6" s="41">
        <v>57.48</v>
      </c>
      <c r="Z6" s="41">
        <v>55.84</v>
      </c>
      <c r="AA6" s="41">
        <v>56.11</v>
      </c>
      <c r="AB6" s="104">
        <v>2305200</v>
      </c>
      <c r="AC6" s="41">
        <v>56.11</v>
      </c>
      <c r="AD6" s="2">
        <f t="shared" si="0"/>
        <v>1.6399999999999935</v>
      </c>
      <c r="AE6" s="138">
        <f t="shared" si="1"/>
        <v>-2.5868055555555602E-2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42569</v>
      </c>
      <c r="X7" s="41">
        <v>56.72</v>
      </c>
      <c r="Y7" s="41">
        <v>57.65</v>
      </c>
      <c r="Z7" s="41">
        <v>56.25</v>
      </c>
      <c r="AA7" s="41">
        <v>57.6</v>
      </c>
      <c r="AB7" s="104">
        <v>2802700</v>
      </c>
      <c r="AC7" s="41">
        <v>57.6</v>
      </c>
      <c r="AD7" s="2">
        <f t="shared" si="0"/>
        <v>1.3999999999999986</v>
      </c>
      <c r="AE7" s="138">
        <f t="shared" si="1"/>
        <v>1.1768838924995695E-2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42566</v>
      </c>
      <c r="X8" s="41">
        <v>58.08</v>
      </c>
      <c r="Y8" s="41">
        <v>58.36</v>
      </c>
      <c r="Z8" s="41">
        <v>56.68</v>
      </c>
      <c r="AA8" s="41">
        <v>56.93</v>
      </c>
      <c r="AB8" s="104">
        <v>3409300</v>
      </c>
      <c r="AC8" s="41">
        <v>56.93</v>
      </c>
      <c r="AD8" s="2">
        <f t="shared" si="0"/>
        <v>1.6799999999999997</v>
      </c>
      <c r="AE8" s="138">
        <f t="shared" si="1"/>
        <v>-1.861747974487149E-2</v>
      </c>
    </row>
    <row r="9" spans="1:40" x14ac:dyDescent="0.25">
      <c r="O9" s="11" t="s">
        <v>239</v>
      </c>
      <c r="Q9" s="138">
        <f>IF(Q2=0, 0, Q8/Q6)</f>
        <v>0</v>
      </c>
      <c r="W9" s="110">
        <v>42565</v>
      </c>
      <c r="X9" s="41">
        <v>59.09</v>
      </c>
      <c r="Y9" s="41">
        <v>59.43</v>
      </c>
      <c r="Z9" s="41">
        <v>57.98</v>
      </c>
      <c r="AA9" s="41">
        <v>58.01</v>
      </c>
      <c r="AB9" s="104">
        <v>2839500</v>
      </c>
      <c r="AC9" s="41">
        <v>58.01</v>
      </c>
      <c r="AD9" s="2">
        <f t="shared" si="0"/>
        <v>1.4500000000000028</v>
      </c>
      <c r="AE9" s="138">
        <f t="shared" si="1"/>
        <v>-1.7235436056539655E-4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42564</v>
      </c>
      <c r="X10" s="41">
        <v>59.99</v>
      </c>
      <c r="Y10" s="41">
        <v>60.12</v>
      </c>
      <c r="Z10" s="41">
        <v>57.46</v>
      </c>
      <c r="AA10" s="41">
        <v>58.02</v>
      </c>
      <c r="AB10" s="104">
        <v>4019900</v>
      </c>
      <c r="AC10" s="41">
        <v>58.02</v>
      </c>
      <c r="AD10" s="2">
        <f t="shared" si="0"/>
        <v>2.6599999999999966</v>
      </c>
      <c r="AE10" s="138">
        <f t="shared" si="1"/>
        <v>-3.5090636953267862E-2</v>
      </c>
    </row>
    <row r="11" spans="1:40" x14ac:dyDescent="0.25">
      <c r="O11" s="11" t="s">
        <v>184</v>
      </c>
      <c r="P11" s="34"/>
      <c r="Q11" s="138">
        <f>VALUE(TRIM(CLEAN(MID(U58, FIND("(", U58)+1, 5))))</f>
        <v>1.8499999999999999E-2</v>
      </c>
      <c r="T11" s="19"/>
      <c r="W11" s="110">
        <v>42563</v>
      </c>
      <c r="X11" s="41">
        <v>57.24</v>
      </c>
      <c r="Y11" s="41">
        <v>60.17</v>
      </c>
      <c r="Z11" s="41">
        <v>57.08</v>
      </c>
      <c r="AA11" s="41">
        <v>60.13</v>
      </c>
      <c r="AB11" s="104">
        <v>4561700</v>
      </c>
      <c r="AC11" s="41">
        <v>60.13</v>
      </c>
      <c r="AD11" s="2">
        <f t="shared" si="0"/>
        <v>3.0900000000000034</v>
      </c>
      <c r="AE11" s="138">
        <f t="shared" si="1"/>
        <v>7.2409488139825173E-2</v>
      </c>
    </row>
    <row r="12" spans="1:40" x14ac:dyDescent="0.25">
      <c r="T12" s="19"/>
      <c r="W12" s="110">
        <v>42562</v>
      </c>
      <c r="X12" s="41">
        <v>57.23</v>
      </c>
      <c r="Y12" s="41">
        <v>57.41</v>
      </c>
      <c r="Z12" s="41">
        <v>55.99</v>
      </c>
      <c r="AA12" s="41">
        <v>56.07</v>
      </c>
      <c r="AB12" s="104">
        <v>2337000</v>
      </c>
      <c r="AC12" s="41">
        <v>56.07</v>
      </c>
      <c r="AD12" s="2">
        <f t="shared" si="0"/>
        <v>1.4199999999999946</v>
      </c>
      <c r="AE12" s="138">
        <f t="shared" si="1"/>
        <v>-1.3025875726104585E-2</v>
      </c>
    </row>
    <row r="13" spans="1:40" x14ac:dyDescent="0.25">
      <c r="W13" s="110">
        <v>42559</v>
      </c>
      <c r="X13" s="41">
        <v>57.68</v>
      </c>
      <c r="Y13" s="41">
        <v>57.87</v>
      </c>
      <c r="Z13" s="41">
        <v>55.77</v>
      </c>
      <c r="AA13" s="41">
        <v>56.81</v>
      </c>
      <c r="AB13" s="104">
        <v>3259200</v>
      </c>
      <c r="AC13" s="41">
        <v>56.81</v>
      </c>
      <c r="AD13" s="2">
        <f t="shared" si="0"/>
        <v>2.0999999999999943</v>
      </c>
      <c r="AE13" s="138">
        <f t="shared" si="1"/>
        <v>5.8427762039661157E-3</v>
      </c>
    </row>
    <row r="14" spans="1:40" x14ac:dyDescent="0.25">
      <c r="W14" s="110">
        <v>42558</v>
      </c>
      <c r="X14" s="41">
        <v>57.73</v>
      </c>
      <c r="Y14" s="41">
        <v>58.68</v>
      </c>
      <c r="Z14" s="41">
        <v>55.85</v>
      </c>
      <c r="AA14" s="41">
        <v>56.48</v>
      </c>
      <c r="AB14" s="104">
        <v>4218100</v>
      </c>
      <c r="AC14" s="41">
        <v>56.48</v>
      </c>
      <c r="AD14" s="2">
        <f t="shared" si="0"/>
        <v>2.8299999999999983</v>
      </c>
      <c r="AE14" s="138">
        <f t="shared" si="1"/>
        <v>-7.0323488045007654E-3</v>
      </c>
    </row>
    <row r="15" spans="1:40" x14ac:dyDescent="0.25">
      <c r="W15" s="110">
        <v>42557</v>
      </c>
      <c r="X15" s="41">
        <v>56.54</v>
      </c>
      <c r="Y15" s="41">
        <v>56.96</v>
      </c>
      <c r="Z15" s="41">
        <v>55.86</v>
      </c>
      <c r="AA15" s="41">
        <v>56.88</v>
      </c>
      <c r="AB15" s="104">
        <v>3065100</v>
      </c>
      <c r="AC15" s="41">
        <v>56.88</v>
      </c>
      <c r="AD15" s="2">
        <f t="shared" si="0"/>
        <v>1.1000000000000014</v>
      </c>
      <c r="AE15" s="138">
        <f t="shared" si="1"/>
        <v>-1.4044943820223921E-3</v>
      </c>
    </row>
    <row r="16" spans="1:40" x14ac:dyDescent="0.25">
      <c r="W16" s="110">
        <v>42556</v>
      </c>
      <c r="X16" s="41">
        <v>58.65</v>
      </c>
      <c r="Y16" s="41">
        <v>59.28</v>
      </c>
      <c r="Z16" s="41">
        <v>56.19</v>
      </c>
      <c r="AA16" s="41">
        <v>56.96</v>
      </c>
      <c r="AB16" s="104">
        <v>4089100</v>
      </c>
      <c r="AC16" s="41">
        <v>56.96</v>
      </c>
      <c r="AD16" s="2">
        <f t="shared" si="0"/>
        <v>3.0900000000000034</v>
      </c>
      <c r="AE16" s="138">
        <f t="shared" si="1"/>
        <v>-5.3034081463009142E-2</v>
      </c>
    </row>
    <row r="17" spans="1:31" x14ac:dyDescent="0.25">
      <c r="C17" s="4"/>
      <c r="D17" s="243"/>
      <c r="E17" s="3"/>
      <c r="F17" s="3"/>
      <c r="W17" s="110">
        <v>42552</v>
      </c>
      <c r="X17" s="41">
        <v>60.01</v>
      </c>
      <c r="Y17" s="41">
        <v>61.54</v>
      </c>
      <c r="Z17" s="41">
        <v>59.69</v>
      </c>
      <c r="AA17" s="41">
        <v>60.15</v>
      </c>
      <c r="AB17" s="104">
        <v>3315600</v>
      </c>
      <c r="AC17" s="41">
        <v>60.15</v>
      </c>
      <c r="AD17" s="2">
        <f t="shared" si="0"/>
        <v>1.8500000000000014</v>
      </c>
      <c r="AE17" s="138">
        <f t="shared" si="1"/>
        <v>8.3194675540765317E-4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42551</v>
      </c>
      <c r="X18" s="41">
        <v>59.42</v>
      </c>
      <c r="Y18" s="41">
        <v>60.38</v>
      </c>
      <c r="Z18" s="41">
        <v>58.81</v>
      </c>
      <c r="AA18" s="41">
        <v>60.1</v>
      </c>
      <c r="AB18" s="104">
        <v>11904700</v>
      </c>
      <c r="AC18" s="41">
        <v>60.1</v>
      </c>
      <c r="AD18" s="2">
        <f t="shared" si="0"/>
        <v>1.5700000000000003</v>
      </c>
      <c r="AE18" s="138">
        <f t="shared" si="1"/>
        <v>4.0332352432058238E-2</v>
      </c>
    </row>
    <row r="19" spans="1:31" x14ac:dyDescent="0.25">
      <c r="W19" s="110">
        <v>42550</v>
      </c>
      <c r="X19" s="41">
        <v>55.87</v>
      </c>
      <c r="Y19" s="41">
        <v>57.98</v>
      </c>
      <c r="Z19" s="41">
        <v>55.43</v>
      </c>
      <c r="AA19" s="41">
        <v>57.77</v>
      </c>
      <c r="AB19" s="104">
        <v>3837600</v>
      </c>
      <c r="AC19" s="41">
        <v>57.77</v>
      </c>
      <c r="AD19" s="2">
        <f t="shared" si="0"/>
        <v>2.5499999999999972</v>
      </c>
      <c r="AE19" s="138">
        <f t="shared" si="1"/>
        <v>4.7696771853463993E-2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42549</v>
      </c>
      <c r="X20" s="41">
        <v>54.5</v>
      </c>
      <c r="Y20" s="41">
        <v>55.54</v>
      </c>
      <c r="Z20" s="41">
        <v>53.72</v>
      </c>
      <c r="AA20" s="41">
        <v>55.14</v>
      </c>
      <c r="AB20" s="104">
        <v>4226900</v>
      </c>
      <c r="AC20" s="41">
        <v>55.14</v>
      </c>
      <c r="AD20" s="2">
        <f t="shared" si="0"/>
        <v>1.8200000000000003</v>
      </c>
      <c r="AE20" s="138">
        <f t="shared" si="1"/>
        <v>4.7691430742922147E-2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42548</v>
      </c>
      <c r="X21" s="41">
        <v>54.87</v>
      </c>
      <c r="Y21" s="41">
        <v>55.12</v>
      </c>
      <c r="Z21" s="41">
        <v>51.82</v>
      </c>
      <c r="AA21" s="41">
        <v>52.63</v>
      </c>
      <c r="AB21" s="104">
        <v>6076000</v>
      </c>
      <c r="AC21" s="41">
        <v>52.63</v>
      </c>
      <c r="AD21" s="2">
        <f t="shared" si="0"/>
        <v>3.2999999999999972</v>
      </c>
      <c r="AE21" s="138">
        <f t="shared" si="1"/>
        <v>-5.7316854737596179E-2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42545</v>
      </c>
      <c r="X22" s="41">
        <v>57.04</v>
      </c>
      <c r="Y22" s="41">
        <v>58.07</v>
      </c>
      <c r="Z22" s="41">
        <v>55.51</v>
      </c>
      <c r="AA22" s="41">
        <v>55.83</v>
      </c>
      <c r="AB22" s="104">
        <v>4830300</v>
      </c>
      <c r="AC22" s="41">
        <v>55.83</v>
      </c>
      <c r="AD22" s="2">
        <f t="shared" si="0"/>
        <v>2.5600000000000023</v>
      </c>
      <c r="AE22" s="138">
        <f t="shared" si="1"/>
        <v>-6.5919357537226109E-2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42544</v>
      </c>
      <c r="X23" s="41">
        <v>58.73</v>
      </c>
      <c r="Y23" s="41">
        <v>59.79</v>
      </c>
      <c r="Z23" s="41">
        <v>58.33</v>
      </c>
      <c r="AA23" s="41">
        <v>59.77</v>
      </c>
      <c r="AB23" s="104">
        <v>2501400</v>
      </c>
      <c r="AC23" s="41">
        <v>59.77</v>
      </c>
      <c r="AD23" s="2">
        <f t="shared" si="0"/>
        <v>1.4600000000000009</v>
      </c>
      <c r="AE23" s="138">
        <f t="shared" si="1"/>
        <v>3.0162013098931295E-2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42543</v>
      </c>
      <c r="X24" s="41">
        <v>59.03</v>
      </c>
      <c r="Y24" s="41">
        <v>59.03</v>
      </c>
      <c r="Z24" s="41">
        <v>57.84</v>
      </c>
      <c r="AA24" s="41">
        <v>58.02</v>
      </c>
      <c r="AB24" s="104">
        <v>1880500</v>
      </c>
      <c r="AC24" s="41">
        <v>58.02</v>
      </c>
      <c r="AD24" s="2">
        <f t="shared" si="0"/>
        <v>1.1899999999999977</v>
      </c>
      <c r="AE24" s="138">
        <f t="shared" si="1"/>
        <v>-1.1584327086882396E-2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42542</v>
      </c>
      <c r="X25" s="41">
        <v>58.12</v>
      </c>
      <c r="Y25" s="41">
        <v>58.82</v>
      </c>
      <c r="Z25" s="41">
        <v>57.5</v>
      </c>
      <c r="AA25" s="41">
        <v>58.7</v>
      </c>
      <c r="AB25" s="104">
        <v>2241900</v>
      </c>
      <c r="AC25" s="41">
        <v>58.7</v>
      </c>
      <c r="AD25" s="2">
        <f t="shared" si="0"/>
        <v>1.3200000000000003</v>
      </c>
      <c r="AE25" s="138">
        <f t="shared" si="1"/>
        <v>6.5157750342936804E-3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42541</v>
      </c>
      <c r="X26" s="41">
        <v>58.18</v>
      </c>
      <c r="Y26" s="41">
        <v>58.81</v>
      </c>
      <c r="Z26" s="41">
        <v>57.73</v>
      </c>
      <c r="AA26" s="41">
        <v>58.32</v>
      </c>
      <c r="AB26" s="104">
        <v>2825300</v>
      </c>
      <c r="AC26" s="41">
        <v>58.32</v>
      </c>
      <c r="AD26" s="2">
        <f t="shared" si="0"/>
        <v>1.0800000000000054</v>
      </c>
      <c r="AE26" s="138">
        <f t="shared" si="1"/>
        <v>2.3876404494381998E-2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42538</v>
      </c>
      <c r="X27" s="41">
        <v>57.02</v>
      </c>
      <c r="Y27" s="41">
        <v>57.61</v>
      </c>
      <c r="Z27" s="41">
        <v>56.73</v>
      </c>
      <c r="AA27" s="41">
        <v>56.96</v>
      </c>
      <c r="AB27" s="104">
        <v>2947300</v>
      </c>
      <c r="AC27" s="41">
        <v>56.96</v>
      </c>
      <c r="AD27" s="2">
        <f t="shared" si="0"/>
        <v>0.88000000000000256</v>
      </c>
      <c r="AE27" s="138">
        <f t="shared" si="1"/>
        <v>1.5329768270944788E-2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42537</v>
      </c>
      <c r="X28" s="41">
        <v>56.39</v>
      </c>
      <c r="Y28" s="41">
        <v>56.46</v>
      </c>
      <c r="Z28" s="41">
        <v>54.42</v>
      </c>
      <c r="AA28" s="41">
        <v>56.1</v>
      </c>
      <c r="AB28" s="104">
        <v>4120500</v>
      </c>
      <c r="AC28" s="41">
        <v>56.1</v>
      </c>
      <c r="AD28" s="2">
        <f t="shared" si="0"/>
        <v>2.0399999999999991</v>
      </c>
      <c r="AE28" s="138">
        <f t="shared" si="1"/>
        <v>-1.8372703412073421E-2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42536</v>
      </c>
      <c r="X29" s="41">
        <v>57.65</v>
      </c>
      <c r="Y29" s="41">
        <v>58.26</v>
      </c>
      <c r="Z29" s="41">
        <v>56.25</v>
      </c>
      <c r="AA29" s="41">
        <v>57.15</v>
      </c>
      <c r="AB29" s="104">
        <v>3637200</v>
      </c>
      <c r="AC29" s="41">
        <v>57.15</v>
      </c>
      <c r="AD29" s="2">
        <f t="shared" si="0"/>
        <v>2.009999999999998</v>
      </c>
      <c r="AE29" s="138">
        <f t="shared" si="1"/>
        <v>-1.1587685921826352E-2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42535</v>
      </c>
      <c r="X30" s="41">
        <v>57</v>
      </c>
      <c r="Y30" s="41">
        <v>58.18</v>
      </c>
      <c r="Z30" s="41">
        <v>56.81</v>
      </c>
      <c r="AA30" s="41">
        <v>57.82</v>
      </c>
      <c r="AB30" s="104">
        <v>2144800</v>
      </c>
      <c r="AC30" s="41">
        <v>57.82</v>
      </c>
      <c r="AD30" s="2">
        <f t="shared" si="0"/>
        <v>1.3699999999999974</v>
      </c>
      <c r="AE30" s="138" t="e">
        <f t="shared" si="1"/>
        <v>#DIV/0!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42535</v>
      </c>
      <c r="X31" s="199" t="s">
        <v>126</v>
      </c>
      <c r="Y31" s="41"/>
      <c r="Z31" s="41"/>
      <c r="AA31" s="41"/>
      <c r="AB31" s="104"/>
      <c r="AC31" s="41"/>
      <c r="AD31" s="2">
        <f t="shared" si="0"/>
        <v>0</v>
      </c>
      <c r="AE31" s="138">
        <f t="shared" si="1"/>
        <v>-1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42534</v>
      </c>
      <c r="X32" s="41">
        <v>57.28</v>
      </c>
      <c r="Y32" s="41">
        <v>58.57</v>
      </c>
      <c r="Z32" s="41">
        <v>56.93</v>
      </c>
      <c r="AA32" s="41">
        <v>57.49</v>
      </c>
      <c r="AB32" s="104">
        <v>2338500</v>
      </c>
      <c r="AC32" s="41">
        <v>57.24</v>
      </c>
      <c r="AD32" s="2">
        <f t="shared" si="0"/>
        <v>1.6400000000000006</v>
      </c>
      <c r="AE32" s="138">
        <f t="shared" si="1"/>
        <v>-3.6553524804178172E-3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42531</v>
      </c>
      <c r="X33" s="41">
        <v>59.51</v>
      </c>
      <c r="Y33" s="41">
        <v>59.91</v>
      </c>
      <c r="Z33" s="41">
        <v>57.18</v>
      </c>
      <c r="AA33" s="41">
        <v>57.7</v>
      </c>
      <c r="AB33" s="104">
        <v>3635900</v>
      </c>
      <c r="AC33" s="41">
        <v>57.45</v>
      </c>
      <c r="AD33" s="2">
        <f t="shared" si="0"/>
        <v>2.7299999999999969</v>
      </c>
      <c r="AE33" s="138">
        <f t="shared" si="1"/>
        <v>-4.4411177644710476E-2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42530</v>
      </c>
      <c r="X34" s="41">
        <v>60.72</v>
      </c>
      <c r="Y34" s="41">
        <v>61.73</v>
      </c>
      <c r="Z34" s="41">
        <v>60.35</v>
      </c>
      <c r="AA34" s="41">
        <v>60.38</v>
      </c>
      <c r="AB34" s="104">
        <v>2304400</v>
      </c>
      <c r="AC34" s="41">
        <v>60.12</v>
      </c>
      <c r="AD34" s="2">
        <f t="shared" si="0"/>
        <v>1.3799999999999955</v>
      </c>
      <c r="AE34" s="138">
        <f t="shared" si="1"/>
        <v>-2.3867510959571403E-2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42529</v>
      </c>
      <c r="X35" s="41">
        <v>62.23</v>
      </c>
      <c r="Y35" s="41">
        <v>63</v>
      </c>
      <c r="Z35" s="41">
        <v>61.22</v>
      </c>
      <c r="AA35" s="41">
        <v>61.86</v>
      </c>
      <c r="AB35" s="104">
        <v>2690800</v>
      </c>
      <c r="AC35" s="41">
        <v>61.59</v>
      </c>
      <c r="AD35" s="2">
        <f t="shared" si="0"/>
        <v>1.7800000000000011</v>
      </c>
      <c r="AE35" s="138">
        <f t="shared" si="1"/>
        <v>4.7308319738990079E-3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42528</v>
      </c>
      <c r="X36" s="41">
        <v>60.91</v>
      </c>
      <c r="Y36" s="41">
        <v>61.76</v>
      </c>
      <c r="Z36" s="41">
        <v>60.2</v>
      </c>
      <c r="AA36" s="41">
        <v>61.57</v>
      </c>
      <c r="AB36" s="104">
        <v>3359600</v>
      </c>
      <c r="AC36" s="41">
        <v>61.3</v>
      </c>
      <c r="AD36" s="2">
        <f t="shared" si="0"/>
        <v>1.5599999999999952</v>
      </c>
      <c r="AE36" s="138">
        <f t="shared" si="1"/>
        <v>2.0815986677768628E-2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42527</v>
      </c>
      <c r="X37" s="41">
        <v>58.95</v>
      </c>
      <c r="Y37" s="41">
        <v>60.37</v>
      </c>
      <c r="Z37" s="41">
        <v>58.59</v>
      </c>
      <c r="AA37" s="41">
        <v>60.31</v>
      </c>
      <c r="AB37" s="104">
        <v>2925300</v>
      </c>
      <c r="AC37" s="41">
        <v>60.05</v>
      </c>
      <c r="AD37" s="2">
        <f t="shared" si="0"/>
        <v>1.779999999999994</v>
      </c>
      <c r="AE37" s="138">
        <f t="shared" si="1"/>
        <v>3.3384959559456195E-2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42524</v>
      </c>
      <c r="X38" s="41">
        <v>59.33</v>
      </c>
      <c r="Y38" s="41">
        <v>59.74</v>
      </c>
      <c r="Z38" s="41">
        <v>58.13</v>
      </c>
      <c r="AA38" s="41">
        <v>58.36</v>
      </c>
      <c r="AB38" s="104">
        <v>2079300</v>
      </c>
      <c r="AC38" s="41">
        <v>58.11</v>
      </c>
      <c r="AD38" s="2">
        <f t="shared" si="0"/>
        <v>1.6099999999999994</v>
      </c>
      <c r="AE38" s="138">
        <f t="shared" si="1"/>
        <v>-1.4583686620315395E-2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42523</v>
      </c>
      <c r="X39" s="41">
        <v>58.24</v>
      </c>
      <c r="Y39" s="41">
        <v>59.23</v>
      </c>
      <c r="Z39" s="41">
        <v>57.8</v>
      </c>
      <c r="AA39" s="41">
        <v>59.23</v>
      </c>
      <c r="AB39" s="104">
        <v>2451200</v>
      </c>
      <c r="AC39" s="41">
        <v>58.97</v>
      </c>
      <c r="AD39" s="2">
        <f t="shared" si="0"/>
        <v>1.4299999999999997</v>
      </c>
      <c r="AE39" s="138">
        <f t="shared" si="1"/>
        <v>5.2846914422093327E-3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42522</v>
      </c>
      <c r="X40" s="41">
        <v>59.93</v>
      </c>
      <c r="Y40" s="41">
        <v>59.93</v>
      </c>
      <c r="Z40" s="41">
        <v>57.67</v>
      </c>
      <c r="AA40" s="41">
        <v>58.92</v>
      </c>
      <c r="AB40" s="104">
        <v>3284200</v>
      </c>
      <c r="AC40" s="41">
        <v>58.66</v>
      </c>
      <c r="AD40" s="2">
        <f t="shared" si="0"/>
        <v>2.259999999999998</v>
      </c>
      <c r="AE40" s="138">
        <f t="shared" si="1"/>
        <v>-1.6926428691134698E-2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42521</v>
      </c>
      <c r="X41" s="41">
        <v>60.44</v>
      </c>
      <c r="Y41" s="41">
        <v>61.12</v>
      </c>
      <c r="Z41" s="41">
        <v>59.56</v>
      </c>
      <c r="AA41" s="41">
        <v>59.93</v>
      </c>
      <c r="AB41" s="104">
        <v>2650500</v>
      </c>
      <c r="AC41" s="41">
        <v>59.67</v>
      </c>
      <c r="AD41" s="2">
        <f t="shared" si="0"/>
        <v>1.5599999999999952</v>
      </c>
      <c r="AE41" s="138">
        <f t="shared" si="1"/>
        <v>-5.0025012506252908E-3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42517</v>
      </c>
      <c r="X42" s="41">
        <v>59.94</v>
      </c>
      <c r="Y42" s="41">
        <v>61.17</v>
      </c>
      <c r="Z42" s="41">
        <v>59.46</v>
      </c>
      <c r="AA42" s="41">
        <v>60.23</v>
      </c>
      <c r="AB42" s="104">
        <v>3747200</v>
      </c>
      <c r="AC42" s="41">
        <v>59.97</v>
      </c>
      <c r="AD42" s="2">
        <f t="shared" si="0"/>
        <v>1.7100000000000009</v>
      </c>
      <c r="AE42" s="138">
        <f t="shared" si="1"/>
        <v>-3.4895314057826754E-3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54.12</v>
      </c>
      <c r="W43" s="110">
        <v>42516</v>
      </c>
      <c r="X43" s="41">
        <v>61.51</v>
      </c>
      <c r="Y43" s="41">
        <v>62</v>
      </c>
      <c r="Z43" s="41">
        <v>60.4</v>
      </c>
      <c r="AA43" s="41">
        <v>60.44</v>
      </c>
      <c r="AB43" s="104">
        <v>3399600</v>
      </c>
      <c r="AC43" s="41">
        <v>60.18</v>
      </c>
      <c r="AD43" s="2">
        <f t="shared" si="0"/>
        <v>1.6000000000000014</v>
      </c>
      <c r="AE43" s="138">
        <f t="shared" si="1"/>
        <v>-3.3123550844651461E-3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07" t="s">
        <v>78</v>
      </c>
      <c r="P44" s="507"/>
      <c r="T44" s="108" t="s">
        <v>99</v>
      </c>
      <c r="U44" s="106">
        <v>53.5</v>
      </c>
      <c r="W44" s="110">
        <v>42515</v>
      </c>
      <c r="X44" s="41">
        <v>58.78</v>
      </c>
      <c r="Y44" s="41">
        <v>60.93</v>
      </c>
      <c r="Z44" s="41">
        <v>58.78</v>
      </c>
      <c r="AA44" s="41">
        <v>60.64</v>
      </c>
      <c r="AB44" s="104">
        <v>3708700</v>
      </c>
      <c r="AC44" s="41">
        <v>60.38</v>
      </c>
      <c r="AD44" s="2">
        <f t="shared" si="0"/>
        <v>2.1499999999999986</v>
      </c>
      <c r="AE44" s="138">
        <f t="shared" si="1"/>
        <v>4.193270060396892E-2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59.048000000000002</v>
      </c>
      <c r="R45" s="34"/>
      <c r="T45" s="108" t="s">
        <v>100</v>
      </c>
      <c r="U45" s="106" t="s">
        <v>421</v>
      </c>
      <c r="W45" s="110">
        <v>42514</v>
      </c>
      <c r="X45" s="41">
        <v>58.93</v>
      </c>
      <c r="Y45" s="41">
        <v>58.99</v>
      </c>
      <c r="Z45" s="41">
        <v>57.8</v>
      </c>
      <c r="AA45" s="41">
        <v>58.2</v>
      </c>
      <c r="AB45" s="104">
        <v>2311700</v>
      </c>
      <c r="AC45" s="41">
        <v>57.95</v>
      </c>
      <c r="AD45" s="2">
        <f t="shared" si="0"/>
        <v>1.1900000000000048</v>
      </c>
      <c r="AE45" s="138">
        <f t="shared" si="1"/>
        <v>-6.6849502913952641E-3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58.511200000000002</v>
      </c>
      <c r="Q46" s="2"/>
      <c r="R46" s="34"/>
      <c r="T46" s="108" t="s">
        <v>101</v>
      </c>
      <c r="U46" s="106" t="s">
        <v>422</v>
      </c>
      <c r="W46" s="110">
        <v>42513</v>
      </c>
      <c r="X46" s="41">
        <v>56.96</v>
      </c>
      <c r="Y46" s="41">
        <v>59.09</v>
      </c>
      <c r="Z46" s="41">
        <v>56.62</v>
      </c>
      <c r="AA46" s="41">
        <v>58.59</v>
      </c>
      <c r="AB46" s="104">
        <v>2558600</v>
      </c>
      <c r="AC46" s="41">
        <v>58.34</v>
      </c>
      <c r="AD46" s="2">
        <f t="shared" si="0"/>
        <v>2.470000000000006</v>
      </c>
      <c r="AE46" s="138">
        <f t="shared" si="1"/>
        <v>1.619926842013597E-2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57.974400000000003</v>
      </c>
      <c r="Q47" s="2"/>
      <c r="R47" s="34"/>
      <c r="T47" s="108" t="s">
        <v>102</v>
      </c>
      <c r="U47" s="106">
        <v>66.45</v>
      </c>
      <c r="W47" s="110">
        <v>42510</v>
      </c>
      <c r="X47" s="41">
        <v>57.55</v>
      </c>
      <c r="Y47" s="41">
        <v>57.95</v>
      </c>
      <c r="Z47" s="41">
        <v>56.55</v>
      </c>
      <c r="AA47" s="41">
        <v>57.66</v>
      </c>
      <c r="AB47" s="104">
        <v>2743400</v>
      </c>
      <c r="AC47" s="41">
        <v>57.41</v>
      </c>
      <c r="AD47" s="2">
        <f t="shared" si="0"/>
        <v>1.4000000000000057</v>
      </c>
      <c r="AE47" s="138">
        <f t="shared" si="1"/>
        <v>7.0163129275564451E-3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57.437600000000003</v>
      </c>
      <c r="Q48" s="2"/>
      <c r="R48" s="34"/>
      <c r="T48" s="108" t="s">
        <v>103</v>
      </c>
      <c r="U48" s="106">
        <v>1.61209</v>
      </c>
      <c r="W48" s="110">
        <v>42509</v>
      </c>
      <c r="X48" s="41">
        <v>57.01</v>
      </c>
      <c r="Y48" s="41">
        <v>57.54</v>
      </c>
      <c r="Z48" s="41">
        <v>55.54</v>
      </c>
      <c r="AA48" s="41">
        <v>57.26</v>
      </c>
      <c r="AB48" s="104">
        <v>3838400</v>
      </c>
      <c r="AC48" s="41">
        <v>57.01</v>
      </c>
      <c r="AD48" s="2">
        <f t="shared" si="0"/>
        <v>2</v>
      </c>
      <c r="AE48" s="138">
        <f t="shared" si="1"/>
        <v>-1.2129613585167287E-2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56.900800000000004</v>
      </c>
      <c r="Q49" s="2"/>
      <c r="R49" s="34"/>
      <c r="T49" s="108" t="s">
        <v>104</v>
      </c>
      <c r="U49" s="106" t="s">
        <v>310</v>
      </c>
      <c r="W49" s="110">
        <v>42508</v>
      </c>
      <c r="X49" s="41">
        <v>57.73</v>
      </c>
      <c r="Y49" s="41">
        <v>58.51</v>
      </c>
      <c r="Z49" s="41">
        <v>57.33</v>
      </c>
      <c r="AA49" s="41">
        <v>57.96</v>
      </c>
      <c r="AB49" s="104">
        <v>4001400</v>
      </c>
      <c r="AC49" s="41">
        <v>57.71</v>
      </c>
      <c r="AD49" s="2">
        <f t="shared" si="0"/>
        <v>1.1799999999999997</v>
      </c>
      <c r="AE49" s="138">
        <f t="shared" si="1"/>
        <v>5.2255704581083418E-3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56.364000000000004</v>
      </c>
      <c r="Q50" s="2"/>
      <c r="R50" s="34"/>
      <c r="T50" s="108"/>
      <c r="U50" s="106"/>
      <c r="W50" s="110">
        <v>42507</v>
      </c>
      <c r="X50" s="41">
        <v>58.3</v>
      </c>
      <c r="Y50" s="41">
        <v>59.01</v>
      </c>
      <c r="Z50" s="41">
        <v>57.36</v>
      </c>
      <c r="AA50" s="41">
        <v>57.66</v>
      </c>
      <c r="AB50" s="104">
        <v>4640400</v>
      </c>
      <c r="AC50" s="41">
        <v>57.41</v>
      </c>
      <c r="AD50" s="2">
        <f t="shared" si="0"/>
        <v>1.6499999999999986</v>
      </c>
      <c r="AE50" s="138">
        <f t="shared" si="1"/>
        <v>-1.3065153859377787E-2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55.827200000000005</v>
      </c>
      <c r="Q51" s="2"/>
      <c r="R51" s="34"/>
      <c r="T51" s="108" t="s">
        <v>105</v>
      </c>
      <c r="U51" s="106" t="s">
        <v>423</v>
      </c>
      <c r="W51" s="110">
        <v>42506</v>
      </c>
      <c r="X51" s="41">
        <v>58.82</v>
      </c>
      <c r="Y51" s="41">
        <v>59.72</v>
      </c>
      <c r="Z51" s="41">
        <v>58.2</v>
      </c>
      <c r="AA51" s="41">
        <v>58.42</v>
      </c>
      <c r="AB51" s="104">
        <v>3339000</v>
      </c>
      <c r="AC51" s="41">
        <v>58.17</v>
      </c>
      <c r="AD51" s="2">
        <f t="shared" si="0"/>
        <v>1.519999999999996</v>
      </c>
      <c r="AE51" s="138">
        <f t="shared" si="1"/>
        <v>1.147626499739185E-2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55.290399999999998</v>
      </c>
      <c r="Q52" s="2"/>
      <c r="R52" s="34"/>
      <c r="T52" s="108" t="s">
        <v>106</v>
      </c>
      <c r="U52" s="106" t="s">
        <v>327</v>
      </c>
      <c r="W52" s="110">
        <v>42503</v>
      </c>
      <c r="X52" s="41">
        <v>57.87</v>
      </c>
      <c r="Y52" s="41">
        <v>58.88</v>
      </c>
      <c r="Z52" s="41">
        <v>57.57</v>
      </c>
      <c r="AA52" s="41">
        <v>57.76</v>
      </c>
      <c r="AB52" s="104">
        <v>3216800</v>
      </c>
      <c r="AC52" s="41">
        <v>57.51</v>
      </c>
      <c r="AD52" s="2">
        <f t="shared" si="0"/>
        <v>1.3100000000000023</v>
      </c>
      <c r="AE52" s="138">
        <f t="shared" si="1"/>
        <v>-6.5641734323718115E-3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54.753599999999999</v>
      </c>
      <c r="Q53" s="2"/>
      <c r="R53" s="34"/>
      <c r="T53" s="108" t="s">
        <v>107</v>
      </c>
      <c r="U53" s="107">
        <v>4099419</v>
      </c>
      <c r="W53" s="110">
        <v>42502</v>
      </c>
      <c r="X53" s="41">
        <v>59.2</v>
      </c>
      <c r="Y53" s="41">
        <v>60.3</v>
      </c>
      <c r="Z53" s="41">
        <v>57.47</v>
      </c>
      <c r="AA53" s="41">
        <v>58.14</v>
      </c>
      <c r="AB53" s="104">
        <v>3713000</v>
      </c>
      <c r="AC53" s="41">
        <v>57.89</v>
      </c>
      <c r="AD53" s="2">
        <f t="shared" si="0"/>
        <v>2.8299999999999983</v>
      </c>
      <c r="AE53" s="138">
        <f t="shared" si="1"/>
        <v>-3.0997072498708533E-3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54.216799999999999</v>
      </c>
      <c r="Q54" s="2"/>
      <c r="R54" s="34"/>
      <c r="T54" s="108" t="s">
        <v>110</v>
      </c>
      <c r="U54" s="107">
        <v>3644450</v>
      </c>
      <c r="W54" s="110">
        <v>42501</v>
      </c>
      <c r="X54" s="41">
        <v>57.51</v>
      </c>
      <c r="Y54" s="41">
        <v>59.25</v>
      </c>
      <c r="Z54" s="41">
        <v>56.92</v>
      </c>
      <c r="AA54" s="41">
        <v>58.32</v>
      </c>
      <c r="AB54" s="104">
        <v>4455500</v>
      </c>
      <c r="AC54" s="41">
        <v>58.07</v>
      </c>
      <c r="AD54" s="2">
        <f t="shared" si="0"/>
        <v>2.3299999999999983</v>
      </c>
      <c r="AE54" s="138">
        <f t="shared" si="1"/>
        <v>1.0616080751827406E-2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53.68</v>
      </c>
      <c r="Q55" s="2"/>
      <c r="R55" s="34"/>
      <c r="T55" s="108" t="s">
        <v>108</v>
      </c>
      <c r="U55" s="106" t="s">
        <v>424</v>
      </c>
      <c r="W55" s="110">
        <v>42500</v>
      </c>
      <c r="X55" s="41">
        <v>54.95</v>
      </c>
      <c r="Y55" s="41">
        <v>57.76</v>
      </c>
      <c r="Z55" s="41">
        <v>54.63</v>
      </c>
      <c r="AA55" s="41">
        <v>57.71</v>
      </c>
      <c r="AB55" s="104">
        <v>4443400</v>
      </c>
      <c r="AC55" s="41">
        <v>57.46</v>
      </c>
      <c r="AD55" s="2">
        <f t="shared" si="0"/>
        <v>3.1299999999999955</v>
      </c>
      <c r="AE55" s="138">
        <f t="shared" si="1"/>
        <v>5.9561128526645746E-2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53.1432</v>
      </c>
      <c r="Q56" s="2"/>
      <c r="R56" s="34"/>
      <c r="T56" s="108" t="s">
        <v>111</v>
      </c>
      <c r="U56" s="106" t="s">
        <v>130</v>
      </c>
      <c r="W56" s="110">
        <v>42499</v>
      </c>
      <c r="X56" s="41">
        <v>55.41</v>
      </c>
      <c r="Y56" s="41">
        <v>55.89</v>
      </c>
      <c r="Z56" s="41">
        <v>53.93</v>
      </c>
      <c r="AA56" s="41">
        <v>54.47</v>
      </c>
      <c r="AB56" s="104">
        <v>3164800</v>
      </c>
      <c r="AC56" s="41">
        <v>54.23</v>
      </c>
      <c r="AD56" s="2">
        <f t="shared" si="0"/>
        <v>1.9600000000000009</v>
      </c>
      <c r="AE56" s="138">
        <f t="shared" si="1"/>
        <v>-3.0048291897692758E-2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52.606400000000001</v>
      </c>
      <c r="Q57" s="2"/>
      <c r="R57" s="34"/>
      <c r="T57" s="108" t="s">
        <v>112</v>
      </c>
      <c r="U57" s="106">
        <v>-11.07</v>
      </c>
      <c r="W57" s="110">
        <v>42496</v>
      </c>
      <c r="X57" s="41">
        <v>55.06</v>
      </c>
      <c r="Y57" s="41">
        <v>56.9</v>
      </c>
      <c r="Z57" s="41">
        <v>55.02</v>
      </c>
      <c r="AA57" s="41">
        <v>56.15</v>
      </c>
      <c r="AB57" s="104">
        <v>3585800</v>
      </c>
      <c r="AC57" s="41">
        <v>55.91</v>
      </c>
      <c r="AD57" s="2">
        <f t="shared" si="0"/>
        <v>1.8799999999999955</v>
      </c>
      <c r="AE57" s="138">
        <f t="shared" si="1"/>
        <v>4.8526240115025487E-3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52.069600000000001</v>
      </c>
      <c r="Q58" s="2"/>
      <c r="R58" s="34"/>
      <c r="T58" s="108" t="s">
        <v>109</v>
      </c>
      <c r="U58" s="106" t="s">
        <v>425</v>
      </c>
      <c r="W58" s="110">
        <v>42495</v>
      </c>
      <c r="X58" s="41">
        <v>57.21</v>
      </c>
      <c r="Y58" s="41">
        <v>57.67</v>
      </c>
      <c r="Z58" s="41">
        <v>55.35</v>
      </c>
      <c r="AA58" s="41">
        <v>55.88</v>
      </c>
      <c r="AB58" s="104">
        <v>3638200</v>
      </c>
      <c r="AC58" s="41">
        <v>55.64</v>
      </c>
      <c r="AD58" s="2">
        <f t="shared" si="0"/>
        <v>2.3200000000000003</v>
      </c>
      <c r="AE58" s="138">
        <f t="shared" si="1"/>
        <v>1.0167029774873049E-2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51.532799999999995</v>
      </c>
      <c r="W59" s="110">
        <v>42494</v>
      </c>
      <c r="X59" s="41">
        <v>57.4</v>
      </c>
      <c r="Y59" s="41">
        <v>57.76</v>
      </c>
      <c r="Z59" s="41">
        <v>54.75</v>
      </c>
      <c r="AA59" s="41">
        <v>55.32</v>
      </c>
      <c r="AB59" s="104">
        <v>3796400</v>
      </c>
      <c r="AC59" s="41">
        <v>55.08</v>
      </c>
      <c r="AD59" s="2">
        <f t="shared" si="0"/>
        <v>3.009999999999998</v>
      </c>
      <c r="AE59" s="138">
        <f t="shared" si="1"/>
        <v>-2.5132743362831889E-2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50.995999999999995</v>
      </c>
      <c r="W60" s="110">
        <v>42493</v>
      </c>
      <c r="X60" s="41">
        <v>58.28</v>
      </c>
      <c r="Y60" s="41">
        <v>58.82</v>
      </c>
      <c r="Z60" s="41">
        <v>56.44</v>
      </c>
      <c r="AA60" s="41">
        <v>56.75</v>
      </c>
      <c r="AB60" s="104">
        <v>4137900</v>
      </c>
      <c r="AC60" s="41">
        <v>56.5</v>
      </c>
      <c r="AD60" s="2">
        <f t="shared" si="0"/>
        <v>2.3800000000000026</v>
      </c>
      <c r="AE60" s="138">
        <f t="shared" si="1"/>
        <v>-3.7806539509536718E-2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50.459199999999996</v>
      </c>
      <c r="W61" s="110">
        <v>42492</v>
      </c>
      <c r="X61" s="41">
        <v>59.56</v>
      </c>
      <c r="Y61" s="41">
        <v>59.76</v>
      </c>
      <c r="Z61" s="41">
        <v>58.24</v>
      </c>
      <c r="AA61" s="41">
        <v>58.98</v>
      </c>
      <c r="AB61" s="104">
        <v>3295100</v>
      </c>
      <c r="AC61" s="41">
        <v>58.72</v>
      </c>
      <c r="AD61" s="2">
        <f t="shared" si="0"/>
        <v>1.519999999999996</v>
      </c>
      <c r="AE61" s="138">
        <f t="shared" si="1"/>
        <v>-1.0781671159029615E-2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49.922400000000003</v>
      </c>
      <c r="W62" s="110">
        <v>42489</v>
      </c>
      <c r="X62" s="41">
        <v>59.81</v>
      </c>
      <c r="Y62" s="41">
        <v>60.72</v>
      </c>
      <c r="Z62" s="41">
        <v>58.03</v>
      </c>
      <c r="AA62" s="41">
        <v>59.62</v>
      </c>
      <c r="AB62" s="104">
        <v>4629200</v>
      </c>
      <c r="AC62" s="41">
        <v>59.36</v>
      </c>
      <c r="AD62" s="2">
        <f t="shared" si="0"/>
        <v>2.6899999999999977</v>
      </c>
      <c r="AE62" s="138">
        <f t="shared" si="1"/>
        <v>7.4677528852680197E-3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49.385600000000004</v>
      </c>
      <c r="W63" s="110">
        <v>42488</v>
      </c>
      <c r="X63" s="41">
        <v>60.44</v>
      </c>
      <c r="Y63" s="41">
        <v>61.45</v>
      </c>
      <c r="Z63" s="41">
        <v>59.1</v>
      </c>
      <c r="AA63" s="41">
        <v>59.18</v>
      </c>
      <c r="AB63" s="104">
        <v>7033500</v>
      </c>
      <c r="AC63" s="41">
        <v>58.92</v>
      </c>
      <c r="AD63" s="2">
        <f t="shared" si="0"/>
        <v>2.3500000000000014</v>
      </c>
      <c r="AE63" s="138">
        <f t="shared" si="1"/>
        <v>-3.4098360655737681E-2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48.848800000000004</v>
      </c>
      <c r="W64" s="110">
        <v>42487</v>
      </c>
      <c r="X64" s="41">
        <v>62</v>
      </c>
      <c r="Y64" s="41">
        <v>63.76</v>
      </c>
      <c r="Z64" s="41">
        <v>60.7</v>
      </c>
      <c r="AA64" s="41">
        <v>61.27</v>
      </c>
      <c r="AB64" s="104">
        <v>8447400</v>
      </c>
      <c r="AC64" s="41">
        <v>61</v>
      </c>
      <c r="AD64" s="2">
        <f t="shared" si="0"/>
        <v>3.0599999999999952</v>
      </c>
      <c r="AE64" s="138">
        <f t="shared" si="1"/>
        <v>-3.1284738764491005E-2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48.311999999999998</v>
      </c>
      <c r="W65" s="110">
        <v>42486</v>
      </c>
      <c r="X65" s="41">
        <v>62.05</v>
      </c>
      <c r="Y65" s="41">
        <v>63.51</v>
      </c>
      <c r="Z65" s="41">
        <v>61.87</v>
      </c>
      <c r="AA65" s="41">
        <v>63.25</v>
      </c>
      <c r="AB65" s="104">
        <v>4697600</v>
      </c>
      <c r="AC65" s="41">
        <v>62.97</v>
      </c>
      <c r="AD65" s="2">
        <f t="shared" si="0"/>
        <v>1.6400000000000006</v>
      </c>
      <c r="AE65" s="138">
        <f t="shared" si="1"/>
        <v>2.2240259740259782E-2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42485</v>
      </c>
      <c r="X66" s="41">
        <v>62.74</v>
      </c>
      <c r="Y66" s="41">
        <v>63.05</v>
      </c>
      <c r="Z66" s="41">
        <v>60.98</v>
      </c>
      <c r="AA66" s="41">
        <v>61.87</v>
      </c>
      <c r="AB66" s="104">
        <v>3854400</v>
      </c>
      <c r="AC66" s="41">
        <v>61.6</v>
      </c>
      <c r="AD66" s="2">
        <f t="shared" si="0"/>
        <v>2.0700000000000003</v>
      </c>
      <c r="AE66" s="138">
        <f t="shared" si="1"/>
        <v>-2.3771790808240878E-2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42482</v>
      </c>
      <c r="X67" s="41">
        <v>60.5</v>
      </c>
      <c r="Y67" s="41">
        <v>63.62</v>
      </c>
      <c r="Z67" s="41">
        <v>60.42</v>
      </c>
      <c r="AA67" s="41">
        <v>63.38</v>
      </c>
      <c r="AB67" s="104">
        <v>5910000</v>
      </c>
      <c r="AC67" s="41">
        <v>63.1</v>
      </c>
      <c r="AD67" s="2">
        <f>Y67-Z67</f>
        <v>3.1999999999999957</v>
      </c>
      <c r="AE67" s="138">
        <f>AC67/AC68-1</f>
        <v>5.307076101468633E-2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42481</v>
      </c>
      <c r="X68" s="41">
        <v>61.37</v>
      </c>
      <c r="Y68" s="41">
        <v>61.8</v>
      </c>
      <c r="Z68" s="41">
        <v>59.96</v>
      </c>
      <c r="AA68" s="41">
        <v>60.18</v>
      </c>
      <c r="AB68" s="104">
        <v>4905000</v>
      </c>
      <c r="AC68" s="41">
        <v>59.92</v>
      </c>
      <c r="AD68" s="2">
        <f>Y68-Z68</f>
        <v>1.8399999999999963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42576</v>
      </c>
      <c r="X2" s="10">
        <v>92.71</v>
      </c>
      <c r="Y2" s="10">
        <v>92.76</v>
      </c>
      <c r="Z2" s="10">
        <v>91.86</v>
      </c>
      <c r="AA2" s="10">
        <v>92.28</v>
      </c>
      <c r="AB2" s="95">
        <v>2711000</v>
      </c>
      <c r="AC2" s="10">
        <v>92.28</v>
      </c>
      <c r="AD2" s="2">
        <f>Y2-Z2</f>
        <v>0.90000000000000568</v>
      </c>
      <c r="AE2" s="138">
        <f>AC2/AC3-1</f>
        <v>-6.1389337641356567E-3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93.01</v>
      </c>
      <c r="W3" s="133">
        <v>42573</v>
      </c>
      <c r="X3" s="10">
        <v>90.87</v>
      </c>
      <c r="Y3" s="10">
        <v>93.02</v>
      </c>
      <c r="Z3" s="10">
        <v>90.29</v>
      </c>
      <c r="AA3" s="10">
        <v>92.85</v>
      </c>
      <c r="AB3" s="95">
        <v>4208500</v>
      </c>
      <c r="AC3" s="10">
        <v>92.85</v>
      </c>
      <c r="AD3" s="2">
        <f t="shared" ref="AD3:AD66" si="0">Y3-Z3</f>
        <v>2.7299999999999898</v>
      </c>
      <c r="AE3" s="138">
        <f t="shared" ref="AE3:AE66" si="1">AC3/AC4-1</f>
        <v>2.1115143516990953E-2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93.01</v>
      </c>
      <c r="W4" s="133">
        <v>42572</v>
      </c>
      <c r="X4" s="10">
        <v>91</v>
      </c>
      <c r="Y4" s="10">
        <v>92.3</v>
      </c>
      <c r="Z4" s="10">
        <v>90.72</v>
      </c>
      <c r="AA4" s="10">
        <v>90.93</v>
      </c>
      <c r="AB4" s="95">
        <v>6622300</v>
      </c>
      <c r="AC4" s="10">
        <v>90.93</v>
      </c>
      <c r="AD4" s="2">
        <f t="shared" si="0"/>
        <v>1.5799999999999983</v>
      </c>
      <c r="AE4" s="138">
        <f t="shared" si="1"/>
        <v>-3.3892902677433057E-2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42571</v>
      </c>
      <c r="X5" s="10">
        <v>92.73</v>
      </c>
      <c r="Y5" s="10">
        <v>94.32</v>
      </c>
      <c r="Z5" s="10">
        <v>92.49</v>
      </c>
      <c r="AA5" s="10">
        <v>94.12</v>
      </c>
      <c r="AB5" s="95">
        <v>4244500</v>
      </c>
      <c r="AC5" s="10">
        <v>94.12</v>
      </c>
      <c r="AD5" s="2">
        <f t="shared" si="0"/>
        <v>1.8299999999999983</v>
      </c>
      <c r="AE5" s="138">
        <f t="shared" si="1"/>
        <v>1.8094731240021478E-3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93.46</v>
      </c>
      <c r="Y6" s="10">
        <v>94.05</v>
      </c>
      <c r="Z6" s="10">
        <v>92.88</v>
      </c>
      <c r="AA6" s="10">
        <v>93.95</v>
      </c>
      <c r="AB6" s="95">
        <v>3351300</v>
      </c>
      <c r="AC6" s="10">
        <v>93.95</v>
      </c>
      <c r="AD6" s="2">
        <f t="shared" si="0"/>
        <v>1.1700000000000017</v>
      </c>
      <c r="AE6" s="138">
        <f t="shared" si="1"/>
        <v>-1.8062048448789225E-3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42569</v>
      </c>
      <c r="X7" s="10">
        <v>93.98</v>
      </c>
      <c r="Y7" s="10">
        <v>94.36</v>
      </c>
      <c r="Z7" s="10">
        <v>93.08</v>
      </c>
      <c r="AA7" s="10">
        <v>94.12</v>
      </c>
      <c r="AB7" s="95">
        <v>2721200</v>
      </c>
      <c r="AC7" s="10">
        <v>94.12</v>
      </c>
      <c r="AD7" s="2">
        <f t="shared" si="0"/>
        <v>1.2800000000000011</v>
      </c>
      <c r="AE7" s="138">
        <f t="shared" si="1"/>
        <v>1.4896786550329111E-3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94.97</v>
      </c>
      <c r="Y8" s="10">
        <v>95.34</v>
      </c>
      <c r="Z8" s="10">
        <v>93.71</v>
      </c>
      <c r="AA8" s="10">
        <v>93.98</v>
      </c>
      <c r="AB8" s="95">
        <v>4030900</v>
      </c>
      <c r="AC8" s="10">
        <v>93.98</v>
      </c>
      <c r="AD8" s="2">
        <f t="shared" si="0"/>
        <v>1.6300000000000097</v>
      </c>
      <c r="AE8" s="138">
        <f t="shared" si="1"/>
        <v>-7.6029567053854663E-3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94.92</v>
      </c>
      <c r="Y9" s="10">
        <v>96</v>
      </c>
      <c r="Z9" s="10">
        <v>94.43</v>
      </c>
      <c r="AA9" s="10">
        <v>94.7</v>
      </c>
      <c r="AB9" s="95">
        <v>5331900</v>
      </c>
      <c r="AC9" s="10">
        <v>94.7</v>
      </c>
      <c r="AD9" s="2">
        <f t="shared" si="0"/>
        <v>1.5699999999999932</v>
      </c>
      <c r="AE9" s="138">
        <f t="shared" si="1"/>
        <v>5.9485872105375925E-3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42564</v>
      </c>
      <c r="X10" s="10">
        <v>92.55</v>
      </c>
      <c r="Y10" s="10">
        <v>94.79</v>
      </c>
      <c r="Z10" s="10">
        <v>92.04</v>
      </c>
      <c r="AA10" s="10">
        <v>94.14</v>
      </c>
      <c r="AB10" s="95">
        <v>5898900</v>
      </c>
      <c r="AC10" s="10">
        <v>94.14</v>
      </c>
      <c r="AD10" s="2">
        <f t="shared" si="0"/>
        <v>2.75</v>
      </c>
      <c r="AE10" s="138">
        <f t="shared" si="1"/>
        <v>2.2593960460569162E-2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42563</v>
      </c>
      <c r="X11" s="10">
        <v>91.78</v>
      </c>
      <c r="Y11" s="10">
        <v>92.72</v>
      </c>
      <c r="Z11" s="10">
        <v>91.43</v>
      </c>
      <c r="AA11" s="10">
        <v>92.06</v>
      </c>
      <c r="AB11" s="95">
        <v>4120800</v>
      </c>
      <c r="AC11" s="10">
        <v>92.06</v>
      </c>
      <c r="AD11" s="2">
        <f t="shared" si="0"/>
        <v>1.289999999999992</v>
      </c>
      <c r="AE11" s="138">
        <f t="shared" si="1"/>
        <v>7.3312178575337672E-3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42562</v>
      </c>
      <c r="X12" s="10">
        <v>90.71</v>
      </c>
      <c r="Y12" s="10">
        <v>91.63</v>
      </c>
      <c r="Z12" s="10">
        <v>90.69</v>
      </c>
      <c r="AA12" s="10">
        <v>91.39</v>
      </c>
      <c r="AB12" s="95">
        <v>5423200</v>
      </c>
      <c r="AC12" s="10">
        <v>91.39</v>
      </c>
      <c r="AD12" s="2">
        <f t="shared" si="0"/>
        <v>0.93999999999999773</v>
      </c>
      <c r="AE12" s="138">
        <f t="shared" si="1"/>
        <v>7.7186018304113979E-3</v>
      </c>
    </row>
    <row r="13" spans="1:31" x14ac:dyDescent="0.25">
      <c r="T13" s="67"/>
      <c r="W13" s="133">
        <v>42559</v>
      </c>
      <c r="X13" s="10">
        <v>88.94</v>
      </c>
      <c r="Y13" s="10">
        <v>91.29</v>
      </c>
      <c r="Z13" s="10">
        <v>88.47</v>
      </c>
      <c r="AA13" s="10">
        <v>90.69</v>
      </c>
      <c r="AB13" s="95">
        <v>6448500</v>
      </c>
      <c r="AC13" s="10">
        <v>90.69</v>
      </c>
      <c r="AD13" s="2">
        <f t="shared" si="0"/>
        <v>2.8200000000000074</v>
      </c>
      <c r="AE13" s="138">
        <f t="shared" si="1"/>
        <v>3.0216971486993094E-2</v>
      </c>
    </row>
    <row r="14" spans="1:31" x14ac:dyDescent="0.25">
      <c r="W14" s="133">
        <v>42558</v>
      </c>
      <c r="X14" s="10">
        <v>87.99</v>
      </c>
      <c r="Y14" s="10">
        <v>88.47</v>
      </c>
      <c r="Z14" s="10">
        <v>87.58</v>
      </c>
      <c r="AA14" s="10">
        <v>88.03</v>
      </c>
      <c r="AB14" s="95">
        <v>4798700</v>
      </c>
      <c r="AC14" s="10">
        <v>88.03</v>
      </c>
      <c r="AD14" s="2">
        <f t="shared" si="0"/>
        <v>0.89000000000000057</v>
      </c>
      <c r="AE14" s="138">
        <f t="shared" si="1"/>
        <v>6.7474839890211413E-3</v>
      </c>
    </row>
    <row r="15" spans="1:31" x14ac:dyDescent="0.25">
      <c r="W15" s="133">
        <v>42557</v>
      </c>
      <c r="X15" s="10">
        <v>86.59</v>
      </c>
      <c r="Y15" s="10">
        <v>87.52</v>
      </c>
      <c r="Z15" s="10">
        <v>86.01</v>
      </c>
      <c r="AA15" s="10">
        <v>87.44</v>
      </c>
      <c r="AB15" s="95">
        <v>3740500</v>
      </c>
      <c r="AC15" s="10">
        <v>87.44</v>
      </c>
      <c r="AD15" s="2">
        <f t="shared" si="0"/>
        <v>1.5099999999999909</v>
      </c>
      <c r="AE15" s="138">
        <f t="shared" si="1"/>
        <v>3.2124827902708653E-3</v>
      </c>
    </row>
    <row r="16" spans="1:31" x14ac:dyDescent="0.25">
      <c r="W16" s="133">
        <v>42556</v>
      </c>
      <c r="X16" s="10">
        <v>86.85</v>
      </c>
      <c r="Y16" s="10">
        <v>87.49</v>
      </c>
      <c r="Z16" s="10">
        <v>86.77</v>
      </c>
      <c r="AA16" s="10">
        <v>87.16</v>
      </c>
      <c r="AB16" s="95">
        <v>4305700</v>
      </c>
      <c r="AC16" s="10">
        <v>87.16</v>
      </c>
      <c r="AD16" s="2">
        <f t="shared" si="0"/>
        <v>0.71999999999999886</v>
      </c>
      <c r="AE16" s="138">
        <f t="shared" si="1"/>
        <v>-2.0609113808106594E-3</v>
      </c>
    </row>
    <row r="17" spans="1:31" x14ac:dyDescent="0.25">
      <c r="W17" s="133">
        <v>42552</v>
      </c>
      <c r="X17" s="10">
        <v>87.25</v>
      </c>
      <c r="Y17" s="10">
        <v>88.19</v>
      </c>
      <c r="Z17" s="10">
        <v>87.12</v>
      </c>
      <c r="AA17" s="10">
        <v>87.34</v>
      </c>
      <c r="AB17" s="95">
        <v>3772700</v>
      </c>
      <c r="AC17" s="10">
        <v>87.34</v>
      </c>
      <c r="AD17" s="2">
        <f t="shared" si="0"/>
        <v>1.0699999999999932</v>
      </c>
      <c r="AE17" s="138">
        <f t="shared" si="1"/>
        <v>1.0315186246419028E-3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42551</v>
      </c>
      <c r="X18" s="10">
        <v>86.74</v>
      </c>
      <c r="Y18" s="10">
        <v>87.39</v>
      </c>
      <c r="Z18" s="10">
        <v>84.8</v>
      </c>
      <c r="AA18" s="10">
        <v>87.25</v>
      </c>
      <c r="AB18" s="95">
        <v>5839500</v>
      </c>
      <c r="AC18" s="10">
        <v>87.25</v>
      </c>
      <c r="AD18" s="2">
        <f t="shared" si="0"/>
        <v>2.5900000000000034</v>
      </c>
      <c r="AE18" s="138">
        <f t="shared" si="1"/>
        <v>1.1242466388502459E-2</v>
      </c>
    </row>
    <row r="19" spans="1:31" x14ac:dyDescent="0.25">
      <c r="W19" s="133">
        <v>42550</v>
      </c>
      <c r="X19" s="10">
        <v>85.75</v>
      </c>
      <c r="Y19" s="10">
        <v>86.76</v>
      </c>
      <c r="Z19" s="10">
        <v>85.63</v>
      </c>
      <c r="AA19" s="10">
        <v>86.28</v>
      </c>
      <c r="AB19" s="95">
        <v>3763800</v>
      </c>
      <c r="AC19" s="10">
        <v>86.28</v>
      </c>
      <c r="AD19" s="2">
        <f t="shared" si="0"/>
        <v>1.1300000000000097</v>
      </c>
      <c r="AE19" s="138">
        <f t="shared" si="1"/>
        <v>1.745283018867938E-2</v>
      </c>
    </row>
    <row r="20" spans="1:31" x14ac:dyDescent="0.25">
      <c r="W20" s="133">
        <v>42549</v>
      </c>
      <c r="X20" s="10">
        <v>83.27</v>
      </c>
      <c r="Y20" s="10">
        <v>84.86</v>
      </c>
      <c r="Z20" s="10">
        <v>83</v>
      </c>
      <c r="AA20" s="10">
        <v>84.8</v>
      </c>
      <c r="AB20" s="95">
        <v>5954400</v>
      </c>
      <c r="AC20" s="10">
        <v>84.8</v>
      </c>
      <c r="AD20" s="2">
        <f t="shared" si="0"/>
        <v>1.8599999999999994</v>
      </c>
      <c r="AE20" s="138">
        <f t="shared" si="1"/>
        <v>2.8003394350830435E-2</v>
      </c>
    </row>
    <row r="21" spans="1:31" x14ac:dyDescent="0.25">
      <c r="W21" s="40">
        <v>42548</v>
      </c>
      <c r="X21" s="10">
        <v>84.42</v>
      </c>
      <c r="Y21" s="10">
        <v>84.46</v>
      </c>
      <c r="Z21" s="10">
        <v>81.96</v>
      </c>
      <c r="AA21" s="10">
        <v>82.49</v>
      </c>
      <c r="AB21" s="95">
        <v>5885200</v>
      </c>
      <c r="AC21" s="10">
        <v>82.49</v>
      </c>
      <c r="AD21" s="2">
        <f t="shared" si="0"/>
        <v>2.5</v>
      </c>
      <c r="AE21" s="138">
        <f t="shared" si="1"/>
        <v>-3.2375366568915043E-2</v>
      </c>
    </row>
    <row r="22" spans="1:31" x14ac:dyDescent="0.25">
      <c r="W22" s="133">
        <v>42545</v>
      </c>
      <c r="X22" s="10">
        <v>85.45</v>
      </c>
      <c r="Y22" s="10">
        <v>86.37</v>
      </c>
      <c r="Z22" s="10">
        <v>84.14</v>
      </c>
      <c r="AA22" s="10">
        <v>85.25</v>
      </c>
      <c r="AB22" s="95">
        <v>14194000</v>
      </c>
      <c r="AC22" s="10">
        <v>85.25</v>
      </c>
      <c r="AD22" s="2">
        <f t="shared" si="0"/>
        <v>2.230000000000004</v>
      </c>
      <c r="AE22" s="138">
        <f t="shared" si="1"/>
        <v>-3.7158346510052009E-2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42544</v>
      </c>
      <c r="X23" s="10">
        <v>88.79</v>
      </c>
      <c r="Y23" s="10">
        <v>89</v>
      </c>
      <c r="Z23" s="10">
        <v>87.93</v>
      </c>
      <c r="AA23" s="10">
        <v>88.54</v>
      </c>
      <c r="AB23" s="95">
        <v>2691400</v>
      </c>
      <c r="AC23" s="10">
        <v>88.54</v>
      </c>
      <c r="AD23" s="2">
        <f t="shared" si="0"/>
        <v>1.0699999999999932</v>
      </c>
      <c r="AE23" s="138">
        <f t="shared" si="1"/>
        <v>1.2001371585324216E-2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42543</v>
      </c>
      <c r="X24" s="10">
        <v>87.76</v>
      </c>
      <c r="Y24" s="10">
        <v>88.04</v>
      </c>
      <c r="Z24" s="10">
        <v>87.32</v>
      </c>
      <c r="AA24" s="10">
        <v>87.49</v>
      </c>
      <c r="AB24" s="95">
        <v>3400000</v>
      </c>
      <c r="AC24" s="10">
        <v>87.49</v>
      </c>
      <c r="AD24" s="2">
        <f t="shared" si="0"/>
        <v>0.72000000000001307</v>
      </c>
      <c r="AE24" s="138">
        <f t="shared" si="1"/>
        <v>-1.8254420992585008E-3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42542</v>
      </c>
      <c r="X25" s="10">
        <v>86.79</v>
      </c>
      <c r="Y25" s="10">
        <v>88.09</v>
      </c>
      <c r="Z25" s="10">
        <v>86</v>
      </c>
      <c r="AA25" s="10">
        <v>87.65</v>
      </c>
      <c r="AB25" s="95">
        <v>4146000</v>
      </c>
      <c r="AC25" s="10">
        <v>87.65</v>
      </c>
      <c r="AD25" s="2">
        <f t="shared" si="0"/>
        <v>2.0900000000000034</v>
      </c>
      <c r="AE25" s="138">
        <f t="shared" si="1"/>
        <v>-4.9948915881484757E-3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42541</v>
      </c>
      <c r="X26" s="10">
        <v>88.36</v>
      </c>
      <c r="Y26" s="10">
        <v>89.25</v>
      </c>
      <c r="Z26" s="10">
        <v>87.98</v>
      </c>
      <c r="AA26" s="10">
        <v>88.09</v>
      </c>
      <c r="AB26" s="95">
        <v>4312100</v>
      </c>
      <c r="AC26" s="10">
        <v>88.09</v>
      </c>
      <c r="AD26" s="2">
        <f t="shared" si="0"/>
        <v>1.269999999999996</v>
      </c>
      <c r="AE26" s="138">
        <f t="shared" si="1"/>
        <v>5.8232473167389998E-3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42538</v>
      </c>
      <c r="X27" s="10">
        <v>87</v>
      </c>
      <c r="Y27" s="10">
        <v>87.8</v>
      </c>
      <c r="Z27" s="10">
        <v>86.87</v>
      </c>
      <c r="AA27" s="10">
        <v>87.58</v>
      </c>
      <c r="AB27" s="95">
        <v>4141900</v>
      </c>
      <c r="AC27" s="10">
        <v>87.58</v>
      </c>
      <c r="AD27" s="2">
        <f t="shared" si="0"/>
        <v>0.92999999999999261</v>
      </c>
      <c r="AE27" s="138">
        <f t="shared" si="1"/>
        <v>5.6263635319784289E-3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42537</v>
      </c>
      <c r="X28" s="10">
        <v>86.84</v>
      </c>
      <c r="Y28" s="10">
        <v>87.31</v>
      </c>
      <c r="Z28" s="10">
        <v>85.5</v>
      </c>
      <c r="AA28" s="10">
        <v>87.09</v>
      </c>
      <c r="AB28" s="95">
        <v>3530300</v>
      </c>
      <c r="AC28" s="10">
        <v>87.09</v>
      </c>
      <c r="AD28" s="2">
        <f t="shared" si="0"/>
        <v>1.8100000000000023</v>
      </c>
      <c r="AE28" s="138">
        <f t="shared" si="1"/>
        <v>-5.140507196710109E-3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42536</v>
      </c>
      <c r="X29" s="10">
        <v>88.36</v>
      </c>
      <c r="Y29" s="10">
        <v>88.67</v>
      </c>
      <c r="Z29" s="10">
        <v>87.45</v>
      </c>
      <c r="AA29" s="10">
        <v>87.54</v>
      </c>
      <c r="AB29" s="95">
        <v>3963500</v>
      </c>
      <c r="AC29" s="10">
        <v>87.54</v>
      </c>
      <c r="AD29" s="2">
        <f t="shared" si="0"/>
        <v>1.2199999999999989</v>
      </c>
      <c r="AE29" s="138">
        <f t="shared" si="1"/>
        <v>-5.0011366219595565E-3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88.51</v>
      </c>
      <c r="Y30" s="10">
        <v>89.26</v>
      </c>
      <c r="Z30" s="10">
        <v>87.57</v>
      </c>
      <c r="AA30" s="10">
        <v>87.98</v>
      </c>
      <c r="AB30" s="95">
        <v>3993400</v>
      </c>
      <c r="AC30" s="10">
        <v>87.98</v>
      </c>
      <c r="AD30" s="2">
        <f t="shared" si="0"/>
        <v>1.6900000000000119</v>
      </c>
      <c r="AE30" s="138">
        <f t="shared" si="1"/>
        <v>-8.2290609852326835E-3</v>
      </c>
    </row>
    <row r="31" spans="1:31" x14ac:dyDescent="0.25">
      <c r="W31" s="133">
        <v>42534</v>
      </c>
      <c r="X31" s="10">
        <v>88.49</v>
      </c>
      <c r="Y31" s="10">
        <v>89.61</v>
      </c>
      <c r="Z31" s="10">
        <v>88.22</v>
      </c>
      <c r="AA31" s="10">
        <v>88.71</v>
      </c>
      <c r="AB31" s="95">
        <v>4377100</v>
      </c>
      <c r="AC31" s="10">
        <v>88.71</v>
      </c>
      <c r="AD31" s="2">
        <f t="shared" si="0"/>
        <v>1.3900000000000006</v>
      </c>
      <c r="AE31" s="138">
        <f t="shared" si="1"/>
        <v>-7.8846587069170138E-4</v>
      </c>
    </row>
    <row r="32" spans="1:31" x14ac:dyDescent="0.25">
      <c r="W32" s="133">
        <v>42531</v>
      </c>
      <c r="X32" s="10">
        <v>88.2</v>
      </c>
      <c r="Y32" s="10">
        <v>88.9</v>
      </c>
      <c r="Z32" s="10">
        <v>88.1</v>
      </c>
      <c r="AA32" s="10">
        <v>88.78</v>
      </c>
      <c r="AB32" s="95">
        <v>4315800</v>
      </c>
      <c r="AC32" s="10">
        <v>88.78</v>
      </c>
      <c r="AD32" s="2">
        <f t="shared" si="0"/>
        <v>0.80000000000001137</v>
      </c>
      <c r="AE32" s="138">
        <f t="shared" si="1"/>
        <v>-6.8240295335048051E-3</v>
      </c>
    </row>
    <row r="33" spans="1:31" x14ac:dyDescent="0.25">
      <c r="W33" s="133">
        <v>42530</v>
      </c>
      <c r="X33" s="10">
        <v>88.53</v>
      </c>
      <c r="Y33" s="10">
        <v>89.53</v>
      </c>
      <c r="Z33" s="10">
        <v>88.04</v>
      </c>
      <c r="AA33" s="10">
        <v>89.39</v>
      </c>
      <c r="AB33" s="95">
        <v>3844800</v>
      </c>
      <c r="AC33" s="10">
        <v>89.39</v>
      </c>
      <c r="AD33" s="2">
        <f t="shared" si="0"/>
        <v>1.4899999999999949</v>
      </c>
      <c r="AE33" s="138">
        <f t="shared" si="1"/>
        <v>3.9308176100627534E-3</v>
      </c>
    </row>
    <row r="34" spans="1:31" x14ac:dyDescent="0.25">
      <c r="L34" t="s">
        <v>238</v>
      </c>
      <c r="M34" s="2">
        <f>M49+K49-F49</f>
        <v>128.08999999999833</v>
      </c>
      <c r="W34" s="133">
        <v>42529</v>
      </c>
      <c r="X34" s="10">
        <v>87.83</v>
      </c>
      <c r="Y34" s="10">
        <v>90.14</v>
      </c>
      <c r="Z34" s="10">
        <v>87.8</v>
      </c>
      <c r="AA34" s="10">
        <v>89.04</v>
      </c>
      <c r="AB34" s="95">
        <v>6135400</v>
      </c>
      <c r="AC34" s="10">
        <v>89.04</v>
      </c>
      <c r="AD34" s="2">
        <f t="shared" si="0"/>
        <v>2.3400000000000034</v>
      </c>
      <c r="AE34" s="138">
        <f t="shared" si="1"/>
        <v>1.6786570743405393E-2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42528</v>
      </c>
      <c r="X35" s="10">
        <v>86.68</v>
      </c>
      <c r="Y35" s="10">
        <v>88.08</v>
      </c>
      <c r="Z35" s="10">
        <v>86.68</v>
      </c>
      <c r="AA35" s="10">
        <v>87.57</v>
      </c>
      <c r="AB35" s="95">
        <v>3824500</v>
      </c>
      <c r="AC35" s="10">
        <v>87.57</v>
      </c>
      <c r="AD35" s="2">
        <f t="shared" si="0"/>
        <v>1.3999999999999915</v>
      </c>
      <c r="AE35" s="138">
        <f t="shared" si="1"/>
        <v>8.2901554404144484E-3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42527</v>
      </c>
      <c r="X36" s="10">
        <v>86.42</v>
      </c>
      <c r="Y36" s="10">
        <v>87.14</v>
      </c>
      <c r="Z36" s="10">
        <v>85.93</v>
      </c>
      <c r="AA36" s="10">
        <v>86.85</v>
      </c>
      <c r="AB36" s="95">
        <v>4361500</v>
      </c>
      <c r="AC36" s="10">
        <v>86.85</v>
      </c>
      <c r="AD36" s="2">
        <f t="shared" si="0"/>
        <v>1.2099999999999937</v>
      </c>
      <c r="AE36" s="138">
        <f t="shared" si="1"/>
        <v>5.4410743227599756E-3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42524</v>
      </c>
      <c r="X37" s="10">
        <v>85.55</v>
      </c>
      <c r="Y37" s="10">
        <v>86.65</v>
      </c>
      <c r="Z37" s="10">
        <v>84.61</v>
      </c>
      <c r="AA37" s="10">
        <v>86.38</v>
      </c>
      <c r="AB37" s="95">
        <v>4946700</v>
      </c>
      <c r="AC37" s="10">
        <v>86.38</v>
      </c>
      <c r="AD37" s="2">
        <f t="shared" si="0"/>
        <v>2.0400000000000063</v>
      </c>
      <c r="AE37" s="138">
        <f t="shared" si="1"/>
        <v>2.0919513059922012E-2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42523</v>
      </c>
      <c r="X38" s="10">
        <v>83.68</v>
      </c>
      <c r="Y38" s="10">
        <v>84.63</v>
      </c>
      <c r="Z38" s="10">
        <v>83.61</v>
      </c>
      <c r="AA38" s="10">
        <v>84.61</v>
      </c>
      <c r="AB38" s="95">
        <v>3507000</v>
      </c>
      <c r="AC38" s="10">
        <v>84.61</v>
      </c>
      <c r="AD38" s="2">
        <f t="shared" si="0"/>
        <v>1.019999999999996</v>
      </c>
      <c r="AE38" s="138">
        <f t="shared" si="1"/>
        <v>5.9445963619069175E-3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42522</v>
      </c>
      <c r="X39" s="10">
        <v>83.63</v>
      </c>
      <c r="Y39" s="10">
        <v>84.19</v>
      </c>
      <c r="Z39" s="10">
        <v>82.91</v>
      </c>
      <c r="AA39" s="10">
        <v>84.11</v>
      </c>
      <c r="AB39" s="95">
        <v>4298500</v>
      </c>
      <c r="AC39" s="10">
        <v>84.11</v>
      </c>
      <c r="AD39" s="2">
        <f t="shared" si="0"/>
        <v>1.2800000000000011</v>
      </c>
      <c r="AE39" s="138">
        <f t="shared" si="1"/>
        <v>-9.5023161895713137E-4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42521</v>
      </c>
      <c r="X40" s="10">
        <v>83.11</v>
      </c>
      <c r="Y40" s="10">
        <v>84.52</v>
      </c>
      <c r="Z40" s="10">
        <v>82.61</v>
      </c>
      <c r="AA40" s="10">
        <v>84.19</v>
      </c>
      <c r="AB40" s="95">
        <v>6086500</v>
      </c>
      <c r="AC40" s="10">
        <v>84.19</v>
      </c>
      <c r="AD40" s="2">
        <f t="shared" si="0"/>
        <v>1.9099999999999966</v>
      </c>
      <c r="AE40" s="138">
        <f t="shared" si="1"/>
        <v>1.4704109919247976E-2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42517</v>
      </c>
      <c r="X41" s="10">
        <v>82.37</v>
      </c>
      <c r="Y41" s="10">
        <v>83.08</v>
      </c>
      <c r="Z41" s="10">
        <v>81.790000000000006</v>
      </c>
      <c r="AA41" s="10">
        <v>82.97</v>
      </c>
      <c r="AB41" s="95">
        <v>3848200</v>
      </c>
      <c r="AC41" s="10">
        <v>82.97</v>
      </c>
      <c r="AD41" s="2">
        <f t="shared" si="0"/>
        <v>1.289999999999992</v>
      </c>
      <c r="AE41" s="138">
        <f t="shared" si="1"/>
        <v>7.6512023317949485E-3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42516</v>
      </c>
      <c r="X42" s="10">
        <v>82.58</v>
      </c>
      <c r="Y42" s="10">
        <v>83.31</v>
      </c>
      <c r="Z42" s="10">
        <v>82.24</v>
      </c>
      <c r="AA42" s="10">
        <v>82.34</v>
      </c>
      <c r="AB42" s="95">
        <v>2978300</v>
      </c>
      <c r="AC42" s="10">
        <v>82.34</v>
      </c>
      <c r="AD42" s="2">
        <f t="shared" si="0"/>
        <v>1.0700000000000074</v>
      </c>
      <c r="AE42" s="138" t="e">
        <f t="shared" si="1"/>
        <v>#DIV/0!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92.01</v>
      </c>
      <c r="W43" s="133">
        <v>42516</v>
      </c>
      <c r="X43" s="10" t="s">
        <v>131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92</v>
      </c>
      <c r="W44" s="133">
        <v>42515</v>
      </c>
      <c r="X44" s="10">
        <v>81.84</v>
      </c>
      <c r="Y44" s="10">
        <v>83.22</v>
      </c>
      <c r="Z44" s="10">
        <v>81.55</v>
      </c>
      <c r="AA44" s="10">
        <v>82.91</v>
      </c>
      <c r="AB44" s="95">
        <v>3408500</v>
      </c>
      <c r="AC44" s="10">
        <v>82.36</v>
      </c>
      <c r="AD44" s="2">
        <f t="shared" si="0"/>
        <v>1.6700000000000017</v>
      </c>
      <c r="AE44" s="138">
        <f t="shared" si="1"/>
        <v>1.9938080495355948E-2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426</v>
      </c>
      <c r="W45" s="133">
        <v>42514</v>
      </c>
      <c r="X45" s="10">
        <v>82.06</v>
      </c>
      <c r="Y45" s="10">
        <v>82.13</v>
      </c>
      <c r="Z45" s="10">
        <v>80.87</v>
      </c>
      <c r="AA45" s="10">
        <v>81.290000000000006</v>
      </c>
      <c r="AB45" s="95">
        <v>4679400</v>
      </c>
      <c r="AC45" s="10">
        <v>80.75</v>
      </c>
      <c r="AD45" s="2">
        <f t="shared" si="0"/>
        <v>1.2599999999999909</v>
      </c>
      <c r="AE45" s="138">
        <f t="shared" si="1"/>
        <v>-2.4706609017912662E-3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07" t="s">
        <v>78</v>
      </c>
      <c r="P46" s="507"/>
      <c r="Q46" s="34"/>
      <c r="R46"/>
      <c r="T46" s="87" t="s">
        <v>101</v>
      </c>
      <c r="U46" s="130" t="s">
        <v>427</v>
      </c>
      <c r="W46" s="133">
        <v>42513</v>
      </c>
      <c r="X46" s="10">
        <v>82.25</v>
      </c>
      <c r="Y46" s="10">
        <v>82.61</v>
      </c>
      <c r="Z46" s="10">
        <v>81.45</v>
      </c>
      <c r="AA46" s="10">
        <v>81.489999999999995</v>
      </c>
      <c r="AB46" s="95">
        <v>3649100</v>
      </c>
      <c r="AC46" s="10">
        <v>80.95</v>
      </c>
      <c r="AD46" s="2">
        <f t="shared" si="0"/>
        <v>1.1599999999999966</v>
      </c>
      <c r="AE46" s="138">
        <f t="shared" si="1"/>
        <v>-1.1116540434888744E-2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102.31100000000001</v>
      </c>
      <c r="Q47" s="34"/>
      <c r="R47"/>
      <c r="T47" s="87" t="s">
        <v>102</v>
      </c>
      <c r="U47" s="130">
        <v>90.62</v>
      </c>
      <c r="W47" s="133">
        <v>42510</v>
      </c>
      <c r="X47" s="10">
        <v>81.96</v>
      </c>
      <c r="Y47" s="10">
        <v>82.56</v>
      </c>
      <c r="Z47" s="10">
        <v>81.739999999999995</v>
      </c>
      <c r="AA47" s="10">
        <v>82.41</v>
      </c>
      <c r="AB47" s="95">
        <v>4366100</v>
      </c>
      <c r="AC47" s="10">
        <v>81.86</v>
      </c>
      <c r="AD47" s="2">
        <f t="shared" si="0"/>
        <v>0.82000000000000739</v>
      </c>
      <c r="AE47" s="138">
        <f t="shared" si="1"/>
        <v>1.1866501854140843E-2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101.38090000000001</v>
      </c>
      <c r="Q48" s="34"/>
      <c r="R48"/>
      <c r="T48" s="87" t="s">
        <v>103</v>
      </c>
      <c r="U48" s="130">
        <v>1.24858</v>
      </c>
      <c r="W48" s="133">
        <v>42509</v>
      </c>
      <c r="X48" s="10">
        <v>81.55</v>
      </c>
      <c r="Y48" s="10">
        <v>81.819999999999993</v>
      </c>
      <c r="Z48" s="10">
        <v>80.680000000000007</v>
      </c>
      <c r="AA48" s="10">
        <v>81.44</v>
      </c>
      <c r="AB48" s="95">
        <v>3776700</v>
      </c>
      <c r="AC48" s="10">
        <v>80.900000000000006</v>
      </c>
      <c r="AD48" s="2">
        <f t="shared" si="0"/>
        <v>1.1399999999999864</v>
      </c>
      <c r="AE48" s="138">
        <f t="shared" si="1"/>
        <v>-1.2571707555230072E-2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100.45080000000002</v>
      </c>
      <c r="Q49" s="34"/>
      <c r="R49"/>
      <c r="T49" s="87" t="s">
        <v>104</v>
      </c>
      <c r="U49" s="94" t="s">
        <v>300</v>
      </c>
      <c r="W49" s="133">
        <v>42508</v>
      </c>
      <c r="X49" s="10">
        <v>82.17</v>
      </c>
      <c r="Y49" s="10">
        <v>83.47</v>
      </c>
      <c r="Z49" s="10">
        <v>81.7</v>
      </c>
      <c r="AA49" s="10">
        <v>82.48</v>
      </c>
      <c r="AB49" s="95">
        <v>4432400</v>
      </c>
      <c r="AC49" s="10">
        <v>81.93</v>
      </c>
      <c r="AD49" s="2">
        <f t="shared" si="0"/>
        <v>1.769999999999996</v>
      </c>
      <c r="AE49" s="138">
        <f t="shared" si="1"/>
        <v>3.5521803037728006E-3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99.520700000000005</v>
      </c>
      <c r="Q50" s="83"/>
      <c r="R50"/>
      <c r="T50" s="87"/>
      <c r="U50" s="130"/>
      <c r="W50" s="133">
        <v>42507</v>
      </c>
      <c r="X50" s="10">
        <v>82.02</v>
      </c>
      <c r="Y50" s="10">
        <v>83.48</v>
      </c>
      <c r="Z50" s="10">
        <v>81.540000000000006</v>
      </c>
      <c r="AA50" s="10">
        <v>82.19</v>
      </c>
      <c r="AB50" s="95">
        <v>5320400</v>
      </c>
      <c r="AC50" s="10">
        <v>81.64</v>
      </c>
      <c r="AD50" s="2">
        <f t="shared" si="0"/>
        <v>1.9399999999999977</v>
      </c>
      <c r="AE50" s="138">
        <f t="shared" si="1"/>
        <v>1.9636720667648433E-3</v>
      </c>
    </row>
    <row r="51" spans="1:31" x14ac:dyDescent="0.25">
      <c r="O51" s="83">
        <v>1.06</v>
      </c>
      <c r="P51" s="83">
        <f t="shared" si="3"/>
        <v>98.590600000000009</v>
      </c>
      <c r="Q51" s="83"/>
      <c r="R51"/>
      <c r="T51" s="87" t="s">
        <v>105</v>
      </c>
      <c r="U51" s="130" t="s">
        <v>428</v>
      </c>
      <c r="W51" s="133">
        <v>42506</v>
      </c>
      <c r="X51" s="10">
        <v>82.09</v>
      </c>
      <c r="Y51" s="10">
        <v>82.95</v>
      </c>
      <c r="Z51" s="10">
        <v>81.88</v>
      </c>
      <c r="AA51" s="10">
        <v>82.02</v>
      </c>
      <c r="AB51" s="95">
        <v>4194400</v>
      </c>
      <c r="AC51" s="10">
        <v>81.48</v>
      </c>
      <c r="AD51" s="2">
        <f t="shared" si="0"/>
        <v>1.0700000000000074</v>
      </c>
      <c r="AE51" s="138">
        <f t="shared" si="1"/>
        <v>2.4551927326310619E-4</v>
      </c>
    </row>
    <row r="52" spans="1:31" x14ac:dyDescent="0.25">
      <c r="O52" s="83">
        <v>1.05</v>
      </c>
      <c r="P52" s="83">
        <f t="shared" si="3"/>
        <v>97.660500000000013</v>
      </c>
      <c r="Q52" s="83"/>
      <c r="R52"/>
      <c r="T52" s="87" t="s">
        <v>106</v>
      </c>
      <c r="U52" s="130" t="s">
        <v>241</v>
      </c>
      <c r="W52" s="133">
        <v>42503</v>
      </c>
      <c r="X52" s="10">
        <v>83.53</v>
      </c>
      <c r="Y52" s="10">
        <v>83.84</v>
      </c>
      <c r="Z52" s="10">
        <v>81.790000000000006</v>
      </c>
      <c r="AA52" s="10">
        <v>82</v>
      </c>
      <c r="AB52" s="95">
        <v>4463300</v>
      </c>
      <c r="AC52" s="10">
        <v>81.459999999999994</v>
      </c>
      <c r="AD52" s="2">
        <f t="shared" si="0"/>
        <v>2.0499999999999972</v>
      </c>
      <c r="AE52" s="138">
        <f t="shared" si="1"/>
        <v>-2.1853986551393034E-2</v>
      </c>
    </row>
    <row r="53" spans="1:31" x14ac:dyDescent="0.25">
      <c r="O53" s="83">
        <v>1.04</v>
      </c>
      <c r="P53" s="83">
        <f t="shared" si="3"/>
        <v>96.730400000000003</v>
      </c>
      <c r="Q53" s="83"/>
      <c r="R53"/>
      <c r="T53" s="87" t="s">
        <v>107</v>
      </c>
      <c r="U53" s="131">
        <v>1278333</v>
      </c>
      <c r="W53" s="133">
        <v>42502</v>
      </c>
      <c r="X53" s="10">
        <v>84.85</v>
      </c>
      <c r="Y53" s="10">
        <v>85.29</v>
      </c>
      <c r="Z53" s="10">
        <v>83.68</v>
      </c>
      <c r="AA53" s="10">
        <v>83.84</v>
      </c>
      <c r="AB53" s="95">
        <v>4178300</v>
      </c>
      <c r="AC53" s="10">
        <v>83.28</v>
      </c>
      <c r="AD53" s="2">
        <f t="shared" si="0"/>
        <v>1.6099999999999994</v>
      </c>
      <c r="AE53" s="138">
        <f t="shared" si="1"/>
        <v>-7.7445490289527186E-3</v>
      </c>
    </row>
    <row r="54" spans="1:31" x14ac:dyDescent="0.25">
      <c r="O54" s="83">
        <v>1.03</v>
      </c>
      <c r="P54" s="83">
        <f t="shared" si="3"/>
        <v>95.800300000000007</v>
      </c>
      <c r="Q54" s="83"/>
      <c r="R54"/>
      <c r="T54" s="87" t="s">
        <v>110</v>
      </c>
      <c r="U54" s="131">
        <v>1632180</v>
      </c>
      <c r="W54" s="133">
        <v>42501</v>
      </c>
      <c r="X54" s="10">
        <v>86.1</v>
      </c>
      <c r="Y54" s="10">
        <v>86.4</v>
      </c>
      <c r="Z54" s="10">
        <v>84.48</v>
      </c>
      <c r="AA54" s="10">
        <v>84.49</v>
      </c>
      <c r="AB54" s="95">
        <v>4343600</v>
      </c>
      <c r="AC54" s="10">
        <v>83.93</v>
      </c>
      <c r="AD54" s="2">
        <f t="shared" si="0"/>
        <v>1.9200000000000017</v>
      </c>
      <c r="AE54" s="138">
        <f t="shared" si="1"/>
        <v>-1.8706886472582673E-2</v>
      </c>
    </row>
    <row r="55" spans="1:31" x14ac:dyDescent="0.25">
      <c r="O55" s="83">
        <v>1.02</v>
      </c>
      <c r="P55" s="83">
        <f t="shared" si="3"/>
        <v>94.870200000000011</v>
      </c>
      <c r="Q55" s="83"/>
      <c r="R55"/>
      <c r="T55" s="87" t="s">
        <v>108</v>
      </c>
      <c r="U55" s="130" t="s">
        <v>429</v>
      </c>
      <c r="W55" s="133">
        <v>42500</v>
      </c>
      <c r="X55" s="10">
        <v>85.28</v>
      </c>
      <c r="Y55" s="10">
        <v>86.74</v>
      </c>
      <c r="Z55" s="10">
        <v>84.86</v>
      </c>
      <c r="AA55" s="10">
        <v>86.1</v>
      </c>
      <c r="AB55" s="95">
        <v>3341200</v>
      </c>
      <c r="AC55" s="10">
        <v>85.53</v>
      </c>
      <c r="AD55" s="2">
        <f t="shared" si="0"/>
        <v>1.8799999999999955</v>
      </c>
      <c r="AE55" s="138">
        <f t="shared" si="1"/>
        <v>1.7366480314024102E-2</v>
      </c>
    </row>
    <row r="56" spans="1:31" x14ac:dyDescent="0.25">
      <c r="O56" s="83">
        <v>1.01</v>
      </c>
      <c r="P56" s="83">
        <f t="shared" si="3"/>
        <v>93.940100000000001</v>
      </c>
      <c r="Q56" s="83"/>
      <c r="R56"/>
      <c r="T56" s="87" t="s">
        <v>111</v>
      </c>
      <c r="U56" s="130">
        <v>17.05</v>
      </c>
      <c r="W56" s="133">
        <v>42499</v>
      </c>
      <c r="X56" s="10">
        <v>85.66</v>
      </c>
      <c r="Y56" s="10">
        <v>85.66</v>
      </c>
      <c r="Z56" s="10">
        <v>84.14</v>
      </c>
      <c r="AA56" s="10">
        <v>84.63</v>
      </c>
      <c r="AB56" s="95">
        <v>4154700</v>
      </c>
      <c r="AC56" s="10">
        <v>84.07</v>
      </c>
      <c r="AD56" s="2">
        <f t="shared" si="0"/>
        <v>1.519999999999996</v>
      </c>
      <c r="AE56" s="138">
        <f t="shared" si="1"/>
        <v>-1.2799436355096283E-2</v>
      </c>
    </row>
    <row r="57" spans="1:31" x14ac:dyDescent="0.25">
      <c r="O57" s="83">
        <v>1</v>
      </c>
      <c r="P57" s="83">
        <f t="shared" si="3"/>
        <v>93.01</v>
      </c>
      <c r="Q57" s="83"/>
      <c r="R57"/>
      <c r="T57" s="87" t="s">
        <v>112</v>
      </c>
      <c r="U57" s="130">
        <v>5.39</v>
      </c>
      <c r="W57" s="133">
        <v>42496</v>
      </c>
      <c r="X57" s="10">
        <v>84.56</v>
      </c>
      <c r="Y57" s="10">
        <v>86.27</v>
      </c>
      <c r="Z57" s="10">
        <v>84.5</v>
      </c>
      <c r="AA57" s="10">
        <v>85.73</v>
      </c>
      <c r="AB57" s="95">
        <v>4009800</v>
      </c>
      <c r="AC57" s="10">
        <v>85.16</v>
      </c>
      <c r="AD57" s="2">
        <f t="shared" si="0"/>
        <v>1.769999999999996</v>
      </c>
      <c r="AE57" s="138">
        <f t="shared" si="1"/>
        <v>6.3814701016307041E-3</v>
      </c>
    </row>
    <row r="58" spans="1:31" x14ac:dyDescent="0.25">
      <c r="O58" s="83">
        <v>0.99</v>
      </c>
      <c r="P58" s="83">
        <f t="shared" si="3"/>
        <v>92.079900000000009</v>
      </c>
      <c r="Q58" s="83"/>
      <c r="R58"/>
      <c r="T58" s="87" t="s">
        <v>109</v>
      </c>
      <c r="U58" s="130" t="s">
        <v>430</v>
      </c>
      <c r="W58" s="133">
        <v>42495</v>
      </c>
      <c r="X58" s="10">
        <v>86.13</v>
      </c>
      <c r="Y58" s="10">
        <v>86.56</v>
      </c>
      <c r="Z58" s="10">
        <v>85.09</v>
      </c>
      <c r="AA58" s="10">
        <v>85.19</v>
      </c>
      <c r="AB58" s="95">
        <v>4425800</v>
      </c>
      <c r="AC58" s="10">
        <v>84.62</v>
      </c>
      <c r="AD58" s="2">
        <f t="shared" si="0"/>
        <v>1.4699999999999989</v>
      </c>
      <c r="AE58" s="138">
        <f t="shared" si="1"/>
        <v>-5.2897613729868675E-3</v>
      </c>
    </row>
    <row r="59" spans="1:31" x14ac:dyDescent="0.25">
      <c r="O59" s="83">
        <v>0.98</v>
      </c>
      <c r="P59" s="83">
        <f t="shared" si="3"/>
        <v>91.149799999999999</v>
      </c>
      <c r="Q59" s="83"/>
      <c r="R59"/>
      <c r="W59" s="133">
        <v>42494</v>
      </c>
      <c r="X59" s="10">
        <v>85.93</v>
      </c>
      <c r="Y59" s="10">
        <v>87.02</v>
      </c>
      <c r="Z59" s="10">
        <v>85.33</v>
      </c>
      <c r="AA59" s="10">
        <v>85.64</v>
      </c>
      <c r="AB59" s="95">
        <v>3532900</v>
      </c>
      <c r="AC59" s="10">
        <v>85.07</v>
      </c>
      <c r="AD59" s="2">
        <f t="shared" si="0"/>
        <v>1.6899999999999977</v>
      </c>
      <c r="AE59" s="138">
        <f t="shared" si="1"/>
        <v>-1.2994546931198614E-2</v>
      </c>
    </row>
    <row r="60" spans="1:31" x14ac:dyDescent="0.25">
      <c r="O60" s="83">
        <v>0.97</v>
      </c>
      <c r="P60" s="83">
        <f t="shared" si="3"/>
        <v>90.219700000000003</v>
      </c>
      <c r="Q60" s="83"/>
      <c r="R60"/>
      <c r="W60" s="133">
        <v>42493</v>
      </c>
      <c r="X60" s="10">
        <v>87.17</v>
      </c>
      <c r="Y60" s="10">
        <v>87.34</v>
      </c>
      <c r="Z60" s="10">
        <v>85.68</v>
      </c>
      <c r="AA60" s="10">
        <v>86.77</v>
      </c>
      <c r="AB60" s="95">
        <v>4164300</v>
      </c>
      <c r="AC60" s="10">
        <v>86.19</v>
      </c>
      <c r="AD60" s="2">
        <f t="shared" si="0"/>
        <v>1.6599999999999966</v>
      </c>
      <c r="AE60" s="138">
        <f t="shared" si="1"/>
        <v>-1.5421521590130327E-2</v>
      </c>
    </row>
    <row r="61" spans="1:31" x14ac:dyDescent="0.25">
      <c r="O61" s="83">
        <v>0.96</v>
      </c>
      <c r="P61" s="83">
        <f t="shared" si="3"/>
        <v>89.289600000000007</v>
      </c>
      <c r="Q61" s="83"/>
      <c r="R61"/>
      <c r="W61" s="133">
        <v>42492</v>
      </c>
      <c r="X61" s="10">
        <v>87.99</v>
      </c>
      <c r="Y61" s="10">
        <v>88.5</v>
      </c>
      <c r="Z61" s="10">
        <v>86.65</v>
      </c>
      <c r="AA61" s="10">
        <v>88.12</v>
      </c>
      <c r="AB61" s="95">
        <v>3492700</v>
      </c>
      <c r="AC61" s="10">
        <v>87.54</v>
      </c>
      <c r="AD61" s="2">
        <f t="shared" si="0"/>
        <v>1.8499999999999943</v>
      </c>
      <c r="AE61" s="138">
        <f t="shared" si="1"/>
        <v>1.0271206001154054E-2</v>
      </c>
    </row>
    <row r="62" spans="1:31" x14ac:dyDescent="0.25">
      <c r="O62" s="83">
        <v>0.95</v>
      </c>
      <c r="P62" s="83">
        <f t="shared" si="3"/>
        <v>88.359499999999997</v>
      </c>
      <c r="Q62" s="83"/>
      <c r="R62"/>
      <c r="W62" s="133">
        <v>42489</v>
      </c>
      <c r="X62" s="10">
        <v>87.86</v>
      </c>
      <c r="Y62" s="10">
        <v>89.23</v>
      </c>
      <c r="Z62" s="10">
        <v>86.73</v>
      </c>
      <c r="AA62" s="10">
        <v>87.23</v>
      </c>
      <c r="AB62" s="95">
        <v>5221100</v>
      </c>
      <c r="AC62" s="10">
        <v>86.65</v>
      </c>
      <c r="AD62" s="2">
        <f t="shared" si="0"/>
        <v>2.5</v>
      </c>
      <c r="AE62" s="138">
        <f t="shared" si="1"/>
        <v>-1.4444949954504072E-2</v>
      </c>
    </row>
    <row r="63" spans="1:31" x14ac:dyDescent="0.25">
      <c r="O63" s="83">
        <v>0.94</v>
      </c>
      <c r="P63" s="83">
        <f t="shared" si="3"/>
        <v>87.429400000000001</v>
      </c>
      <c r="Q63" s="83"/>
      <c r="R63"/>
      <c r="T63" s="86"/>
      <c r="W63" s="133">
        <v>42488</v>
      </c>
      <c r="X63" s="10">
        <v>88.56</v>
      </c>
      <c r="Y63" s="10">
        <v>89.76</v>
      </c>
      <c r="Z63" s="10">
        <v>88.27</v>
      </c>
      <c r="AA63" s="10">
        <v>88.51</v>
      </c>
      <c r="AB63" s="95">
        <v>3863100</v>
      </c>
      <c r="AC63" s="10">
        <v>87.92</v>
      </c>
      <c r="AD63" s="2">
        <f t="shared" si="0"/>
        <v>1.4900000000000091</v>
      </c>
      <c r="AE63" s="138">
        <f t="shared" si="1"/>
        <v>-7.4508918491758003E-3</v>
      </c>
    </row>
    <row r="64" spans="1:31" x14ac:dyDescent="0.25">
      <c r="O64" s="83">
        <v>0.93</v>
      </c>
      <c r="P64" s="83">
        <f t="shared" si="3"/>
        <v>86.499300000000005</v>
      </c>
      <c r="Q64" s="83"/>
      <c r="R64"/>
      <c r="S64" s="86"/>
      <c r="T64"/>
      <c r="W64" s="133">
        <v>42487</v>
      </c>
      <c r="X64" s="10">
        <v>88.79</v>
      </c>
      <c r="Y64" s="10">
        <v>89.8</v>
      </c>
      <c r="Z64" s="10">
        <v>88.67</v>
      </c>
      <c r="AA64" s="10">
        <v>89.17</v>
      </c>
      <c r="AB64" s="95">
        <v>3851800</v>
      </c>
      <c r="AC64" s="10">
        <v>88.58</v>
      </c>
      <c r="AD64" s="2">
        <f t="shared" si="0"/>
        <v>1.1299999999999955</v>
      </c>
      <c r="AE64" s="138">
        <f t="shared" si="1"/>
        <v>4.6501077463989571E-3</v>
      </c>
    </row>
    <row r="65" spans="15:31" x14ac:dyDescent="0.25">
      <c r="O65" s="83">
        <v>0.92</v>
      </c>
      <c r="P65" s="83">
        <f t="shared" si="3"/>
        <v>85.569200000000009</v>
      </c>
      <c r="Q65" s="83"/>
      <c r="R65"/>
      <c r="S65" s="86"/>
      <c r="T65"/>
      <c r="W65" s="133">
        <v>42486</v>
      </c>
      <c r="X65" s="10">
        <v>87.26</v>
      </c>
      <c r="Y65" s="10">
        <v>88.84</v>
      </c>
      <c r="Z65" s="10">
        <v>87.11</v>
      </c>
      <c r="AA65" s="10">
        <v>88.76</v>
      </c>
      <c r="AB65" s="95">
        <v>4831700</v>
      </c>
      <c r="AC65" s="10">
        <v>88.17</v>
      </c>
      <c r="AD65" s="2">
        <f t="shared" si="0"/>
        <v>1.730000000000004</v>
      </c>
      <c r="AE65" s="138">
        <f t="shared" si="1"/>
        <v>1.3098931402964586E-2</v>
      </c>
    </row>
    <row r="66" spans="15:31" x14ac:dyDescent="0.25">
      <c r="O66" s="83">
        <v>0.91</v>
      </c>
      <c r="P66" s="83">
        <f t="shared" si="3"/>
        <v>84.639100000000013</v>
      </c>
      <c r="Q66" s="83"/>
      <c r="R66"/>
      <c r="S66" s="86"/>
      <c r="T66"/>
      <c r="W66" s="133">
        <v>42485</v>
      </c>
      <c r="X66" s="10">
        <v>89.09</v>
      </c>
      <c r="Y66" s="10">
        <v>89.3</v>
      </c>
      <c r="Z66" s="10">
        <v>86.89</v>
      </c>
      <c r="AA66" s="10">
        <v>87.61</v>
      </c>
      <c r="AB66" s="95">
        <v>4631700</v>
      </c>
      <c r="AC66" s="10">
        <v>87.03</v>
      </c>
      <c r="AD66" s="2">
        <f t="shared" si="0"/>
        <v>2.4099999999999966</v>
      </c>
      <c r="AE66" s="138">
        <f t="shared" si="1"/>
        <v>-2.2574123989218431E-2</v>
      </c>
    </row>
    <row r="67" spans="15:31" x14ac:dyDescent="0.25">
      <c r="O67" s="83">
        <v>0.9</v>
      </c>
      <c r="P67" s="83">
        <f t="shared" si="3"/>
        <v>83.709000000000003</v>
      </c>
      <c r="Q67" s="83"/>
      <c r="R67"/>
      <c r="S67" s="86"/>
      <c r="T67"/>
      <c r="W67" s="133">
        <v>42482</v>
      </c>
      <c r="X67" s="10">
        <v>88</v>
      </c>
      <c r="Y67" s="10">
        <v>89.91</v>
      </c>
      <c r="Z67" s="10">
        <v>87.81</v>
      </c>
      <c r="AA67" s="10">
        <v>89.63</v>
      </c>
      <c r="AB67" s="95">
        <v>7055800</v>
      </c>
      <c r="AC67" s="10">
        <v>89.04</v>
      </c>
      <c r="AD67" s="2">
        <f>Y67-Z67</f>
        <v>2.0999999999999943</v>
      </c>
      <c r="AE67" s="138">
        <f>AC67/AC68-1</f>
        <v>2.6516024902006219E-2</v>
      </c>
    </row>
    <row r="68" spans="15:31" x14ac:dyDescent="0.25">
      <c r="W68" s="133">
        <v>42481</v>
      </c>
      <c r="X68" s="10">
        <v>86.6</v>
      </c>
      <c r="Y68" s="10">
        <v>88.65</v>
      </c>
      <c r="Z68" s="10">
        <v>85.2</v>
      </c>
      <c r="AA68" s="10">
        <v>87.32</v>
      </c>
      <c r="AB68" s="95">
        <v>9851900</v>
      </c>
      <c r="AC68" s="10">
        <v>86.74</v>
      </c>
      <c r="AD68" s="2">
        <f>Y68-Z68</f>
        <v>3.4500000000000028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42576</v>
      </c>
      <c r="X2" s="373">
        <v>217</v>
      </c>
      <c r="Y2" s="40">
        <v>217.06</v>
      </c>
      <c r="Z2" s="40">
        <v>215.97</v>
      </c>
      <c r="AA2" s="373">
        <v>216.65</v>
      </c>
      <c r="AB2" s="95">
        <v>54906800</v>
      </c>
      <c r="AC2" s="247">
        <v>216.65</v>
      </c>
      <c r="AD2" s="2">
        <f>Y2-Z2</f>
        <v>1.0900000000000034</v>
      </c>
      <c r="AE2" s="138">
        <f>AC2/AC3-1</f>
        <v>-2.7158902596207124E-3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216.75</v>
      </c>
      <c r="T3" s="121"/>
      <c r="W3" s="94">
        <v>42573</v>
      </c>
      <c r="X3" s="373">
        <v>216.41</v>
      </c>
      <c r="Y3" s="40">
        <v>217.3</v>
      </c>
      <c r="Z3" s="40">
        <v>216.1</v>
      </c>
      <c r="AA3" s="373">
        <v>217.24</v>
      </c>
      <c r="AB3" s="95">
        <v>62787500</v>
      </c>
      <c r="AC3" s="247">
        <v>217.24</v>
      </c>
      <c r="AD3" s="2">
        <f>Y3-Z3</f>
        <v>1.2000000000000171</v>
      </c>
      <c r="AE3" s="138">
        <f>AC3/AC4-1</f>
        <v>4.4851343228371476E-3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216.75</v>
      </c>
      <c r="T4" s="121"/>
      <c r="W4" s="94">
        <v>42572</v>
      </c>
      <c r="X4" s="373">
        <v>216.96</v>
      </c>
      <c r="Y4" s="40">
        <v>217.22</v>
      </c>
      <c r="Z4" s="40">
        <v>215.75</v>
      </c>
      <c r="AA4" s="373">
        <v>216.27</v>
      </c>
      <c r="AB4" s="95">
        <v>67777300</v>
      </c>
      <c r="AC4" s="247">
        <v>216.27</v>
      </c>
      <c r="AD4" s="2">
        <f t="shared" ref="AD4:AD67" si="0">Y4-Z4</f>
        <v>1.4699999999999989</v>
      </c>
      <c r="AE4" s="138">
        <f t="shared" ref="AE4:AE67" si="1">AC4/AC5-1</f>
        <v>-3.7772352480537341E-3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42571</v>
      </c>
      <c r="X5" s="373">
        <v>216.19</v>
      </c>
      <c r="Y5" s="40">
        <v>217.37</v>
      </c>
      <c r="Z5" s="40">
        <v>216.19</v>
      </c>
      <c r="AA5" s="373">
        <v>217.09</v>
      </c>
      <c r="AB5" s="95">
        <v>58159500</v>
      </c>
      <c r="AC5" s="247">
        <v>217.09</v>
      </c>
      <c r="AD5" s="2">
        <f t="shared" si="0"/>
        <v>1.1800000000000068</v>
      </c>
      <c r="AE5" s="138">
        <f t="shared" si="1"/>
        <v>4.1630047643277379E-3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42570</v>
      </c>
      <c r="X6" s="373">
        <v>215.92</v>
      </c>
      <c r="Y6" s="40">
        <v>216.23</v>
      </c>
      <c r="Z6" s="40">
        <v>215.63</v>
      </c>
      <c r="AA6" s="373">
        <v>216.19</v>
      </c>
      <c r="AB6" s="95">
        <v>54345700</v>
      </c>
      <c r="AC6" s="247">
        <v>216.19</v>
      </c>
      <c r="AD6" s="2">
        <f t="shared" si="0"/>
        <v>0.59999999999999432</v>
      </c>
      <c r="AE6" s="138">
        <f t="shared" si="1"/>
        <v>-1.0165888822143421E-3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42569</v>
      </c>
      <c r="X7" s="373">
        <v>215.97</v>
      </c>
      <c r="Y7" s="40">
        <v>216.6</v>
      </c>
      <c r="Z7" s="40">
        <v>215.67</v>
      </c>
      <c r="AA7" s="373">
        <v>216.41</v>
      </c>
      <c r="AB7" s="95">
        <v>58725900</v>
      </c>
      <c r="AC7" s="247">
        <v>216.41</v>
      </c>
      <c r="AD7" s="2">
        <f t="shared" si="0"/>
        <v>0.93000000000000682</v>
      </c>
      <c r="AE7" s="138">
        <f t="shared" si="1"/>
        <v>2.6873001899643256E-3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42566</v>
      </c>
      <c r="X8" s="373">
        <v>216.78</v>
      </c>
      <c r="Y8" s="40">
        <v>217.01</v>
      </c>
      <c r="Z8" s="40">
        <v>215.31</v>
      </c>
      <c r="AA8" s="373">
        <v>215.83</v>
      </c>
      <c r="AB8" s="95">
        <v>107155400</v>
      </c>
      <c r="AC8" s="247">
        <v>215.83</v>
      </c>
      <c r="AD8" s="2">
        <f t="shared" si="0"/>
        <v>1.6999999999999886</v>
      </c>
      <c r="AE8" s="138">
        <f t="shared" si="1"/>
        <v>-1.3418471219692751E-3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42565</v>
      </c>
      <c r="X9" s="373">
        <v>216.4</v>
      </c>
      <c r="Y9" s="40">
        <v>216.67</v>
      </c>
      <c r="Z9" s="40">
        <v>215.66</v>
      </c>
      <c r="AA9" s="373">
        <v>216.12</v>
      </c>
      <c r="AB9" s="95">
        <v>91230900</v>
      </c>
      <c r="AC9" s="247">
        <v>216.12</v>
      </c>
      <c r="AD9" s="2">
        <f t="shared" si="0"/>
        <v>1.0099999999999909</v>
      </c>
      <c r="AE9" s="138">
        <f t="shared" si="1"/>
        <v>5.5834729201564848E-3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42564</v>
      </c>
      <c r="X10" s="373">
        <v>215.44</v>
      </c>
      <c r="Y10" s="40">
        <v>215.45</v>
      </c>
      <c r="Z10" s="40">
        <v>214.35</v>
      </c>
      <c r="AA10" s="373">
        <v>214.92</v>
      </c>
      <c r="AB10" s="95">
        <v>87324100</v>
      </c>
      <c r="AC10" s="247">
        <v>214.92</v>
      </c>
      <c r="AD10" s="2">
        <f t="shared" si="0"/>
        <v>1.0999999999999943</v>
      </c>
      <c r="AE10" s="138">
        <f t="shared" si="1"/>
        <v>-1.3956734124220826E-4</v>
      </c>
    </row>
    <row r="11" spans="1:40" x14ac:dyDescent="0.25">
      <c r="O11" s="11" t="s">
        <v>184</v>
      </c>
      <c r="Q11" s="138">
        <v>0</v>
      </c>
      <c r="W11" s="94">
        <v>42563</v>
      </c>
      <c r="X11" s="373">
        <v>214.53</v>
      </c>
      <c r="Y11" s="40">
        <v>215.3</v>
      </c>
      <c r="Z11" s="40">
        <v>213.43</v>
      </c>
      <c r="AA11" s="373">
        <v>214.95</v>
      </c>
      <c r="AB11" s="95">
        <v>101275600</v>
      </c>
      <c r="AC11" s="247">
        <v>214.95</v>
      </c>
      <c r="AD11" s="2">
        <f t="shared" si="0"/>
        <v>1.8700000000000045</v>
      </c>
      <c r="AE11" s="138">
        <f t="shared" si="1"/>
        <v>7.2633552014993441E-3</v>
      </c>
      <c r="AK11" s="236"/>
      <c r="AN11" s="236"/>
    </row>
    <row r="12" spans="1:40" x14ac:dyDescent="0.25">
      <c r="W12" s="94">
        <v>42562</v>
      </c>
      <c r="X12" s="373">
        <v>213.19</v>
      </c>
      <c r="Y12" s="40">
        <v>214.07</v>
      </c>
      <c r="Z12" s="40">
        <v>212.95</v>
      </c>
      <c r="AA12" s="373">
        <v>213.4</v>
      </c>
      <c r="AB12" s="95">
        <v>73633900</v>
      </c>
      <c r="AC12" s="247">
        <v>213.4</v>
      </c>
      <c r="AD12" s="2">
        <f t="shared" si="0"/>
        <v>1.1200000000000045</v>
      </c>
      <c r="AE12" s="138">
        <f t="shared" si="1"/>
        <v>3.5269221725839905E-3</v>
      </c>
    </row>
    <row r="13" spans="1:40" x14ac:dyDescent="0.25">
      <c r="W13" s="94">
        <v>42559</v>
      </c>
      <c r="X13" s="373">
        <v>211.05</v>
      </c>
      <c r="Y13" s="40">
        <v>212.94</v>
      </c>
      <c r="Z13" s="40">
        <v>210.78</v>
      </c>
      <c r="AA13" s="373">
        <v>212.65</v>
      </c>
      <c r="AB13" s="95">
        <v>133971000</v>
      </c>
      <c r="AC13" s="247">
        <v>212.65</v>
      </c>
      <c r="AD13" s="2">
        <f t="shared" si="0"/>
        <v>2.1599999999999966</v>
      </c>
      <c r="AE13" s="138">
        <f t="shared" si="1"/>
        <v>1.4890469145229845E-2</v>
      </c>
      <c r="AK13" s="236"/>
      <c r="AN13" s="236"/>
    </row>
    <row r="14" spans="1:40" x14ac:dyDescent="0.25">
      <c r="T14" s="84"/>
      <c r="U14" s="11"/>
      <c r="W14" s="94">
        <v>42558</v>
      </c>
      <c r="X14" s="373">
        <v>209.87</v>
      </c>
      <c r="Y14" s="40">
        <v>210.65</v>
      </c>
      <c r="Z14" s="40">
        <v>208.63</v>
      </c>
      <c r="AA14" s="373">
        <v>209.53</v>
      </c>
      <c r="AB14" s="95">
        <v>85593800</v>
      </c>
      <c r="AC14" s="247">
        <v>209.53</v>
      </c>
      <c r="AD14" s="2">
        <f t="shared" si="0"/>
        <v>2.0200000000000102</v>
      </c>
      <c r="AE14" s="138">
        <f t="shared" si="1"/>
        <v>-6.2005151197175312E-4</v>
      </c>
    </row>
    <row r="15" spans="1:40" x14ac:dyDescent="0.25">
      <c r="W15" s="94">
        <v>42557</v>
      </c>
      <c r="X15" s="373">
        <v>207.83</v>
      </c>
      <c r="Y15" s="40">
        <v>209.8</v>
      </c>
      <c r="Z15" s="40">
        <v>207.06</v>
      </c>
      <c r="AA15" s="373">
        <v>209.66</v>
      </c>
      <c r="AB15" s="95">
        <v>96021500</v>
      </c>
      <c r="AC15" s="247">
        <v>209.66</v>
      </c>
      <c r="AD15" s="2">
        <f t="shared" si="0"/>
        <v>2.7400000000000091</v>
      </c>
      <c r="AE15" s="138">
        <f t="shared" si="1"/>
        <v>5.9977928122449953E-3</v>
      </c>
      <c r="AK15" s="236"/>
      <c r="AN15" s="236"/>
    </row>
    <row r="16" spans="1:40" x14ac:dyDescent="0.25">
      <c r="W16" s="94">
        <v>42556</v>
      </c>
      <c r="X16" s="373">
        <v>208.95</v>
      </c>
      <c r="Y16" s="40">
        <v>209.08</v>
      </c>
      <c r="Z16" s="40">
        <v>207.71</v>
      </c>
      <c r="AA16" s="373">
        <v>208.41</v>
      </c>
      <c r="AB16" s="95">
        <v>109803700</v>
      </c>
      <c r="AC16" s="247">
        <v>208.41</v>
      </c>
      <c r="AD16" s="2">
        <f t="shared" si="0"/>
        <v>1.3700000000000045</v>
      </c>
      <c r="AE16" s="138">
        <f t="shared" si="1"/>
        <v>-7.1932164634146423E-3</v>
      </c>
    </row>
    <row r="17" spans="1:40" x14ac:dyDescent="0.25">
      <c r="W17" s="94">
        <v>42552</v>
      </c>
      <c r="X17" s="373">
        <v>209.48</v>
      </c>
      <c r="Y17" s="40">
        <v>210.49</v>
      </c>
      <c r="Z17" s="40">
        <v>209.29</v>
      </c>
      <c r="AA17" s="373">
        <v>209.92</v>
      </c>
      <c r="AB17" s="95">
        <v>106055300</v>
      </c>
      <c r="AC17" s="247">
        <v>209.92</v>
      </c>
      <c r="AD17" s="2">
        <f t="shared" si="0"/>
        <v>1.2000000000000171</v>
      </c>
      <c r="AE17" s="138">
        <f t="shared" si="1"/>
        <v>2.1004391827381674E-3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42551</v>
      </c>
      <c r="X18" s="373">
        <v>207.21</v>
      </c>
      <c r="Y18" s="40">
        <v>209.54</v>
      </c>
      <c r="Z18" s="40">
        <v>206.56</v>
      </c>
      <c r="AA18" s="373">
        <v>209.48</v>
      </c>
      <c r="AB18" s="95">
        <v>165021900</v>
      </c>
      <c r="AC18" s="247">
        <v>209.48</v>
      </c>
      <c r="AD18" s="2">
        <f t="shared" si="0"/>
        <v>2.9799999999999898</v>
      </c>
      <c r="AE18" s="138">
        <f t="shared" si="1"/>
        <v>1.3645601471015123E-2</v>
      </c>
    </row>
    <row r="19" spans="1:40" x14ac:dyDescent="0.25">
      <c r="W19" s="94">
        <v>42550</v>
      </c>
      <c r="X19" s="373">
        <v>204.84</v>
      </c>
      <c r="Y19" s="40">
        <v>206.93</v>
      </c>
      <c r="Z19" s="40">
        <v>204.72</v>
      </c>
      <c r="AA19" s="373">
        <v>206.66</v>
      </c>
      <c r="AB19" s="95">
        <v>137328600</v>
      </c>
      <c r="AC19" s="247">
        <v>206.66</v>
      </c>
      <c r="AD19" s="2">
        <f t="shared" si="0"/>
        <v>2.210000000000008</v>
      </c>
      <c r="AE19" s="138">
        <f t="shared" si="1"/>
        <v>1.7027559055118102E-2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42549</v>
      </c>
      <c r="X20" s="373">
        <v>201.48</v>
      </c>
      <c r="Y20" s="40">
        <v>203.23</v>
      </c>
      <c r="Z20" s="40">
        <v>201.12</v>
      </c>
      <c r="AA20" s="373">
        <v>203.2</v>
      </c>
      <c r="AB20" s="95">
        <v>159382400</v>
      </c>
      <c r="AC20" s="247">
        <v>203.2</v>
      </c>
      <c r="AD20" s="2">
        <f t="shared" si="0"/>
        <v>2.1099999999999852</v>
      </c>
      <c r="AE20" s="138">
        <f t="shared" si="1"/>
        <v>1.8036072144288484E-2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42548</v>
      </c>
      <c r="X21" s="373">
        <v>201.59</v>
      </c>
      <c r="Y21" s="40">
        <v>201.6</v>
      </c>
      <c r="Z21" s="40">
        <v>198.65</v>
      </c>
      <c r="AA21" s="373">
        <v>199.6</v>
      </c>
      <c r="AB21" s="95">
        <v>230775800</v>
      </c>
      <c r="AC21" s="247">
        <v>199.6</v>
      </c>
      <c r="AD21" s="2">
        <f t="shared" si="0"/>
        <v>2.9499999999999886</v>
      </c>
      <c r="AE21" s="138">
        <f t="shared" si="1"/>
        <v>-1.790986026372765E-2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42545</v>
      </c>
      <c r="X22" s="373">
        <v>203.63</v>
      </c>
      <c r="Y22" s="40">
        <v>210.85</v>
      </c>
      <c r="Z22" s="40">
        <v>202.72</v>
      </c>
      <c r="AA22" s="373">
        <v>203.24</v>
      </c>
      <c r="AB22" s="95">
        <v>333444400</v>
      </c>
      <c r="AC22" s="247">
        <v>203.24</v>
      </c>
      <c r="AD22" s="2">
        <f t="shared" si="0"/>
        <v>8.1299999999999955</v>
      </c>
      <c r="AE22" s="138">
        <f t="shared" si="1"/>
        <v>-3.5909112470945415E-2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42544</v>
      </c>
      <c r="X23" s="373">
        <v>209.81</v>
      </c>
      <c r="Y23" s="40">
        <v>210.87</v>
      </c>
      <c r="Z23" s="40">
        <v>209.27</v>
      </c>
      <c r="AA23" s="373">
        <v>210.81</v>
      </c>
      <c r="AB23" s="95">
        <v>102731400</v>
      </c>
      <c r="AC23" s="247">
        <v>210.81</v>
      </c>
      <c r="AD23" s="2">
        <f t="shared" si="0"/>
        <v>1.5999999999999943</v>
      </c>
      <c r="AE23" s="138">
        <f t="shared" si="1"/>
        <v>1.302258529553102E-2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42543</v>
      </c>
      <c r="X24" s="373">
        <v>208.65</v>
      </c>
      <c r="Y24" s="40">
        <v>209.5</v>
      </c>
      <c r="Z24" s="40">
        <v>207.93</v>
      </c>
      <c r="AA24" s="373">
        <v>208.1</v>
      </c>
      <c r="AB24" s="95">
        <v>95560500</v>
      </c>
      <c r="AC24" s="247">
        <v>208.1</v>
      </c>
      <c r="AD24" s="2">
        <f t="shared" si="0"/>
        <v>1.5699999999999932</v>
      </c>
      <c r="AE24" s="138">
        <f t="shared" si="1"/>
        <v>-1.6311648436000414E-3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42542</v>
      </c>
      <c r="X25" s="373">
        <v>208.3</v>
      </c>
      <c r="Y25" s="40">
        <v>208.92</v>
      </c>
      <c r="Z25" s="40">
        <v>207.78</v>
      </c>
      <c r="AA25" s="373">
        <v>208.44</v>
      </c>
      <c r="AB25" s="95">
        <v>72461700</v>
      </c>
      <c r="AC25" s="247">
        <v>208.44</v>
      </c>
      <c r="AD25" s="2">
        <f t="shared" si="0"/>
        <v>1.1399999999999864</v>
      </c>
      <c r="AE25" s="138">
        <f t="shared" si="1"/>
        <v>2.8385855184027697E-3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42541</v>
      </c>
      <c r="X26" s="373">
        <v>208.82</v>
      </c>
      <c r="Y26" s="40">
        <v>209.61</v>
      </c>
      <c r="Z26" s="40">
        <v>207.75</v>
      </c>
      <c r="AA26" s="373">
        <v>207.85</v>
      </c>
      <c r="AB26" s="95">
        <v>82789600</v>
      </c>
      <c r="AC26" s="247">
        <v>207.85</v>
      </c>
      <c r="AD26" s="2">
        <f t="shared" si="0"/>
        <v>1.8600000000000136</v>
      </c>
      <c r="AE26" s="138">
        <f t="shared" si="1"/>
        <v>6.4400542320355303E-3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42538</v>
      </c>
      <c r="X27" s="373">
        <v>207.17</v>
      </c>
      <c r="Y27" s="40">
        <v>207.2</v>
      </c>
      <c r="Z27" s="40">
        <v>205.75</v>
      </c>
      <c r="AA27" s="373">
        <v>206.52</v>
      </c>
      <c r="AB27" s="95">
        <v>117055700</v>
      </c>
      <c r="AC27" s="247">
        <v>206.52</v>
      </c>
      <c r="AD27" s="2">
        <f t="shared" si="0"/>
        <v>1.4499999999999886</v>
      </c>
      <c r="AE27" s="138" t="e">
        <f t="shared" si="1"/>
        <v>#DIV/0!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42538</v>
      </c>
      <c r="X28" s="373" t="s">
        <v>276</v>
      </c>
      <c r="Y28" s="40"/>
      <c r="Z28" s="40"/>
      <c r="AA28" s="373"/>
      <c r="AB28" s="95"/>
      <c r="AC28" s="247"/>
      <c r="AD28" s="2">
        <f t="shared" si="0"/>
        <v>0</v>
      </c>
      <c r="AE28" s="138">
        <f t="shared" si="1"/>
        <v>-1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42537</v>
      </c>
      <c r="X29" s="373">
        <v>207.75</v>
      </c>
      <c r="Y29" s="40">
        <v>208.57</v>
      </c>
      <c r="Z29" s="40">
        <v>205.59</v>
      </c>
      <c r="AA29" s="373">
        <v>208.37</v>
      </c>
      <c r="AB29" s="95">
        <v>149533100</v>
      </c>
      <c r="AC29" s="247">
        <v>207.29</v>
      </c>
      <c r="AD29" s="2">
        <f t="shared" si="0"/>
        <v>2.9799999999999898</v>
      </c>
      <c r="AE29" s="138">
        <f t="shared" si="1"/>
        <v>2.9514224888715912E-3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42536</v>
      </c>
      <c r="X30" s="373">
        <v>208.04</v>
      </c>
      <c r="Y30" s="40">
        <v>209.36</v>
      </c>
      <c r="Z30" s="40">
        <v>207.53</v>
      </c>
      <c r="AA30" s="373">
        <v>207.75</v>
      </c>
      <c r="AB30" s="95">
        <v>109124500</v>
      </c>
      <c r="AC30" s="247">
        <v>206.68</v>
      </c>
      <c r="AD30" s="2">
        <f t="shared" si="0"/>
        <v>1.8300000000000125</v>
      </c>
      <c r="AE30" s="138">
        <f t="shared" si="1"/>
        <v>-1.3529184383456183E-3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42535</v>
      </c>
      <c r="X31" s="373">
        <v>208</v>
      </c>
      <c r="Y31" s="40">
        <v>208.74</v>
      </c>
      <c r="Z31" s="40">
        <v>206.92</v>
      </c>
      <c r="AA31" s="373">
        <v>208.04</v>
      </c>
      <c r="AB31" s="95">
        <v>125059300</v>
      </c>
      <c r="AC31" s="247">
        <v>206.96</v>
      </c>
      <c r="AD31" s="2">
        <f t="shared" si="0"/>
        <v>1.8200000000000216</v>
      </c>
      <c r="AE31" s="138">
        <f t="shared" si="1"/>
        <v>-1.9771423060230831E-3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42534</v>
      </c>
      <c r="X32" s="373">
        <v>209.36</v>
      </c>
      <c r="Y32" s="40">
        <v>210.37</v>
      </c>
      <c r="Z32" s="40">
        <v>208.35</v>
      </c>
      <c r="AA32" s="373">
        <v>208.45</v>
      </c>
      <c r="AB32" s="95">
        <v>117751200</v>
      </c>
      <c r="AC32" s="247">
        <v>207.37</v>
      </c>
      <c r="AD32" s="2">
        <f t="shared" si="0"/>
        <v>2.0200000000000102</v>
      </c>
      <c r="AE32" s="138">
        <f t="shared" si="1"/>
        <v>-7.7040865154559546E-3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42531</v>
      </c>
      <c r="X33" s="373">
        <v>210.46</v>
      </c>
      <c r="Y33" s="40">
        <v>210.86</v>
      </c>
      <c r="Z33" s="40">
        <v>209.43</v>
      </c>
      <c r="AA33" s="373">
        <v>210.07</v>
      </c>
      <c r="AB33" s="95">
        <v>113829200</v>
      </c>
      <c r="AC33" s="247">
        <v>208.98</v>
      </c>
      <c r="AD33" s="2">
        <f t="shared" si="0"/>
        <v>1.4300000000000068</v>
      </c>
      <c r="AE33" s="138">
        <f t="shared" si="1"/>
        <v>-9.4795715233670919E-3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42530</v>
      </c>
      <c r="X34" s="373">
        <v>211.51</v>
      </c>
      <c r="Y34" s="40">
        <v>212.22</v>
      </c>
      <c r="Z34" s="40">
        <v>211.19</v>
      </c>
      <c r="AA34" s="373">
        <v>212.08</v>
      </c>
      <c r="AB34" s="95">
        <v>73786900</v>
      </c>
      <c r="AC34" s="247">
        <v>210.98</v>
      </c>
      <c r="AD34" s="2">
        <f t="shared" si="0"/>
        <v>1.0300000000000011</v>
      </c>
      <c r="AE34" s="138">
        <f t="shared" si="1"/>
        <v>-1.3726511099542149E-3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42529</v>
      </c>
      <c r="X35" s="373">
        <v>211.84</v>
      </c>
      <c r="Y35" s="40">
        <v>212.52</v>
      </c>
      <c r="Z35" s="40">
        <v>211.69</v>
      </c>
      <c r="AA35" s="373">
        <v>212.37</v>
      </c>
      <c r="AB35" s="95">
        <v>66170900</v>
      </c>
      <c r="AC35" s="247">
        <v>211.27</v>
      </c>
      <c r="AD35" s="2">
        <f t="shared" si="0"/>
        <v>0.83000000000001251</v>
      </c>
      <c r="AE35" s="138">
        <f t="shared" si="1"/>
        <v>3.2766644505650699E-3</v>
      </c>
    </row>
    <row r="36" spans="1:31" x14ac:dyDescent="0.25">
      <c r="W36" s="94">
        <v>42528</v>
      </c>
      <c r="X36" s="373">
        <v>211.53</v>
      </c>
      <c r="Y36" s="40">
        <v>212.34</v>
      </c>
      <c r="Z36" s="40">
        <v>211.5</v>
      </c>
      <c r="AA36" s="373">
        <v>211.68</v>
      </c>
      <c r="AB36" s="95">
        <v>60974800</v>
      </c>
      <c r="AC36" s="247">
        <v>210.58</v>
      </c>
      <c r="AD36" s="2">
        <f t="shared" si="0"/>
        <v>0.84000000000000341</v>
      </c>
      <c r="AE36" s="138">
        <f t="shared" si="1"/>
        <v>1.5219252354228274E-3</v>
      </c>
    </row>
    <row r="37" spans="1:31" x14ac:dyDescent="0.25">
      <c r="L37" t="s">
        <v>238</v>
      </c>
      <c r="M37" s="2">
        <f>M55+K55-F55</f>
        <v>160.82999999999993</v>
      </c>
      <c r="W37" s="94">
        <v>42527</v>
      </c>
      <c r="X37" s="373">
        <v>210.7</v>
      </c>
      <c r="Y37" s="40">
        <v>211.77</v>
      </c>
      <c r="Z37" s="40">
        <v>210.51</v>
      </c>
      <c r="AA37" s="373">
        <v>211.35</v>
      </c>
      <c r="AB37" s="95">
        <v>64887000</v>
      </c>
      <c r="AC37" s="247">
        <v>210.26</v>
      </c>
      <c r="AD37" s="2">
        <f t="shared" si="0"/>
        <v>1.2600000000000193</v>
      </c>
      <c r="AE37" s="138">
        <f t="shared" si="1"/>
        <v>5.1149672546488834E-3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42524</v>
      </c>
      <c r="X38" s="373">
        <v>210.25</v>
      </c>
      <c r="Y38" s="40">
        <v>210.69</v>
      </c>
      <c r="Z38" s="40">
        <v>208.86</v>
      </c>
      <c r="AA38" s="373">
        <v>210.28</v>
      </c>
      <c r="AB38" s="95">
        <v>101757100</v>
      </c>
      <c r="AC38" s="247">
        <v>209.19</v>
      </c>
      <c r="AD38" s="2">
        <f t="shared" si="0"/>
        <v>1.8299999999999841</v>
      </c>
      <c r="AE38" s="138">
        <f t="shared" si="1"/>
        <v>-3.0025736345439258E-3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07" t="s">
        <v>78</v>
      </c>
      <c r="Q39" s="507"/>
      <c r="R39" s="34"/>
      <c r="T39" s="91" t="s">
        <v>113</v>
      </c>
      <c r="W39" s="94">
        <v>42523</v>
      </c>
      <c r="X39" s="373">
        <v>209.8</v>
      </c>
      <c r="Y39" s="40">
        <v>210.93</v>
      </c>
      <c r="Z39" s="40">
        <v>209.24</v>
      </c>
      <c r="AA39" s="373">
        <v>210.91</v>
      </c>
      <c r="AB39" s="95">
        <v>63044700</v>
      </c>
      <c r="AC39" s="247">
        <v>209.82</v>
      </c>
      <c r="AD39" s="2">
        <f t="shared" si="0"/>
        <v>1.6899999999999977</v>
      </c>
      <c r="AE39" s="138">
        <f t="shared" si="1"/>
        <v>3.0595659240844064E-3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238.42500000000001</v>
      </c>
      <c r="R40" s="34"/>
      <c r="T40" s="97" t="s">
        <v>98</v>
      </c>
      <c r="U40" s="129">
        <v>217.24</v>
      </c>
      <c r="W40" s="94">
        <v>42522</v>
      </c>
      <c r="X40" s="373">
        <v>209.12</v>
      </c>
      <c r="Y40" s="40">
        <v>210.48</v>
      </c>
      <c r="Z40" s="40">
        <v>208.89</v>
      </c>
      <c r="AA40" s="373">
        <v>210.27</v>
      </c>
      <c r="AB40" s="95">
        <v>69936200</v>
      </c>
      <c r="AC40" s="247">
        <v>209.18</v>
      </c>
      <c r="AD40" s="2">
        <f t="shared" si="0"/>
        <v>1.5900000000000034</v>
      </c>
      <c r="AE40" s="138">
        <f t="shared" si="1"/>
        <v>2.0598802395210836E-3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236.25750000000002</v>
      </c>
      <c r="R41" s="34"/>
      <c r="T41" s="87" t="s">
        <v>99</v>
      </c>
      <c r="U41" s="130">
        <v>217</v>
      </c>
      <c r="W41" s="94">
        <v>42521</v>
      </c>
      <c r="X41" s="373">
        <v>210.56</v>
      </c>
      <c r="Y41" s="40">
        <v>210.69</v>
      </c>
      <c r="Z41" s="40">
        <v>209.18</v>
      </c>
      <c r="AA41" s="373">
        <v>209.84</v>
      </c>
      <c r="AB41" s="95">
        <v>109879400</v>
      </c>
      <c r="AC41" s="247">
        <v>208.75</v>
      </c>
      <c r="AD41" s="2">
        <f t="shared" si="0"/>
        <v>1.5099999999999909</v>
      </c>
      <c r="AE41" s="138">
        <f t="shared" si="1"/>
        <v>-1.9125029882859357E-3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234.09</v>
      </c>
      <c r="R42" s="34"/>
      <c r="T42" s="87" t="s">
        <v>100</v>
      </c>
      <c r="U42" s="130" t="s">
        <v>553</v>
      </c>
      <c r="W42" s="94">
        <v>42517</v>
      </c>
      <c r="X42" s="373">
        <v>209.53</v>
      </c>
      <c r="Y42" s="40">
        <v>210.25</v>
      </c>
      <c r="Z42" s="40">
        <v>209.47</v>
      </c>
      <c r="AA42" s="373">
        <v>210.24</v>
      </c>
      <c r="AB42" s="95">
        <v>64211200</v>
      </c>
      <c r="AC42" s="247">
        <v>209.15</v>
      </c>
      <c r="AD42" s="2">
        <f t="shared" si="0"/>
        <v>0.78000000000000114</v>
      </c>
      <c r="AE42" s="138">
        <f t="shared" si="1"/>
        <v>4.2735042735042583E-3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231.92250000000001</v>
      </c>
      <c r="R43" s="83"/>
      <c r="T43" s="87" t="s">
        <v>101</v>
      </c>
      <c r="U43" s="130" t="s">
        <v>554</v>
      </c>
      <c r="W43" s="94">
        <v>42516</v>
      </c>
      <c r="X43" s="373">
        <v>209.44</v>
      </c>
      <c r="Y43" s="40">
        <v>209.71</v>
      </c>
      <c r="Z43" s="40">
        <v>208.97</v>
      </c>
      <c r="AA43" s="373">
        <v>209.34</v>
      </c>
      <c r="AB43" s="95">
        <v>55280700</v>
      </c>
      <c r="AC43" s="247">
        <v>208.26</v>
      </c>
      <c r="AD43" s="2">
        <f t="shared" si="0"/>
        <v>0.74000000000000909</v>
      </c>
      <c r="AE43" s="138">
        <f t="shared" si="1"/>
        <v>2.881844380404619E-4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229.75500000000002</v>
      </c>
      <c r="R44" s="83"/>
      <c r="T44" s="87" t="s">
        <v>265</v>
      </c>
      <c r="U44" s="130">
        <v>217.28</v>
      </c>
      <c r="W44" s="94">
        <v>42515</v>
      </c>
      <c r="X44" s="373">
        <v>208.67</v>
      </c>
      <c r="Y44" s="40">
        <v>209.77</v>
      </c>
      <c r="Z44" s="40">
        <v>207.87</v>
      </c>
      <c r="AA44" s="373">
        <v>209.28</v>
      </c>
      <c r="AB44" s="95">
        <v>76621400</v>
      </c>
      <c r="AC44" s="247">
        <v>208.2</v>
      </c>
      <c r="AD44" s="2">
        <f t="shared" si="0"/>
        <v>1.9000000000000057</v>
      </c>
      <c r="AE44" s="138">
        <f t="shared" si="1"/>
        <v>6.8185115334395974E-3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227.58750000000001</v>
      </c>
      <c r="R45" s="83"/>
      <c r="T45" s="87" t="s">
        <v>266</v>
      </c>
      <c r="U45" s="130" t="s">
        <v>316</v>
      </c>
      <c r="W45" s="94">
        <v>42514</v>
      </c>
      <c r="X45" s="373">
        <v>206.17</v>
      </c>
      <c r="Y45" s="40">
        <v>208.24</v>
      </c>
      <c r="Z45" s="40">
        <v>206.14</v>
      </c>
      <c r="AA45" s="373">
        <v>207.87</v>
      </c>
      <c r="AB45" s="95">
        <v>93537800</v>
      </c>
      <c r="AC45" s="247">
        <v>206.79</v>
      </c>
      <c r="AD45" s="2">
        <f t="shared" si="0"/>
        <v>2.1000000000000227</v>
      </c>
      <c r="AE45" s="138">
        <f t="shared" si="1"/>
        <v>1.2931667891256327E-2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225.42000000000002</v>
      </c>
      <c r="R46" s="83"/>
      <c r="T46" s="87" t="s">
        <v>267</v>
      </c>
      <c r="U46" s="234">
        <v>3.8199999999999998E-2</v>
      </c>
      <c r="W46" s="94">
        <v>42513</v>
      </c>
      <c r="X46" s="373">
        <v>205.51</v>
      </c>
      <c r="Y46" s="40">
        <v>205.84</v>
      </c>
      <c r="Z46" s="40">
        <v>204.99</v>
      </c>
      <c r="AA46" s="373">
        <v>205.21</v>
      </c>
      <c r="AB46" s="95">
        <v>58682600</v>
      </c>
      <c r="AC46" s="247">
        <v>204.15</v>
      </c>
      <c r="AD46" s="2">
        <f t="shared" si="0"/>
        <v>0.84999999999999432</v>
      </c>
      <c r="AE46" s="138">
        <f t="shared" si="1"/>
        <v>-1.3696619869881799E-3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223.2525</v>
      </c>
      <c r="R47" s="83"/>
      <c r="T47" s="87"/>
      <c r="U47" s="130"/>
      <c r="W47" s="94">
        <v>42510</v>
      </c>
      <c r="X47" s="373">
        <v>204.92</v>
      </c>
      <c r="Y47" s="40">
        <v>206.1</v>
      </c>
      <c r="Z47" s="40">
        <v>204.86</v>
      </c>
      <c r="AA47" s="373">
        <v>205.49</v>
      </c>
      <c r="AB47" s="95">
        <v>104990400</v>
      </c>
      <c r="AC47" s="247">
        <v>204.43</v>
      </c>
      <c r="AD47" s="2">
        <f t="shared" si="0"/>
        <v>1.2399999999999807</v>
      </c>
      <c r="AE47" s="138">
        <f t="shared" si="1"/>
        <v>6.3503002855174184E-3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221.08500000000001</v>
      </c>
      <c r="R48" s="83"/>
      <c r="T48" s="87" t="s">
        <v>105</v>
      </c>
      <c r="U48" s="130" t="s">
        <v>555</v>
      </c>
      <c r="W48" s="94">
        <v>42509</v>
      </c>
      <c r="X48" s="373">
        <v>204.06</v>
      </c>
      <c r="Y48" s="40">
        <v>204.54</v>
      </c>
      <c r="Z48" s="40">
        <v>202.78</v>
      </c>
      <c r="AA48" s="373">
        <v>204.2</v>
      </c>
      <c r="AB48" s="95">
        <v>115430500</v>
      </c>
      <c r="AC48" s="247">
        <v>203.14</v>
      </c>
      <c r="AD48" s="2">
        <f t="shared" si="0"/>
        <v>1.7599999999999909</v>
      </c>
      <c r="AE48" s="138">
        <f t="shared" si="1"/>
        <v>-3.4829531518273393E-3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218.91749999999999</v>
      </c>
      <c r="R49" s="83"/>
      <c r="T49" s="87" t="s">
        <v>106</v>
      </c>
      <c r="U49" s="130" t="s">
        <v>370</v>
      </c>
      <c r="W49" s="94">
        <v>42508</v>
      </c>
      <c r="X49" s="373">
        <v>204.44</v>
      </c>
      <c r="Y49" s="40">
        <v>206.3</v>
      </c>
      <c r="Z49" s="40">
        <v>203.63</v>
      </c>
      <c r="AA49" s="373">
        <v>204.91</v>
      </c>
      <c r="AB49" s="95">
        <v>123493400</v>
      </c>
      <c r="AC49" s="247">
        <v>203.85</v>
      </c>
      <c r="AD49" s="2">
        <f t="shared" si="0"/>
        <v>2.6700000000000159</v>
      </c>
      <c r="AE49" s="138">
        <f t="shared" si="1"/>
        <v>2.9442072721930224E-4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216.75</v>
      </c>
      <c r="R50" s="83"/>
      <c r="T50" s="87" t="s">
        <v>107</v>
      </c>
      <c r="U50" s="131">
        <v>55873147</v>
      </c>
      <c r="W50" s="94">
        <v>42507</v>
      </c>
      <c r="X50" s="373">
        <v>206.46</v>
      </c>
      <c r="Y50" s="40">
        <v>206.8</v>
      </c>
      <c r="Z50" s="40">
        <v>204.23</v>
      </c>
      <c r="AA50" s="373">
        <v>204.85</v>
      </c>
      <c r="AB50" s="95">
        <v>114924900</v>
      </c>
      <c r="AC50" s="247">
        <v>203.79</v>
      </c>
      <c r="AD50" s="2">
        <f t="shared" si="0"/>
        <v>2.5700000000000216</v>
      </c>
      <c r="AE50" s="138">
        <f t="shared" si="1"/>
        <v>-9.333527781828832E-3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214.58250000000001</v>
      </c>
      <c r="R51" s="83"/>
      <c r="T51" s="87" t="s">
        <v>110</v>
      </c>
      <c r="U51" s="131">
        <v>98190000</v>
      </c>
      <c r="W51" s="94">
        <v>42506</v>
      </c>
      <c r="X51" s="373">
        <v>204.96</v>
      </c>
      <c r="Y51" s="40">
        <v>207.34</v>
      </c>
      <c r="Z51" s="40">
        <v>204.89</v>
      </c>
      <c r="AA51" s="373">
        <v>206.78</v>
      </c>
      <c r="AB51" s="95">
        <v>77486800</v>
      </c>
      <c r="AC51" s="247">
        <v>205.71</v>
      </c>
      <c r="AD51" s="2">
        <f t="shared" si="0"/>
        <v>2.4500000000000171</v>
      </c>
      <c r="AE51" s="138">
        <f t="shared" si="1"/>
        <v>9.8674521354935596E-3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212.41499999999999</v>
      </c>
      <c r="R52" s="83"/>
      <c r="T52" s="87" t="s">
        <v>268</v>
      </c>
      <c r="U52" s="130">
        <v>18</v>
      </c>
      <c r="W52" s="94">
        <v>42503</v>
      </c>
      <c r="X52" s="373">
        <v>206.21</v>
      </c>
      <c r="Y52" s="40">
        <v>206.86</v>
      </c>
      <c r="Z52" s="40">
        <v>204.38</v>
      </c>
      <c r="AA52" s="373">
        <v>204.76</v>
      </c>
      <c r="AB52" s="95">
        <v>96474600</v>
      </c>
      <c r="AC52" s="247">
        <v>203.7</v>
      </c>
      <c r="AD52" s="2">
        <f t="shared" si="0"/>
        <v>2.4800000000000182</v>
      </c>
      <c r="AE52" s="138">
        <f t="shared" si="1"/>
        <v>-8.7108861745097688E-3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210.2475</v>
      </c>
      <c r="R53" s="83"/>
      <c r="T53" s="87" t="s">
        <v>269</v>
      </c>
      <c r="U53" s="130">
        <v>2.09</v>
      </c>
      <c r="W53" s="94">
        <v>42502</v>
      </c>
      <c r="X53" s="373">
        <v>207.29</v>
      </c>
      <c r="Y53" s="40">
        <v>207.49</v>
      </c>
      <c r="Z53" s="40">
        <v>205.37</v>
      </c>
      <c r="AA53" s="373">
        <v>206.56</v>
      </c>
      <c r="AB53" s="95">
        <v>89586300</v>
      </c>
      <c r="AC53" s="247">
        <v>205.49</v>
      </c>
      <c r="AD53" s="2">
        <f t="shared" si="0"/>
        <v>2.1200000000000045</v>
      </c>
      <c r="AE53" s="138">
        <f t="shared" si="1"/>
        <v>2.9207029158362374E-4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208.07999999999998</v>
      </c>
      <c r="R54" s="83"/>
      <c r="T54" s="87"/>
      <c r="U54" s="130"/>
      <c r="W54" s="94">
        <v>42501</v>
      </c>
      <c r="X54" s="373">
        <v>207.91</v>
      </c>
      <c r="Y54" s="40">
        <v>208.54</v>
      </c>
      <c r="Z54" s="40">
        <v>206.5</v>
      </c>
      <c r="AA54" s="373">
        <v>206.5</v>
      </c>
      <c r="AB54" s="95">
        <v>81727000</v>
      </c>
      <c r="AC54" s="247">
        <v>205.43</v>
      </c>
      <c r="AD54" s="2">
        <f t="shared" si="0"/>
        <v>2.039999999999992</v>
      </c>
      <c r="AE54" s="138">
        <f t="shared" si="1"/>
        <v>-9.3552587163041601E-3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205.91249999999999</v>
      </c>
      <c r="R55" s="83"/>
      <c r="T55" s="87"/>
      <c r="U55" s="130"/>
      <c r="W55" s="94">
        <v>42500</v>
      </c>
      <c r="X55" s="373">
        <v>206.72</v>
      </c>
      <c r="Y55" s="40">
        <v>208.47</v>
      </c>
      <c r="Z55" s="40">
        <v>206.64</v>
      </c>
      <c r="AA55" s="373">
        <v>208.45</v>
      </c>
      <c r="AB55" s="95">
        <v>77472200</v>
      </c>
      <c r="AC55" s="247">
        <v>207.37</v>
      </c>
      <c r="AD55" s="2">
        <f t="shared" si="0"/>
        <v>1.8300000000000125</v>
      </c>
      <c r="AE55" s="138">
        <f t="shared" si="1"/>
        <v>1.2449956058978584E-2</v>
      </c>
    </row>
    <row r="56" spans="1:31" x14ac:dyDescent="0.25">
      <c r="O56" s="2"/>
      <c r="P56" s="83">
        <v>0.94</v>
      </c>
      <c r="Q56" s="83">
        <f t="shared" si="5"/>
        <v>203.74499999999998</v>
      </c>
      <c r="R56" s="83"/>
      <c r="W56" s="94">
        <v>42499</v>
      </c>
      <c r="X56" s="373">
        <v>205.57</v>
      </c>
      <c r="Y56" s="40">
        <v>206.4</v>
      </c>
      <c r="Z56" s="40">
        <v>205.36</v>
      </c>
      <c r="AA56" s="373">
        <v>205.89</v>
      </c>
      <c r="AB56" s="95">
        <v>74374900</v>
      </c>
      <c r="AC56" s="247">
        <v>204.82</v>
      </c>
      <c r="AD56" s="2">
        <f t="shared" si="0"/>
        <v>1.039999999999992</v>
      </c>
      <c r="AE56" s="138">
        <f t="shared" si="1"/>
        <v>7.8178442294540851E-4</v>
      </c>
    </row>
    <row r="57" spans="1:31" x14ac:dyDescent="0.25">
      <c r="O57" s="2"/>
      <c r="P57" s="83">
        <v>0.93</v>
      </c>
      <c r="Q57" s="83">
        <f t="shared" si="5"/>
        <v>201.57750000000001</v>
      </c>
      <c r="R57" s="83"/>
      <c r="W57" s="94">
        <v>42496</v>
      </c>
      <c r="X57" s="373">
        <v>204.06</v>
      </c>
      <c r="Y57" s="40">
        <v>205.77</v>
      </c>
      <c r="Z57" s="40">
        <v>203.88</v>
      </c>
      <c r="AA57" s="373">
        <v>205.72</v>
      </c>
      <c r="AB57" s="95">
        <v>89315000</v>
      </c>
      <c r="AC57" s="247">
        <v>204.66</v>
      </c>
      <c r="AD57" s="2">
        <f t="shared" si="0"/>
        <v>1.8900000000000148</v>
      </c>
      <c r="AE57" s="138">
        <f t="shared" si="1"/>
        <v>3.6780932764455265E-3</v>
      </c>
    </row>
    <row r="58" spans="1:31" x14ac:dyDescent="0.25">
      <c r="O58" s="2"/>
      <c r="P58" s="83">
        <v>0.92</v>
      </c>
      <c r="Q58" s="83">
        <f t="shared" si="5"/>
        <v>199.41</v>
      </c>
      <c r="R58" s="83"/>
      <c r="W58" s="94">
        <v>42495</v>
      </c>
      <c r="X58" s="373">
        <v>205.56</v>
      </c>
      <c r="Y58" s="40">
        <v>205.98</v>
      </c>
      <c r="Z58" s="40">
        <v>204.47</v>
      </c>
      <c r="AA58" s="373">
        <v>204.97</v>
      </c>
      <c r="AB58" s="95">
        <v>67619200</v>
      </c>
      <c r="AC58" s="247">
        <v>203.91</v>
      </c>
      <c r="AD58" s="2">
        <f t="shared" si="0"/>
        <v>1.5099999999999909</v>
      </c>
      <c r="AE58" s="138">
        <f t="shared" si="1"/>
        <v>-1.9612650159350764E-4</v>
      </c>
    </row>
    <row r="59" spans="1:31" x14ac:dyDescent="0.25">
      <c r="O59" s="2"/>
      <c r="P59" s="83">
        <v>0.91</v>
      </c>
      <c r="Q59" s="83">
        <f t="shared" si="5"/>
        <v>197.24250000000001</v>
      </c>
      <c r="R59" s="83"/>
      <c r="W59" s="94">
        <v>42494</v>
      </c>
      <c r="X59" s="373">
        <v>204.99</v>
      </c>
      <c r="Y59" s="40">
        <v>205.85</v>
      </c>
      <c r="Z59" s="40">
        <v>204.42</v>
      </c>
      <c r="AA59" s="373">
        <v>205.01</v>
      </c>
      <c r="AB59" s="95">
        <v>92243800</v>
      </c>
      <c r="AC59" s="247">
        <v>203.95</v>
      </c>
      <c r="AD59" s="2">
        <f t="shared" si="0"/>
        <v>1.4300000000000068</v>
      </c>
      <c r="AE59" s="138">
        <f t="shared" si="1"/>
        <v>-5.5585352771954089E-3</v>
      </c>
    </row>
    <row r="60" spans="1:31" x14ac:dyDescent="0.25">
      <c r="O60" s="2"/>
      <c r="P60" s="83">
        <v>0.9</v>
      </c>
      <c r="Q60" s="83">
        <f t="shared" si="5"/>
        <v>195.07500000000002</v>
      </c>
      <c r="R60" s="83"/>
      <c r="W60" s="94">
        <v>42493</v>
      </c>
      <c r="X60" s="373">
        <v>206.52</v>
      </c>
      <c r="Y60" s="40">
        <v>206.8</v>
      </c>
      <c r="Z60" s="40">
        <v>205.28</v>
      </c>
      <c r="AA60" s="373">
        <v>206.16</v>
      </c>
      <c r="AB60" s="95">
        <v>106422100</v>
      </c>
      <c r="AC60" s="247">
        <v>205.09</v>
      </c>
      <c r="AD60" s="2">
        <f t="shared" si="0"/>
        <v>1.5200000000000102</v>
      </c>
      <c r="AE60" s="138">
        <f t="shared" si="1"/>
        <v>-8.70027550872432E-3</v>
      </c>
    </row>
    <row r="61" spans="1:31" x14ac:dyDescent="0.25">
      <c r="W61" s="94">
        <v>42492</v>
      </c>
      <c r="X61" s="373">
        <v>206.92</v>
      </c>
      <c r="Y61" s="40">
        <v>208.18</v>
      </c>
      <c r="Z61" s="40">
        <v>206.41</v>
      </c>
      <c r="AA61" s="373">
        <v>207.97</v>
      </c>
      <c r="AB61" s="95">
        <v>62188000</v>
      </c>
      <c r="AC61" s="247">
        <v>206.89</v>
      </c>
      <c r="AD61" s="2">
        <f t="shared" si="0"/>
        <v>1.7700000000000102</v>
      </c>
      <c r="AE61" s="138">
        <f t="shared" si="1"/>
        <v>7.9411478125304136E-3</v>
      </c>
    </row>
    <row r="62" spans="1:31" x14ac:dyDescent="0.25">
      <c r="W62" s="94">
        <v>42489</v>
      </c>
      <c r="X62" s="373">
        <v>206.72</v>
      </c>
      <c r="Y62" s="40">
        <v>207.13</v>
      </c>
      <c r="Z62" s="40">
        <v>205.03</v>
      </c>
      <c r="AA62" s="373">
        <v>206.33</v>
      </c>
      <c r="AB62" s="95">
        <v>142424100</v>
      </c>
      <c r="AC62" s="247">
        <v>205.26</v>
      </c>
      <c r="AD62" s="2">
        <f t="shared" si="0"/>
        <v>2.0999999999999943</v>
      </c>
      <c r="AE62" s="138">
        <f t="shared" si="1"/>
        <v>-5.4268824498497903E-3</v>
      </c>
    </row>
    <row r="63" spans="1:31" x14ac:dyDescent="0.25">
      <c r="W63" s="94">
        <v>42488</v>
      </c>
      <c r="X63" s="373">
        <v>208.46</v>
      </c>
      <c r="Y63" s="40">
        <v>209.76</v>
      </c>
      <c r="Z63" s="40">
        <v>206.96</v>
      </c>
      <c r="AA63" s="373">
        <v>207.45</v>
      </c>
      <c r="AB63" s="95">
        <v>97216200</v>
      </c>
      <c r="AC63" s="247">
        <v>206.38</v>
      </c>
      <c r="AD63" s="2">
        <f t="shared" si="0"/>
        <v>2.7999999999999829</v>
      </c>
      <c r="AE63" s="138">
        <f t="shared" si="1"/>
        <v>-9.0747587266529761E-3</v>
      </c>
    </row>
    <row r="64" spans="1:31" x14ac:dyDescent="0.25">
      <c r="W64" s="94">
        <v>42487</v>
      </c>
      <c r="X64" s="373">
        <v>208.47</v>
      </c>
      <c r="Y64" s="40">
        <v>209.81</v>
      </c>
      <c r="Z64" s="40">
        <v>208.05</v>
      </c>
      <c r="AA64" s="373">
        <v>209.35</v>
      </c>
      <c r="AB64" s="95">
        <v>77329400</v>
      </c>
      <c r="AC64" s="247">
        <v>208.27</v>
      </c>
      <c r="AD64" s="2">
        <f t="shared" si="0"/>
        <v>1.7599999999999909</v>
      </c>
      <c r="AE64" s="138">
        <f t="shared" si="1"/>
        <v>2.0688991531947476E-3</v>
      </c>
    </row>
    <row r="65" spans="23:31" x14ac:dyDescent="0.25">
      <c r="W65" s="94">
        <v>42486</v>
      </c>
      <c r="X65" s="373">
        <v>209.04</v>
      </c>
      <c r="Y65" s="40">
        <v>209.52</v>
      </c>
      <c r="Z65" s="40">
        <v>208.36</v>
      </c>
      <c r="AA65" s="373">
        <v>208.92</v>
      </c>
      <c r="AB65" s="95">
        <v>75864200</v>
      </c>
      <c r="AC65" s="247">
        <v>207.84</v>
      </c>
      <c r="AD65" s="2">
        <f t="shared" si="0"/>
        <v>1.1599999999999966</v>
      </c>
      <c r="AE65" s="138">
        <f t="shared" si="1"/>
        <v>1.4937599383222366E-3</v>
      </c>
    </row>
    <row r="66" spans="23:31" x14ac:dyDescent="0.25">
      <c r="W66" s="94">
        <v>42485</v>
      </c>
      <c r="X66" s="373">
        <v>208.26</v>
      </c>
      <c r="Y66" s="40">
        <v>208.66</v>
      </c>
      <c r="Z66" s="40">
        <v>207.54</v>
      </c>
      <c r="AA66" s="373">
        <v>208.61</v>
      </c>
      <c r="AB66" s="95">
        <v>66166500</v>
      </c>
      <c r="AC66" s="247">
        <v>207.53</v>
      </c>
      <c r="AD66" s="2">
        <f t="shared" si="0"/>
        <v>1.1200000000000045</v>
      </c>
      <c r="AE66" s="138">
        <f t="shared" si="1"/>
        <v>-1.7316850257347305E-3</v>
      </c>
    </row>
    <row r="67" spans="23:31" x14ac:dyDescent="0.25">
      <c r="W67" s="94">
        <v>42482</v>
      </c>
      <c r="X67" s="373">
        <v>208.55</v>
      </c>
      <c r="Y67" s="40">
        <v>209.29</v>
      </c>
      <c r="Z67" s="40">
        <v>207.91</v>
      </c>
      <c r="AA67" s="373">
        <v>208.97</v>
      </c>
      <c r="AB67" s="95">
        <v>99251700</v>
      </c>
      <c r="AC67" s="247">
        <v>207.89</v>
      </c>
      <c r="AD67" s="2">
        <f t="shared" si="0"/>
        <v>1.3799999999999955</v>
      </c>
      <c r="AE67" s="138">
        <f t="shared" si="1"/>
        <v>0</v>
      </c>
    </row>
    <row r="68" spans="23:31" x14ac:dyDescent="0.25">
      <c r="W68" s="94">
        <v>42481</v>
      </c>
      <c r="X68" s="10">
        <v>210.12</v>
      </c>
      <c r="Y68" s="40">
        <v>210.25</v>
      </c>
      <c r="Z68" s="40">
        <v>208.65</v>
      </c>
      <c r="AA68" s="10">
        <v>208.97</v>
      </c>
      <c r="AB68" s="95">
        <v>85695000</v>
      </c>
      <c r="AC68" s="247">
        <v>207.89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5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5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341</v>
      </c>
      <c r="M2" s="3"/>
      <c r="O2" s="11" t="s">
        <v>57</v>
      </c>
      <c r="Q2">
        <f>C18-H18</f>
        <v>110</v>
      </c>
      <c r="T2" s="85"/>
      <c r="W2" s="94">
        <v>42576</v>
      </c>
      <c r="X2" s="10">
        <v>64.989999999999995</v>
      </c>
      <c r="Y2" s="40">
        <v>65.52</v>
      </c>
      <c r="Z2" s="40">
        <v>64.680000000000007</v>
      </c>
      <c r="AA2" s="10">
        <v>64.94</v>
      </c>
      <c r="AB2" s="95">
        <v>4215500</v>
      </c>
      <c r="AC2" s="247">
        <v>64.94</v>
      </c>
      <c r="AD2" s="2">
        <f>Y2-Z2</f>
        <v>0.8399999999999892</v>
      </c>
      <c r="AE2" s="138">
        <f>AC2/AC3-1</f>
        <v>2.0058632927015818E-3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42573</v>
      </c>
      <c r="X3" s="10">
        <v>66.739999999999995</v>
      </c>
      <c r="Y3" s="40">
        <v>67.150000000000006</v>
      </c>
      <c r="Z3" s="40">
        <v>62.4</v>
      </c>
      <c r="AA3" s="10">
        <v>64.81</v>
      </c>
      <c r="AB3" s="95">
        <v>12765900</v>
      </c>
      <c r="AC3" s="247">
        <v>64.81</v>
      </c>
      <c r="AD3" s="2">
        <f>Y3-Z3</f>
        <v>4.7500000000000071</v>
      </c>
      <c r="AE3" s="138">
        <f>AC3/AC4-1</f>
        <v>-8.6153412295544296E-2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65.87</v>
      </c>
      <c r="T4" s="121"/>
      <c r="W4" s="94">
        <v>42572</v>
      </c>
      <c r="X4" s="10">
        <v>70</v>
      </c>
      <c r="Y4" s="40">
        <v>71.33</v>
      </c>
      <c r="Z4" s="40">
        <v>69.760000000000005</v>
      </c>
      <c r="AA4" s="10">
        <v>70.92</v>
      </c>
      <c r="AB4" s="95">
        <v>5073200</v>
      </c>
      <c r="AC4" s="247">
        <v>70.92</v>
      </c>
      <c r="AD4" s="2">
        <f t="shared" ref="AD4:AD67" si="0">Y4-Z4</f>
        <v>1.5699999999999932</v>
      </c>
      <c r="AE4" s="138">
        <f t="shared" ref="AE4:AE67" si="1">AC4/AC5-1</f>
        <v>2.0578500503669606E-2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7245.7000000000007</v>
      </c>
      <c r="W5" s="94">
        <v>42571</v>
      </c>
      <c r="X5" s="10">
        <v>68.47</v>
      </c>
      <c r="Y5" s="40">
        <v>69.8</v>
      </c>
      <c r="Z5" s="40">
        <v>67.959999999999994</v>
      </c>
      <c r="AA5" s="10">
        <v>69.489999999999995</v>
      </c>
      <c r="AB5" s="95">
        <v>3220800</v>
      </c>
      <c r="AC5" s="247">
        <v>69.489999999999995</v>
      </c>
      <c r="AD5" s="2">
        <f t="shared" si="0"/>
        <v>1.8400000000000034</v>
      </c>
      <c r="AE5" s="138">
        <f t="shared" si="1"/>
        <v>1.6976437875018346E-2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42570</v>
      </c>
      <c r="X6" s="10">
        <v>68.33</v>
      </c>
      <c r="Y6" s="40">
        <v>68.55</v>
      </c>
      <c r="Z6" s="40">
        <v>67.81</v>
      </c>
      <c r="AA6" s="10">
        <v>68.33</v>
      </c>
      <c r="AB6" s="95">
        <v>1464400</v>
      </c>
      <c r="AC6" s="247">
        <v>68.33</v>
      </c>
      <c r="AD6" s="2">
        <f t="shared" si="0"/>
        <v>0.73999999999999488</v>
      </c>
      <c r="AE6" s="138">
        <f t="shared" si="1"/>
        <v>-5.3857350800582404E-3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1118.8599999999997</v>
      </c>
      <c r="R7" s="30">
        <v>42579</v>
      </c>
      <c r="T7" s="85"/>
      <c r="W7" s="94">
        <v>42569</v>
      </c>
      <c r="X7" s="10">
        <v>68.180000000000007</v>
      </c>
      <c r="Y7" s="40">
        <v>68.95</v>
      </c>
      <c r="Z7" s="40">
        <v>67.709999999999994</v>
      </c>
      <c r="AA7" s="10">
        <v>68.7</v>
      </c>
      <c r="AB7" s="95">
        <v>1951400</v>
      </c>
      <c r="AC7" s="247">
        <v>68.7</v>
      </c>
      <c r="AD7" s="2">
        <f t="shared" si="0"/>
        <v>1.2400000000000091</v>
      </c>
      <c r="AE7" s="138">
        <f t="shared" si="1"/>
        <v>1.9439085917791976E-2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704.26999999999953</v>
      </c>
      <c r="W8" s="94">
        <v>42566</v>
      </c>
      <c r="X8" s="10">
        <v>67.72</v>
      </c>
      <c r="Y8" s="40">
        <v>67.739999999999995</v>
      </c>
      <c r="Z8" s="40">
        <v>67.02</v>
      </c>
      <c r="AA8" s="10">
        <v>67.39</v>
      </c>
      <c r="AB8" s="95">
        <v>1791400</v>
      </c>
      <c r="AC8" s="247">
        <v>67.39</v>
      </c>
      <c r="AD8" s="2">
        <f t="shared" si="0"/>
        <v>0.71999999999999886</v>
      </c>
      <c r="AE8" s="138">
        <f t="shared" si="1"/>
        <v>0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0.10766300334942044</v>
      </c>
      <c r="W9" s="94">
        <v>42565</v>
      </c>
      <c r="X9" s="10">
        <v>66.31</v>
      </c>
      <c r="Y9" s="40">
        <v>67.599999999999994</v>
      </c>
      <c r="Z9" s="40">
        <v>65.48</v>
      </c>
      <c r="AA9" s="10">
        <v>67.39</v>
      </c>
      <c r="AB9" s="95">
        <v>2088400</v>
      </c>
      <c r="AC9" s="247">
        <v>67.39</v>
      </c>
      <c r="AD9" s="2">
        <f t="shared" si="0"/>
        <v>2.1199999999999903</v>
      </c>
      <c r="AE9" s="138">
        <f t="shared" si="1"/>
        <v>3.1216526396327549E-2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42564</v>
      </c>
      <c r="X10" s="10">
        <v>66.44</v>
      </c>
      <c r="Y10" s="40">
        <v>66.48</v>
      </c>
      <c r="Z10" s="40">
        <v>65.08</v>
      </c>
      <c r="AA10" s="10">
        <v>65.349999999999994</v>
      </c>
      <c r="AB10" s="95">
        <v>1940300</v>
      </c>
      <c r="AC10" s="247">
        <v>65.349999999999994</v>
      </c>
      <c r="AD10" s="2">
        <f t="shared" si="0"/>
        <v>1.4000000000000057</v>
      </c>
      <c r="AE10" s="138">
        <f t="shared" si="1"/>
        <v>-6.8389057750760651E-3</v>
      </c>
    </row>
    <row r="11" spans="1:40" x14ac:dyDescent="0.25">
      <c r="O11" s="11" t="s">
        <v>184</v>
      </c>
      <c r="Q11" s="138">
        <f>VALUE(TRIM(CLEAN(MID(U55, FIND("(", U55)+1, 5))))</f>
        <v>1.7299999999999999E-2</v>
      </c>
      <c r="W11" s="94">
        <v>42563</v>
      </c>
      <c r="X11" s="10">
        <v>65.489999999999995</v>
      </c>
      <c r="Y11" s="40">
        <v>66.42</v>
      </c>
      <c r="Z11" s="40">
        <v>65.209999999999994</v>
      </c>
      <c r="AA11" s="10">
        <v>65.8</v>
      </c>
      <c r="AB11" s="95">
        <v>2073700</v>
      </c>
      <c r="AC11" s="247">
        <v>65.8</v>
      </c>
      <c r="AD11" s="2">
        <f t="shared" si="0"/>
        <v>1.210000000000008</v>
      </c>
      <c r="AE11" s="138">
        <f t="shared" si="1"/>
        <v>1.7945544554455406E-2</v>
      </c>
      <c r="AK11" s="236"/>
      <c r="AN11" s="236"/>
    </row>
    <row r="12" spans="1:40" x14ac:dyDescent="0.25">
      <c r="W12" s="94">
        <v>42562</v>
      </c>
      <c r="X12" s="10">
        <v>63.6</v>
      </c>
      <c r="Y12" s="40">
        <v>65.2</v>
      </c>
      <c r="Z12" s="40">
        <v>63.57</v>
      </c>
      <c r="AA12" s="10">
        <v>64.64</v>
      </c>
      <c r="AB12" s="95">
        <v>2179200</v>
      </c>
      <c r="AC12" s="247">
        <v>64.64</v>
      </c>
      <c r="AD12" s="2">
        <f t="shared" si="0"/>
        <v>1.6300000000000026</v>
      </c>
      <c r="AE12" s="138">
        <f t="shared" si="1"/>
        <v>2.7499602606898765E-2</v>
      </c>
    </row>
    <row r="13" spans="1:40" x14ac:dyDescent="0.25">
      <c r="W13" s="94">
        <v>42559</v>
      </c>
      <c r="X13" s="10">
        <v>61.67</v>
      </c>
      <c r="Y13" s="40">
        <v>63.15</v>
      </c>
      <c r="Z13" s="40">
        <v>61.52</v>
      </c>
      <c r="AA13" s="10">
        <v>62.91</v>
      </c>
      <c r="AB13" s="95">
        <v>2299100</v>
      </c>
      <c r="AC13" s="247">
        <v>62.91</v>
      </c>
      <c r="AD13" s="2">
        <f t="shared" si="0"/>
        <v>1.6299999999999955</v>
      </c>
      <c r="AE13" s="138">
        <f t="shared" si="1"/>
        <v>3.3174577106257042E-2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59.39</v>
      </c>
      <c r="Y14" s="40">
        <v>61.2</v>
      </c>
      <c r="Z14" s="40">
        <v>59.34</v>
      </c>
      <c r="AA14" s="10">
        <v>60.89</v>
      </c>
      <c r="AB14" s="95">
        <v>2860000</v>
      </c>
      <c r="AC14" s="247">
        <v>60.89</v>
      </c>
      <c r="AD14" s="2">
        <f t="shared" si="0"/>
        <v>1.8599999999999994</v>
      </c>
      <c r="AE14" s="138">
        <f t="shared" si="1"/>
        <v>2.9242731575388925E-2</v>
      </c>
    </row>
    <row r="15" spans="1:40" x14ac:dyDescent="0.25">
      <c r="W15" s="94">
        <v>42557</v>
      </c>
      <c r="X15" s="10">
        <v>58.25</v>
      </c>
      <c r="Y15" s="40">
        <v>59.26</v>
      </c>
      <c r="Z15" s="40">
        <v>57.19</v>
      </c>
      <c r="AA15" s="10">
        <v>59.16</v>
      </c>
      <c r="AB15" s="95">
        <v>3848000</v>
      </c>
      <c r="AC15" s="247">
        <v>59.16</v>
      </c>
      <c r="AD15" s="2">
        <f t="shared" si="0"/>
        <v>2.0700000000000003</v>
      </c>
      <c r="AE15" s="138">
        <f t="shared" si="1"/>
        <v>5.7803468208090791E-3</v>
      </c>
      <c r="AK15" s="236"/>
      <c r="AN15" s="236"/>
    </row>
    <row r="16" spans="1:40" x14ac:dyDescent="0.25">
      <c r="W16" s="94">
        <v>42556</v>
      </c>
      <c r="X16" s="10">
        <v>60.67</v>
      </c>
      <c r="Y16" s="40">
        <v>60.74</v>
      </c>
      <c r="Z16" s="40">
        <v>58.08</v>
      </c>
      <c r="AA16" s="10">
        <v>58.82</v>
      </c>
      <c r="AB16" s="95">
        <v>3668100</v>
      </c>
      <c r="AC16" s="247">
        <v>58.82</v>
      </c>
      <c r="AD16" s="2">
        <f t="shared" si="0"/>
        <v>2.6600000000000037</v>
      </c>
      <c r="AE16" s="138">
        <f t="shared" si="1"/>
        <v>-6.0383386581469689E-2</v>
      </c>
    </row>
    <row r="17" spans="1:40" x14ac:dyDescent="0.25">
      <c r="W17" s="94">
        <v>42552</v>
      </c>
      <c r="X17" s="10">
        <v>62.48</v>
      </c>
      <c r="Y17" s="40">
        <v>63.22</v>
      </c>
      <c r="Z17" s="40">
        <v>61.87</v>
      </c>
      <c r="AA17" s="10">
        <v>62.6</v>
      </c>
      <c r="AB17" s="95">
        <v>2110200</v>
      </c>
      <c r="AC17" s="247">
        <v>62.6</v>
      </c>
      <c r="AD17" s="2">
        <f t="shared" si="0"/>
        <v>1.3500000000000014</v>
      </c>
      <c r="AE17" s="138">
        <f t="shared" si="1"/>
        <v>-1.0745891276864761E-2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42551</v>
      </c>
      <c r="X18" s="10">
        <v>62.03</v>
      </c>
      <c r="Y18" s="40">
        <v>63.31</v>
      </c>
      <c r="Z18" s="40">
        <v>61.68</v>
      </c>
      <c r="AA18" s="10">
        <v>63.28</v>
      </c>
      <c r="AB18" s="95">
        <v>3375700</v>
      </c>
      <c r="AC18" s="247">
        <v>63.28</v>
      </c>
      <c r="AD18" s="2">
        <f t="shared" si="0"/>
        <v>1.6300000000000026</v>
      </c>
      <c r="AE18" s="138">
        <f t="shared" si="1"/>
        <v>2.5109347156973882E-2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42550</v>
      </c>
      <c r="X19" s="10">
        <v>61.08</v>
      </c>
      <c r="Y19" s="40">
        <v>62.23</v>
      </c>
      <c r="Z19" s="40">
        <v>60.75</v>
      </c>
      <c r="AA19" s="10">
        <v>61.73</v>
      </c>
      <c r="AB19" s="95">
        <v>2155700</v>
      </c>
      <c r="AC19" s="247">
        <v>61.73</v>
      </c>
      <c r="AD19" s="2">
        <f t="shared" si="0"/>
        <v>1.4799999999999969</v>
      </c>
      <c r="AE19" s="138">
        <f t="shared" si="1"/>
        <v>2.4394291403916357E-2</v>
      </c>
      <c r="AK19" s="236"/>
      <c r="AN19" s="236"/>
    </row>
    <row r="20" spans="1:40" x14ac:dyDescent="0.25">
      <c r="W20" s="94">
        <v>42549</v>
      </c>
      <c r="X20" s="10">
        <v>59.29</v>
      </c>
      <c r="Y20" s="40">
        <v>60.77</v>
      </c>
      <c r="Z20" s="40">
        <v>59.13</v>
      </c>
      <c r="AA20" s="10">
        <v>60.26</v>
      </c>
      <c r="AB20" s="95">
        <v>3095500</v>
      </c>
      <c r="AC20" s="247">
        <v>60.26</v>
      </c>
      <c r="AD20" s="2">
        <f t="shared" si="0"/>
        <v>1.6400000000000006</v>
      </c>
      <c r="AE20" s="138">
        <f t="shared" si="1"/>
        <v>3.8786416135149215E-2</v>
      </c>
    </row>
    <row r="21" spans="1:40" x14ac:dyDescent="0.25">
      <c r="W21" s="94">
        <v>42548</v>
      </c>
      <c r="X21" s="10">
        <v>60.16</v>
      </c>
      <c r="Y21" s="40">
        <v>60.8</v>
      </c>
      <c r="Z21" s="40">
        <v>57.11</v>
      </c>
      <c r="AA21" s="10">
        <v>58.01</v>
      </c>
      <c r="AB21" s="95">
        <v>5188700</v>
      </c>
      <c r="AC21" s="247">
        <v>58.01</v>
      </c>
      <c r="AD21" s="2">
        <f t="shared" si="0"/>
        <v>3.6899999999999977</v>
      </c>
      <c r="AE21" s="138">
        <f t="shared" si="1"/>
        <v>-5.8432072715468242E-2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42545</v>
      </c>
      <c r="X22" s="10">
        <v>64</v>
      </c>
      <c r="Y22" s="40">
        <v>65.09</v>
      </c>
      <c r="Z22" s="40">
        <v>61.37</v>
      </c>
      <c r="AA22" s="10">
        <v>61.61</v>
      </c>
      <c r="AB22" s="95">
        <v>3913500</v>
      </c>
      <c r="AC22" s="247">
        <v>61.61</v>
      </c>
      <c r="AD22" s="2">
        <f t="shared" si="0"/>
        <v>3.720000000000006</v>
      </c>
      <c r="AE22" s="138">
        <f t="shared" si="1"/>
        <v>-8.3320934384764067E-2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42544</v>
      </c>
      <c r="X23" s="10">
        <v>66.23</v>
      </c>
      <c r="Y23" s="40">
        <v>67.23</v>
      </c>
      <c r="Z23" s="40">
        <v>65.83</v>
      </c>
      <c r="AA23" s="10">
        <v>67.209999999999994</v>
      </c>
      <c r="AB23" s="95">
        <v>1462900</v>
      </c>
      <c r="AC23" s="247">
        <v>67.209999999999994</v>
      </c>
      <c r="AD23" s="2">
        <f t="shared" si="0"/>
        <v>1.4000000000000057</v>
      </c>
      <c r="AE23" s="138">
        <f t="shared" si="1"/>
        <v>2.8462127008416216E-2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42543</v>
      </c>
      <c r="X24" s="10">
        <v>65.41</v>
      </c>
      <c r="Y24" s="40">
        <v>66.77</v>
      </c>
      <c r="Z24" s="40">
        <v>65.290000000000006</v>
      </c>
      <c r="AA24" s="10">
        <v>65.349999999999994</v>
      </c>
      <c r="AB24" s="95">
        <v>1833700</v>
      </c>
      <c r="AC24" s="247">
        <v>65.349999999999994</v>
      </c>
      <c r="AD24" s="2">
        <f t="shared" si="0"/>
        <v>1.4799999999999898</v>
      </c>
      <c r="AE24" s="138">
        <f t="shared" si="1"/>
        <v>-1.6804155209287908E-3</v>
      </c>
    </row>
    <row r="25" spans="1:40" x14ac:dyDescent="0.25">
      <c r="B25" s="195">
        <v>42549</v>
      </c>
      <c r="C25" s="479">
        <v>120</v>
      </c>
      <c r="D25" s="493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42542</v>
      </c>
      <c r="X25" s="10">
        <v>66.14</v>
      </c>
      <c r="Y25" s="40">
        <v>67.099999999999994</v>
      </c>
      <c r="Z25" s="40">
        <v>65.34</v>
      </c>
      <c r="AA25" s="10">
        <v>65.459999999999994</v>
      </c>
      <c r="AB25" s="95">
        <v>1638400</v>
      </c>
      <c r="AC25" s="247">
        <v>65.459999999999994</v>
      </c>
      <c r="AD25" s="2">
        <f t="shared" si="0"/>
        <v>1.7599999999999909</v>
      </c>
      <c r="AE25" s="138">
        <f t="shared" si="1"/>
        <v>-7.4298711144807905E-3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42541</v>
      </c>
      <c r="X26" s="10">
        <v>64.95</v>
      </c>
      <c r="Y26" s="40">
        <v>66.62</v>
      </c>
      <c r="Z26" s="40">
        <v>64.739999999999995</v>
      </c>
      <c r="AA26" s="10">
        <v>65.95</v>
      </c>
      <c r="AB26" s="95">
        <v>3590100</v>
      </c>
      <c r="AC26" s="247">
        <v>65.95</v>
      </c>
      <c r="AD26" s="2">
        <f t="shared" si="0"/>
        <v>1.8800000000000097</v>
      </c>
      <c r="AE26" s="138">
        <f t="shared" si="1"/>
        <v>3.0952008754103533E-2</v>
      </c>
    </row>
    <row r="27" spans="1:40" x14ac:dyDescent="0.25">
      <c r="B27" s="195">
        <v>42551</v>
      </c>
      <c r="C27" s="449">
        <v>60</v>
      </c>
      <c r="D27" s="471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42538</v>
      </c>
      <c r="X27" s="10">
        <v>64.739999999999995</v>
      </c>
      <c r="Y27" s="40">
        <v>64.739999999999995</v>
      </c>
      <c r="Z27" s="40">
        <v>63.31</v>
      </c>
      <c r="AA27" s="10">
        <v>63.97</v>
      </c>
      <c r="AB27" s="95">
        <v>2401400</v>
      </c>
      <c r="AC27" s="247">
        <v>63.97</v>
      </c>
      <c r="AD27" s="2">
        <f t="shared" si="0"/>
        <v>1.4299999999999926</v>
      </c>
      <c r="AE27" s="138">
        <f t="shared" si="1"/>
        <v>-1.2503859215807434E-2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42537</v>
      </c>
      <c r="X28" s="10">
        <v>64.25</v>
      </c>
      <c r="Y28" s="40">
        <v>64.94</v>
      </c>
      <c r="Z28" s="40">
        <v>63.36</v>
      </c>
      <c r="AA28" s="10">
        <v>64.78</v>
      </c>
      <c r="AB28" s="95">
        <v>1733800</v>
      </c>
      <c r="AC28" s="247">
        <v>64.78</v>
      </c>
      <c r="AD28" s="2">
        <f t="shared" si="0"/>
        <v>1.5799999999999983</v>
      </c>
      <c r="AE28" s="138">
        <f t="shared" si="1"/>
        <v>-3.231266348668882E-3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42536</v>
      </c>
      <c r="X29" s="10">
        <v>65.19</v>
      </c>
      <c r="Y29" s="40">
        <v>65.510000000000005</v>
      </c>
      <c r="Z29" s="40">
        <v>64.760000000000005</v>
      </c>
      <c r="AA29" s="10">
        <v>64.989999999999995</v>
      </c>
      <c r="AB29" s="95">
        <v>1597100</v>
      </c>
      <c r="AC29" s="247">
        <v>64.989999999999995</v>
      </c>
      <c r="AD29" s="2">
        <f t="shared" si="0"/>
        <v>0.75</v>
      </c>
      <c r="AE29" s="138">
        <f t="shared" si="1"/>
        <v>-3.0764497769586452E-4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42535</v>
      </c>
      <c r="X30" s="10">
        <v>64.75</v>
      </c>
      <c r="Y30" s="40">
        <v>65.19</v>
      </c>
      <c r="Z30" s="40">
        <v>64.010000000000005</v>
      </c>
      <c r="AA30" s="10">
        <v>65.010000000000005</v>
      </c>
      <c r="AB30" s="95">
        <v>1570200</v>
      </c>
      <c r="AC30" s="247">
        <v>65.010000000000005</v>
      </c>
      <c r="AD30" s="2">
        <f t="shared" si="0"/>
        <v>1.1799999999999926</v>
      </c>
      <c r="AE30" s="138">
        <f t="shared" si="1"/>
        <v>7.697044334977754E-4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42534</v>
      </c>
      <c r="X31" s="10">
        <v>65.02</v>
      </c>
      <c r="Y31" s="40">
        <v>66.13</v>
      </c>
      <c r="Z31" s="40">
        <v>64.819999999999993</v>
      </c>
      <c r="AA31" s="10">
        <v>64.959999999999994</v>
      </c>
      <c r="AB31" s="95">
        <v>1253000</v>
      </c>
      <c r="AC31" s="247">
        <v>64.959999999999994</v>
      </c>
      <c r="AD31" s="2">
        <f t="shared" si="0"/>
        <v>1.3100000000000023</v>
      </c>
      <c r="AE31" s="138">
        <f t="shared" si="1"/>
        <v>-9.0007627765065212E-3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42531</v>
      </c>
      <c r="X32" s="10">
        <v>66.91</v>
      </c>
      <c r="Y32" s="40">
        <v>67.08</v>
      </c>
      <c r="Z32" s="40">
        <v>65.42</v>
      </c>
      <c r="AA32" s="10">
        <v>65.55</v>
      </c>
      <c r="AB32" s="95">
        <v>2417000</v>
      </c>
      <c r="AC32" s="247">
        <v>65.55</v>
      </c>
      <c r="AD32" s="2">
        <f t="shared" si="0"/>
        <v>1.6599999999999966</v>
      </c>
      <c r="AE32" s="138">
        <f t="shared" si="1"/>
        <v>-3.5603942915992337E-2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42530</v>
      </c>
      <c r="X33" s="10">
        <v>66.5</v>
      </c>
      <c r="Y33" s="40">
        <v>68.09</v>
      </c>
      <c r="Z33" s="40">
        <v>66.349999999999994</v>
      </c>
      <c r="AA33" s="10">
        <v>67.97</v>
      </c>
      <c r="AB33" s="95">
        <v>2504900</v>
      </c>
      <c r="AC33" s="247">
        <v>67.97</v>
      </c>
      <c r="AD33" s="2">
        <f t="shared" si="0"/>
        <v>1.7400000000000091</v>
      </c>
      <c r="AE33" s="138">
        <f t="shared" si="1"/>
        <v>-5.9959052354489062E-3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42529</v>
      </c>
      <c r="X34" s="10">
        <v>68.53</v>
      </c>
      <c r="Y34" s="40">
        <v>68.98</v>
      </c>
      <c r="Z34" s="40">
        <v>67.709999999999994</v>
      </c>
      <c r="AA34" s="10">
        <v>68.38</v>
      </c>
      <c r="AB34" s="95">
        <v>2093000</v>
      </c>
      <c r="AC34" s="247">
        <v>68.38</v>
      </c>
      <c r="AD34" s="2">
        <f t="shared" si="0"/>
        <v>1.2700000000000102</v>
      </c>
      <c r="AE34" s="138">
        <f t="shared" si="1"/>
        <v>-4.2230959662152845E-3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42528</v>
      </c>
      <c r="X35" s="10">
        <v>66.39</v>
      </c>
      <c r="Y35" s="40">
        <v>68.959999999999994</v>
      </c>
      <c r="Z35" s="40">
        <v>66.17</v>
      </c>
      <c r="AA35" s="10">
        <v>68.67</v>
      </c>
      <c r="AB35" s="95">
        <v>3066200</v>
      </c>
      <c r="AC35" s="247">
        <v>68.67</v>
      </c>
      <c r="AD35" s="2">
        <f t="shared" si="0"/>
        <v>2.789999999999992</v>
      </c>
      <c r="AE35" s="138">
        <f t="shared" si="1"/>
        <v>3.8723339888065311E-2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373</v>
      </c>
      <c r="O36" s="11"/>
      <c r="P36" s="263" t="s">
        <v>78</v>
      </c>
      <c r="Q36" s="263"/>
      <c r="R36" s="34"/>
      <c r="W36" s="94">
        <v>42527</v>
      </c>
      <c r="X36" s="10">
        <v>66.94</v>
      </c>
      <c r="Y36" s="40">
        <v>67.260000000000005</v>
      </c>
      <c r="Z36" s="40">
        <v>66.06</v>
      </c>
      <c r="AA36" s="10">
        <v>66.11</v>
      </c>
      <c r="AB36" s="95">
        <v>1938300</v>
      </c>
      <c r="AC36" s="247">
        <v>66.11</v>
      </c>
      <c r="AD36" s="2">
        <f t="shared" si="0"/>
        <v>1.2000000000000028</v>
      </c>
      <c r="AE36" s="138">
        <f t="shared" si="1"/>
        <v>-1.2399163429937188E-2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72.457000000000008</v>
      </c>
      <c r="R37" s="34"/>
      <c r="W37" s="94">
        <v>42524</v>
      </c>
      <c r="X37" s="10">
        <v>67.739999999999995</v>
      </c>
      <c r="Y37" s="40">
        <v>68.5</v>
      </c>
      <c r="Z37" s="40">
        <v>66.27</v>
      </c>
      <c r="AA37" s="10">
        <v>66.94</v>
      </c>
      <c r="AB37" s="95">
        <v>3682600</v>
      </c>
      <c r="AC37" s="247">
        <v>66.94</v>
      </c>
      <c r="AD37" s="2">
        <f t="shared" si="0"/>
        <v>2.230000000000004</v>
      </c>
      <c r="AE37" s="138">
        <f t="shared" si="1"/>
        <v>5.4070291378791602E-3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577</v>
      </c>
      <c r="O38" s="2"/>
      <c r="P38" s="83">
        <v>1.0900000000000001</v>
      </c>
      <c r="Q38" s="83">
        <f t="shared" ref="Q38:Q57" si="48">P38*$Q$4</f>
        <v>71.798300000000012</v>
      </c>
      <c r="R38" s="34"/>
      <c r="W38" s="94">
        <v>42523</v>
      </c>
      <c r="X38" s="10">
        <v>67.03</v>
      </c>
      <c r="Y38" s="40">
        <v>67.56</v>
      </c>
      <c r="Z38" s="40">
        <v>66.260000000000005</v>
      </c>
      <c r="AA38" s="10">
        <v>66.58</v>
      </c>
      <c r="AB38" s="95">
        <v>2172300</v>
      </c>
      <c r="AC38" s="247">
        <v>66.58</v>
      </c>
      <c r="AD38" s="2">
        <f t="shared" si="0"/>
        <v>1.2999999999999972</v>
      </c>
      <c r="AE38" s="138">
        <f t="shared" si="1"/>
        <v>-1.0257172588077901E-2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8"/>
        <v>71.139600000000016</v>
      </c>
      <c r="R39" s="34"/>
      <c r="T39" s="91" t="s">
        <v>113</v>
      </c>
      <c r="W39" s="94">
        <v>42522</v>
      </c>
      <c r="X39" s="10">
        <v>66.37</v>
      </c>
      <c r="Y39" s="40">
        <v>67.64</v>
      </c>
      <c r="Z39" s="40">
        <v>66.37</v>
      </c>
      <c r="AA39" s="10">
        <v>67.27</v>
      </c>
      <c r="AB39" s="95">
        <v>2039800</v>
      </c>
      <c r="AC39" s="247">
        <v>67.27</v>
      </c>
      <c r="AD39" s="2">
        <f t="shared" si="0"/>
        <v>1.269999999999996</v>
      </c>
      <c r="AE39" s="138">
        <f t="shared" si="1"/>
        <v>7.6393049730376639E-3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70.480900000000005</v>
      </c>
      <c r="R40" s="83"/>
      <c r="T40" s="97" t="s">
        <v>98</v>
      </c>
      <c r="U40" s="129">
        <v>64.81</v>
      </c>
      <c r="W40" s="94">
        <v>42521</v>
      </c>
      <c r="X40" s="10">
        <v>66.319999999999993</v>
      </c>
      <c r="Y40" s="40">
        <v>67.099999999999994</v>
      </c>
      <c r="Z40" s="40">
        <v>66.3</v>
      </c>
      <c r="AA40" s="10">
        <v>66.760000000000005</v>
      </c>
      <c r="AB40" s="95">
        <v>1756800</v>
      </c>
      <c r="AC40" s="247">
        <v>66.760000000000005</v>
      </c>
      <c r="AD40" s="2">
        <f t="shared" si="0"/>
        <v>0.79999999999999716</v>
      </c>
      <c r="AE40" s="138">
        <f t="shared" si="1"/>
        <v>3.9097744360903075E-3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69.822200000000009</v>
      </c>
      <c r="R41" s="83"/>
      <c r="T41" s="87" t="s">
        <v>99</v>
      </c>
      <c r="U41" s="130">
        <v>64.989999999999995</v>
      </c>
      <c r="W41" s="94">
        <v>42517</v>
      </c>
      <c r="X41" s="10">
        <v>65.930000000000007</v>
      </c>
      <c r="Y41" s="40">
        <v>66.55</v>
      </c>
      <c r="Z41" s="40">
        <v>65.81</v>
      </c>
      <c r="AA41" s="10">
        <v>66.5</v>
      </c>
      <c r="AB41" s="95">
        <v>1128000</v>
      </c>
      <c r="AC41" s="247">
        <v>66.5</v>
      </c>
      <c r="AD41" s="2">
        <f t="shared" si="0"/>
        <v>0.73999999999999488</v>
      </c>
      <c r="AE41" s="138">
        <f t="shared" si="1"/>
        <v>4.9871542995314488E-3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69.163500000000013</v>
      </c>
      <c r="R42" s="83"/>
      <c r="T42" s="87" t="s">
        <v>100</v>
      </c>
      <c r="U42" s="130" t="s">
        <v>431</v>
      </c>
      <c r="W42" s="94">
        <v>42516</v>
      </c>
      <c r="X42" s="10">
        <v>66</v>
      </c>
      <c r="Y42" s="40">
        <v>66.8</v>
      </c>
      <c r="Z42" s="40">
        <v>65.89</v>
      </c>
      <c r="AA42" s="10">
        <v>66.17</v>
      </c>
      <c r="AB42" s="95">
        <v>1699700</v>
      </c>
      <c r="AC42" s="247">
        <v>66.17</v>
      </c>
      <c r="AD42" s="2">
        <f t="shared" si="0"/>
        <v>0.90999999999999659</v>
      </c>
      <c r="AE42" s="138">
        <f t="shared" si="1"/>
        <v>-1.5089784216084645E-3</v>
      </c>
    </row>
    <row r="43" spans="1:31" x14ac:dyDescent="0.25">
      <c r="O43" s="2"/>
      <c r="P43" s="83">
        <v>1.04</v>
      </c>
      <c r="Q43" s="83">
        <f t="shared" si="48"/>
        <v>68.504800000000003</v>
      </c>
      <c r="R43" s="83"/>
      <c r="T43" s="87" t="s">
        <v>101</v>
      </c>
      <c r="U43" s="130" t="s">
        <v>432</v>
      </c>
      <c r="W43" s="94">
        <v>42515</v>
      </c>
      <c r="X43" s="10">
        <v>66.45</v>
      </c>
      <c r="Y43" s="40">
        <v>66.78</v>
      </c>
      <c r="Z43" s="40">
        <v>65.11</v>
      </c>
      <c r="AA43" s="10">
        <v>66.27</v>
      </c>
      <c r="AB43" s="95">
        <v>2387400</v>
      </c>
      <c r="AC43" s="247">
        <v>66.27</v>
      </c>
      <c r="AD43" s="2">
        <f t="shared" si="0"/>
        <v>1.6700000000000017</v>
      </c>
      <c r="AE43" s="138">
        <f t="shared" si="1"/>
        <v>-2.8588624736682888E-3</v>
      </c>
    </row>
    <row r="44" spans="1:31" x14ac:dyDescent="0.25">
      <c r="O44" s="2"/>
      <c r="P44" s="83">
        <v>1.03</v>
      </c>
      <c r="Q44" s="83">
        <f t="shared" si="48"/>
        <v>67.846100000000007</v>
      </c>
      <c r="R44" s="83"/>
      <c r="T44" s="87" t="s">
        <v>102</v>
      </c>
      <c r="U44" s="130">
        <v>83</v>
      </c>
      <c r="W44" s="94">
        <v>42514</v>
      </c>
      <c r="X44" s="10">
        <v>66.069999999999993</v>
      </c>
      <c r="Y44" s="40">
        <v>66.67</v>
      </c>
      <c r="Z44" s="40">
        <v>65.849999999999994</v>
      </c>
      <c r="AA44" s="10">
        <v>66.459999999999994</v>
      </c>
      <c r="AB44" s="95">
        <v>2768000</v>
      </c>
      <c r="AC44" s="247">
        <v>66.459999999999994</v>
      </c>
      <c r="AD44" s="2">
        <f t="shared" si="0"/>
        <v>0.82000000000000739</v>
      </c>
      <c r="AE44" s="138">
        <f t="shared" si="1"/>
        <v>9.8769184014586564E-3</v>
      </c>
    </row>
    <row r="45" spans="1:31" x14ac:dyDescent="0.25">
      <c r="O45" s="2"/>
      <c r="P45" s="83">
        <v>1.02</v>
      </c>
      <c r="Q45" s="83">
        <f t="shared" si="48"/>
        <v>67.187400000000011</v>
      </c>
      <c r="R45" s="83"/>
      <c r="T45" s="87" t="s">
        <v>103</v>
      </c>
      <c r="U45" s="130">
        <v>0.743587</v>
      </c>
      <c r="W45" s="94">
        <v>42513</v>
      </c>
      <c r="X45" s="10">
        <v>65.849999999999994</v>
      </c>
      <c r="Y45" s="40">
        <v>67.459999999999994</v>
      </c>
      <c r="Z45" s="40">
        <v>65.760000000000005</v>
      </c>
      <c r="AA45" s="10">
        <v>65.81</v>
      </c>
      <c r="AB45" s="95">
        <v>3368100</v>
      </c>
      <c r="AC45" s="247">
        <v>65.81</v>
      </c>
      <c r="AD45" s="2">
        <f t="shared" si="0"/>
        <v>1.6999999999999886</v>
      </c>
      <c r="AE45" s="138">
        <f t="shared" si="1"/>
        <v>1.9361833952912022E-2</v>
      </c>
    </row>
    <row r="46" spans="1:31" x14ac:dyDescent="0.25">
      <c r="O46" s="2"/>
      <c r="P46" s="83">
        <v>1.01</v>
      </c>
      <c r="Q46" s="83">
        <f t="shared" si="48"/>
        <v>66.528700000000001</v>
      </c>
      <c r="R46" s="83"/>
      <c r="T46" s="87" t="s">
        <v>104</v>
      </c>
      <c r="U46" s="94" t="s">
        <v>130</v>
      </c>
      <c r="W46" s="94">
        <v>42510</v>
      </c>
      <c r="X46" s="10">
        <v>63.47</v>
      </c>
      <c r="Y46" s="40">
        <v>64.8</v>
      </c>
      <c r="Z46" s="40">
        <v>62.91</v>
      </c>
      <c r="AA46" s="10">
        <v>64.56</v>
      </c>
      <c r="AB46" s="95">
        <v>2236800</v>
      </c>
      <c r="AC46" s="247">
        <v>64.56</v>
      </c>
      <c r="AD46" s="2">
        <f t="shared" si="0"/>
        <v>1.8900000000000006</v>
      </c>
      <c r="AE46" s="138">
        <f t="shared" si="1"/>
        <v>2.8025477707006363E-2</v>
      </c>
    </row>
    <row r="47" spans="1:31" x14ac:dyDescent="0.25">
      <c r="O47" s="2"/>
      <c r="P47" s="83">
        <v>1</v>
      </c>
      <c r="Q47" s="83">
        <f t="shared" si="48"/>
        <v>65.87</v>
      </c>
      <c r="R47" s="83"/>
      <c r="T47" s="87"/>
      <c r="U47" s="130"/>
      <c r="W47" s="94">
        <v>42509</v>
      </c>
      <c r="X47" s="10">
        <v>63</v>
      </c>
      <c r="Y47" s="40">
        <v>63.84</v>
      </c>
      <c r="Z47" s="40">
        <v>61.83</v>
      </c>
      <c r="AA47" s="10">
        <v>62.8</v>
      </c>
      <c r="AB47" s="95">
        <v>2578700</v>
      </c>
      <c r="AC47" s="247">
        <v>62.8</v>
      </c>
      <c r="AD47" s="2">
        <f t="shared" si="0"/>
        <v>2.0100000000000051</v>
      </c>
      <c r="AE47" s="138">
        <f t="shared" si="1"/>
        <v>-1.2112631744533586E-2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65.211300000000008</v>
      </c>
      <c r="R48" s="83"/>
      <c r="T48" s="87" t="s">
        <v>105</v>
      </c>
      <c r="U48" s="130" t="s">
        <v>433</v>
      </c>
      <c r="W48" s="94">
        <v>42508</v>
      </c>
      <c r="X48" s="10">
        <v>62.1</v>
      </c>
      <c r="Y48" s="40">
        <v>64.36</v>
      </c>
      <c r="Z48" s="40">
        <v>62.01</v>
      </c>
      <c r="AA48" s="10">
        <v>63.57</v>
      </c>
      <c r="AB48" s="95">
        <v>2633200</v>
      </c>
      <c r="AC48" s="247">
        <v>63.57</v>
      </c>
      <c r="AD48" s="2">
        <f t="shared" si="0"/>
        <v>2.3500000000000014</v>
      </c>
      <c r="AE48" s="138">
        <f t="shared" si="1"/>
        <v>2.0221473278767332E-2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64.552599999999998</v>
      </c>
      <c r="R49" s="83"/>
      <c r="T49" s="87" t="s">
        <v>106</v>
      </c>
      <c r="U49" s="130" t="s">
        <v>382</v>
      </c>
      <c r="W49" s="94">
        <v>42507</v>
      </c>
      <c r="X49" s="10">
        <v>62.13</v>
      </c>
      <c r="Y49" s="40">
        <v>63.58</v>
      </c>
      <c r="Z49" s="40">
        <v>61.94</v>
      </c>
      <c r="AA49" s="10">
        <v>62.31</v>
      </c>
      <c r="AB49" s="95">
        <v>3119200</v>
      </c>
      <c r="AC49" s="247">
        <v>62.31</v>
      </c>
      <c r="AD49" s="2">
        <f t="shared" si="0"/>
        <v>1.6400000000000006</v>
      </c>
      <c r="AE49" s="138">
        <f t="shared" si="1"/>
        <v>-1.7622556872797235E-3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9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0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63.893900000000002</v>
      </c>
      <c r="R50" s="83"/>
      <c r="T50" s="87" t="s">
        <v>107</v>
      </c>
      <c r="U50" s="131">
        <v>4223741</v>
      </c>
      <c r="W50" s="94">
        <v>42506</v>
      </c>
      <c r="X50" s="10">
        <v>61.11</v>
      </c>
      <c r="Y50" s="40">
        <v>62.86</v>
      </c>
      <c r="Z50" s="40">
        <v>60.96</v>
      </c>
      <c r="AA50" s="10">
        <v>62.42</v>
      </c>
      <c r="AB50" s="95">
        <v>3261600</v>
      </c>
      <c r="AC50" s="247">
        <v>62.42</v>
      </c>
      <c r="AD50" s="2">
        <f t="shared" si="0"/>
        <v>1.8999999999999986</v>
      </c>
      <c r="AE50" s="138">
        <f t="shared" si="1"/>
        <v>2.7489711934156391E-2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9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0"/>
        <v>1838.96</v>
      </c>
      <c r="L51" s="265"/>
      <c r="M51" s="265"/>
      <c r="O51" s="2"/>
      <c r="P51" s="83">
        <v>0.96</v>
      </c>
      <c r="Q51" s="83">
        <f t="shared" si="48"/>
        <v>63.235199999999999</v>
      </c>
      <c r="R51" s="83"/>
      <c r="T51" s="87" t="s">
        <v>110</v>
      </c>
      <c r="U51" s="131">
        <v>3019380</v>
      </c>
      <c r="W51" s="94">
        <v>42503</v>
      </c>
      <c r="X51" s="10">
        <v>60.97</v>
      </c>
      <c r="Y51" s="40">
        <v>62.24</v>
      </c>
      <c r="Z51" s="40">
        <v>60.43</v>
      </c>
      <c r="AA51" s="10">
        <v>60.75</v>
      </c>
      <c r="AB51" s="95">
        <v>4892400</v>
      </c>
      <c r="AC51" s="247">
        <v>60.75</v>
      </c>
      <c r="AD51" s="2">
        <f t="shared" si="0"/>
        <v>1.8100000000000023</v>
      </c>
      <c r="AE51" s="138">
        <f t="shared" si="1"/>
        <v>-1.4758352254297669E-2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9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0"/>
        <v>2024.96</v>
      </c>
      <c r="L52" s="265"/>
      <c r="M52" s="265"/>
      <c r="O52" s="2"/>
      <c r="P52" s="83">
        <v>0.95</v>
      </c>
      <c r="Q52" s="83">
        <f t="shared" si="48"/>
        <v>62.576500000000003</v>
      </c>
      <c r="R52" s="83"/>
      <c r="T52" s="87" t="s">
        <v>108</v>
      </c>
      <c r="U52" s="130" t="s">
        <v>434</v>
      </c>
      <c r="W52" s="94">
        <v>42502</v>
      </c>
      <c r="X52" s="10">
        <v>64.849999999999994</v>
      </c>
      <c r="Y52" s="40">
        <v>64.95</v>
      </c>
      <c r="Z52" s="40">
        <v>60.92</v>
      </c>
      <c r="AA52" s="10">
        <v>61.66</v>
      </c>
      <c r="AB52" s="95">
        <v>5182300</v>
      </c>
      <c r="AC52" s="247">
        <v>61.66</v>
      </c>
      <c r="AD52" s="2">
        <f t="shared" si="0"/>
        <v>4.0300000000000011</v>
      </c>
      <c r="AE52" s="138">
        <f t="shared" si="1"/>
        <v>-4.5363059297104935E-2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9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0"/>
        <v>2080.4499999999998</v>
      </c>
      <c r="L53" s="265"/>
      <c r="M53" s="265"/>
      <c r="O53" s="2"/>
      <c r="P53" s="83">
        <v>0.94</v>
      </c>
      <c r="Q53" s="83">
        <f t="shared" si="48"/>
        <v>61.9178</v>
      </c>
      <c r="R53" s="83"/>
      <c r="T53" s="87" t="s">
        <v>111</v>
      </c>
      <c r="U53" s="130">
        <v>12.86</v>
      </c>
      <c r="W53" s="94">
        <v>42501</v>
      </c>
      <c r="X53" s="10">
        <v>64.66</v>
      </c>
      <c r="Y53" s="40">
        <v>65.31</v>
      </c>
      <c r="Z53" s="40">
        <v>64.349999999999994</v>
      </c>
      <c r="AA53" s="10">
        <v>64.59</v>
      </c>
      <c r="AB53" s="95">
        <v>2168600</v>
      </c>
      <c r="AC53" s="247">
        <v>64.59</v>
      </c>
      <c r="AD53" s="2">
        <f t="shared" si="0"/>
        <v>0.96000000000000796</v>
      </c>
      <c r="AE53" s="138">
        <f t="shared" si="1"/>
        <v>-4.162812210915745E-3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9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0"/>
        <v>2203.4499999999998</v>
      </c>
      <c r="L54" s="265"/>
      <c r="M54" s="265"/>
      <c r="O54" s="2"/>
      <c r="P54" s="83">
        <v>0.93</v>
      </c>
      <c r="Q54" s="83">
        <f t="shared" si="48"/>
        <v>61.259100000000011</v>
      </c>
      <c r="R54" s="83"/>
      <c r="T54" s="87" t="s">
        <v>112</v>
      </c>
      <c r="U54" s="130">
        <v>5.05</v>
      </c>
      <c r="W54" s="94">
        <v>42500</v>
      </c>
      <c r="X54" s="10">
        <v>64.900000000000006</v>
      </c>
      <c r="Y54" s="40">
        <v>65.11</v>
      </c>
      <c r="Z54" s="40">
        <v>63.75</v>
      </c>
      <c r="AA54" s="10">
        <v>64.86</v>
      </c>
      <c r="AB54" s="95">
        <v>2398600</v>
      </c>
      <c r="AC54" s="247">
        <v>64.86</v>
      </c>
      <c r="AD54" s="2">
        <f t="shared" si="0"/>
        <v>1.3599999999999994</v>
      </c>
      <c r="AE54" s="138" t="e">
        <f t="shared" si="1"/>
        <v>#DIV/0!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9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0"/>
        <v>2176.4499999999998</v>
      </c>
      <c r="L55" s="265"/>
      <c r="M55" s="265"/>
      <c r="O55" s="2"/>
      <c r="P55" s="83">
        <v>0.92</v>
      </c>
      <c r="Q55" s="83">
        <f t="shared" si="48"/>
        <v>60.600400000000008</v>
      </c>
      <c r="R55" s="83"/>
      <c r="T55" s="87" t="s">
        <v>109</v>
      </c>
      <c r="U55" s="130" t="s">
        <v>435</v>
      </c>
      <c r="W55" s="94">
        <v>42500</v>
      </c>
      <c r="X55" s="10" t="s">
        <v>142</v>
      </c>
      <c r="Y55" s="40"/>
      <c r="Z55" s="40"/>
      <c r="AA55" s="10"/>
      <c r="AB55" s="95"/>
      <c r="AC55" s="247"/>
      <c r="AD55" s="2">
        <f t="shared" si="0"/>
        <v>0</v>
      </c>
      <c r="AE55" s="138">
        <f t="shared" si="1"/>
        <v>-1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59.941700000000004</v>
      </c>
      <c r="R56" s="83"/>
      <c r="W56" s="94">
        <v>42499</v>
      </c>
      <c r="X56" s="10">
        <v>64.42</v>
      </c>
      <c r="Y56" s="40">
        <v>65.569999999999993</v>
      </c>
      <c r="Z56" s="40">
        <v>64.42</v>
      </c>
      <c r="AA56" s="10">
        <v>65.05</v>
      </c>
      <c r="AB56" s="95">
        <v>2494300</v>
      </c>
      <c r="AC56" s="247">
        <v>64.790000000000006</v>
      </c>
      <c r="AD56" s="2">
        <f t="shared" si="0"/>
        <v>1.1499999999999915</v>
      </c>
      <c r="AE56" s="138">
        <f t="shared" si="1"/>
        <v>6.5247786235824723E-3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59.283000000000008</v>
      </c>
      <c r="R57" s="83"/>
      <c r="W57" s="94">
        <v>42496</v>
      </c>
      <c r="X57" s="10">
        <v>64.2</v>
      </c>
      <c r="Y57" s="40">
        <v>64.650000000000006</v>
      </c>
      <c r="Z57" s="40">
        <v>62.62</v>
      </c>
      <c r="AA57" s="10">
        <v>64.63</v>
      </c>
      <c r="AB57" s="95">
        <v>3016300</v>
      </c>
      <c r="AC57" s="247">
        <v>64.37</v>
      </c>
      <c r="AD57" s="2">
        <f t="shared" si="0"/>
        <v>2.0300000000000082</v>
      </c>
      <c r="AE57" s="138">
        <f t="shared" si="1"/>
        <v>4.368856295833945E-3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42495</v>
      </c>
      <c r="X58" s="10">
        <v>66.12</v>
      </c>
      <c r="Y58" s="40">
        <v>66.19</v>
      </c>
      <c r="Z58" s="40">
        <v>64.25</v>
      </c>
      <c r="AA58" s="10">
        <v>64.349999999999994</v>
      </c>
      <c r="AB58" s="95">
        <v>2815600</v>
      </c>
      <c r="AC58" s="247">
        <v>64.09</v>
      </c>
      <c r="AD58" s="2">
        <f t="shared" si="0"/>
        <v>1.9399999999999977</v>
      </c>
      <c r="AE58" s="138">
        <f t="shared" si="1"/>
        <v>-1.3544712944435822E-2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42494</v>
      </c>
      <c r="X59" s="10">
        <v>66.489999999999995</v>
      </c>
      <c r="Y59" s="40">
        <v>67.010000000000005</v>
      </c>
      <c r="Z59" s="40">
        <v>64.78</v>
      </c>
      <c r="AA59" s="10">
        <v>65.23</v>
      </c>
      <c r="AB59" s="95">
        <v>2505900</v>
      </c>
      <c r="AC59" s="247">
        <v>64.97</v>
      </c>
      <c r="AD59" s="2">
        <f t="shared" si="0"/>
        <v>2.230000000000004</v>
      </c>
      <c r="AE59" s="138">
        <f t="shared" si="1"/>
        <v>-2.6666666666666727E-2</v>
      </c>
    </row>
    <row r="60" spans="1:31" x14ac:dyDescent="0.25">
      <c r="W60" s="94">
        <v>42493</v>
      </c>
      <c r="X60" s="10">
        <v>66.94</v>
      </c>
      <c r="Y60" s="40">
        <v>67.39</v>
      </c>
      <c r="Z60" s="40">
        <v>66.540000000000006</v>
      </c>
      <c r="AA60" s="10">
        <v>67.02</v>
      </c>
      <c r="AB60" s="95">
        <v>3413600</v>
      </c>
      <c r="AC60" s="247">
        <v>66.75</v>
      </c>
      <c r="AD60" s="2">
        <f t="shared" si="0"/>
        <v>0.84999999999999432</v>
      </c>
      <c r="AE60" s="138">
        <f t="shared" si="1"/>
        <v>-1.4958863126401933E-3</v>
      </c>
    </row>
    <row r="61" spans="1:31" x14ac:dyDescent="0.25">
      <c r="W61" s="94">
        <v>42492</v>
      </c>
      <c r="X61" s="10">
        <v>66.77</v>
      </c>
      <c r="Y61" s="40">
        <v>67.28</v>
      </c>
      <c r="Z61" s="40">
        <v>65.7</v>
      </c>
      <c r="AA61" s="10">
        <v>67.12</v>
      </c>
      <c r="AB61" s="95">
        <v>3873300</v>
      </c>
      <c r="AC61" s="247">
        <v>66.849999999999994</v>
      </c>
      <c r="AD61" s="2">
        <f t="shared" si="0"/>
        <v>1.5799999999999983</v>
      </c>
      <c r="AE61" s="138">
        <f t="shared" si="1"/>
        <v>4.5078888054095323E-3</v>
      </c>
    </row>
    <row r="62" spans="1:31" x14ac:dyDescent="0.25">
      <c r="W62" s="94">
        <v>42489</v>
      </c>
      <c r="X62" s="10">
        <v>70.42</v>
      </c>
      <c r="Y62" s="40">
        <v>72.010000000000005</v>
      </c>
      <c r="Z62" s="40">
        <v>66.040000000000006</v>
      </c>
      <c r="AA62" s="10">
        <v>66.819999999999993</v>
      </c>
      <c r="AB62" s="95">
        <v>8592000</v>
      </c>
      <c r="AC62" s="247">
        <v>66.55</v>
      </c>
      <c r="AD62" s="2">
        <f t="shared" si="0"/>
        <v>5.9699999999999989</v>
      </c>
      <c r="AE62" s="138">
        <f t="shared" si="1"/>
        <v>-6.9100573506784113E-2</v>
      </c>
    </row>
    <row r="63" spans="1:31" x14ac:dyDescent="0.25">
      <c r="W63" s="94">
        <v>42488</v>
      </c>
      <c r="X63" s="10">
        <v>71.88</v>
      </c>
      <c r="Y63" s="40">
        <v>73.59</v>
      </c>
      <c r="Z63" s="40">
        <v>71.31</v>
      </c>
      <c r="AA63" s="10">
        <v>71.78</v>
      </c>
      <c r="AB63" s="95">
        <v>4429200</v>
      </c>
      <c r="AC63" s="247">
        <v>71.489999999999995</v>
      </c>
      <c r="AD63" s="2">
        <f t="shared" si="0"/>
        <v>2.2800000000000011</v>
      </c>
      <c r="AE63" s="138">
        <f t="shared" si="1"/>
        <v>-7.4968763015411666E-3</v>
      </c>
    </row>
    <row r="64" spans="1:31" x14ac:dyDescent="0.25">
      <c r="W64" s="94">
        <v>42487</v>
      </c>
      <c r="X64" s="10">
        <v>68.680000000000007</v>
      </c>
      <c r="Y64" s="40">
        <v>72.84</v>
      </c>
      <c r="Z64" s="40">
        <v>68.48</v>
      </c>
      <c r="AA64" s="10">
        <v>72.319999999999993</v>
      </c>
      <c r="AB64" s="95">
        <v>6350500</v>
      </c>
      <c r="AC64" s="247">
        <v>72.03</v>
      </c>
      <c r="AD64" s="2">
        <f t="shared" si="0"/>
        <v>4.3599999999999994</v>
      </c>
      <c r="AE64" s="138">
        <f t="shared" si="1"/>
        <v>8.6822573869207442E-3</v>
      </c>
    </row>
    <row r="65" spans="23:31" x14ac:dyDescent="0.25">
      <c r="W65" s="94">
        <v>42486</v>
      </c>
      <c r="X65" s="10">
        <v>71.34</v>
      </c>
      <c r="Y65" s="40">
        <v>72.5</v>
      </c>
      <c r="Z65" s="40">
        <v>71.03</v>
      </c>
      <c r="AA65" s="10">
        <v>71.7</v>
      </c>
      <c r="AB65" s="95">
        <v>2557100</v>
      </c>
      <c r="AC65" s="247">
        <v>71.41</v>
      </c>
      <c r="AD65" s="2">
        <f t="shared" si="0"/>
        <v>1.4699999999999989</v>
      </c>
      <c r="AE65" s="138">
        <f t="shared" si="1"/>
        <v>1.3770584894946092E-2</v>
      </c>
    </row>
    <row r="66" spans="23:31" x14ac:dyDescent="0.25">
      <c r="W66" s="94">
        <v>42485</v>
      </c>
      <c r="X66" s="10">
        <v>71.03</v>
      </c>
      <c r="Y66" s="40">
        <v>71.47</v>
      </c>
      <c r="Z66" s="40">
        <v>70.010000000000005</v>
      </c>
      <c r="AA66" s="10">
        <v>70.72</v>
      </c>
      <c r="AB66" s="95">
        <v>2589400</v>
      </c>
      <c r="AC66" s="247">
        <v>70.44</v>
      </c>
      <c r="AD66" s="2">
        <f t="shared" si="0"/>
        <v>1.4599999999999937</v>
      </c>
      <c r="AE66" s="138">
        <f t="shared" si="1"/>
        <v>-1.0813088049431152E-2</v>
      </c>
    </row>
    <row r="67" spans="23:31" x14ac:dyDescent="0.25">
      <c r="W67" s="94">
        <v>42482</v>
      </c>
      <c r="X67" s="10">
        <v>71.58</v>
      </c>
      <c r="Y67" s="40">
        <v>72.150000000000006</v>
      </c>
      <c r="Z67" s="40">
        <v>70.56</v>
      </c>
      <c r="AA67" s="10">
        <v>71.5</v>
      </c>
      <c r="AB67" s="95">
        <v>2645100</v>
      </c>
      <c r="AC67" s="247">
        <v>71.209999999999994</v>
      </c>
      <c r="AD67" s="2">
        <f t="shared" si="0"/>
        <v>1.5900000000000034</v>
      </c>
      <c r="AE67" s="138">
        <f t="shared" si="1"/>
        <v>-2.6610644257705207E-3</v>
      </c>
    </row>
    <row r="68" spans="23:31" x14ac:dyDescent="0.25">
      <c r="W68" s="94">
        <v>42481</v>
      </c>
      <c r="X68" s="10">
        <v>72.59</v>
      </c>
      <c r="Y68" s="40">
        <v>72.790000000000006</v>
      </c>
      <c r="Z68" s="40">
        <v>71.069999999999993</v>
      </c>
      <c r="AA68" s="10">
        <v>71.69</v>
      </c>
      <c r="AB68" s="95">
        <v>2909300</v>
      </c>
      <c r="AC68" s="247">
        <v>71.400000000000006</v>
      </c>
      <c r="AD68" s="2">
        <f>Y68-Z68</f>
        <v>1.7200000000000131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9:F42">
    <cfRule type="expression" dxfId="353" priority="27">
      <formula>F39&gt;0</formula>
    </cfRule>
    <cfRule type="expression" dxfId="352" priority="28">
      <formula>F39&lt;0</formula>
    </cfRule>
  </conditionalFormatting>
  <conditionalFormatting sqref="F39:F42">
    <cfRule type="expression" dxfId="351" priority="29">
      <formula>F39&gt;0</formula>
    </cfRule>
    <cfRule type="expression" dxfId="350" priority="30">
      <formula>F39&lt;0</formula>
    </cfRule>
  </conditionalFormatting>
  <conditionalFormatting sqref="H39:H42">
    <cfRule type="expression" dxfId="349" priority="25">
      <formula>H39&gt;0</formula>
    </cfRule>
    <cfRule type="expression" dxfId="348" priority="26">
      <formula>H39&lt;0</formula>
    </cfRule>
  </conditionalFormatting>
  <conditionalFormatting sqref="F23:F38">
    <cfRule type="expression" dxfId="347" priority="11">
      <formula>F23&gt;0</formula>
    </cfRule>
    <cfRule type="expression" dxfId="346" priority="12">
      <formula>F23&lt;0</formula>
    </cfRule>
  </conditionalFormatting>
  <conditionalFormatting sqref="H23:H38">
    <cfRule type="expression" dxfId="345" priority="9">
      <formula>H23&gt;0</formula>
    </cfRule>
    <cfRule type="expression" dxfId="344" priority="10">
      <formula>H23&lt;0</formula>
    </cfRule>
  </conditionalFormatting>
  <conditionalFormatting sqref="Q7">
    <cfRule type="expression" dxfId="343" priority="7">
      <formula>Q7&gt;0</formula>
    </cfRule>
    <cfRule type="expression" dxfId="342" priority="8">
      <formula>Q7&lt;0</formula>
    </cfRule>
  </conditionalFormatting>
  <conditionalFormatting sqref="Q8">
    <cfRule type="expression" dxfId="341" priority="5">
      <formula>Q8&gt;0</formula>
    </cfRule>
    <cfRule type="expression" dxfId="340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42576</v>
      </c>
      <c r="X2" s="41">
        <v>63.02</v>
      </c>
      <c r="Y2" s="41">
        <v>63.54</v>
      </c>
      <c r="Z2" s="41">
        <v>62.7</v>
      </c>
      <c r="AA2" s="41">
        <v>63.47</v>
      </c>
      <c r="AB2" s="104">
        <v>2205500</v>
      </c>
      <c r="AC2" s="9">
        <v>63.47</v>
      </c>
      <c r="AD2" s="2">
        <f>Y2-Z2</f>
        <v>0.83999999999999631</v>
      </c>
      <c r="AE2" s="138">
        <f>AC2/AC3-1</f>
        <v>2.2106426654033839E-3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63.33</v>
      </c>
      <c r="W3" s="123">
        <v>42573</v>
      </c>
      <c r="X3" s="41">
        <v>63.17</v>
      </c>
      <c r="Y3" s="41">
        <v>63.38</v>
      </c>
      <c r="Z3" s="41">
        <v>62.77</v>
      </c>
      <c r="AA3" s="41">
        <v>63.33</v>
      </c>
      <c r="AB3" s="104">
        <v>736700</v>
      </c>
      <c r="AC3" s="9">
        <v>63.33</v>
      </c>
      <c r="AD3" s="2">
        <f t="shared" ref="AD3:AD66" si="0">Y3-Z3</f>
        <v>0.60999999999999943</v>
      </c>
      <c r="AE3" s="138">
        <f t="shared" ref="AE3:AE66" si="1">AC3/AC4-1</f>
        <v>5.8767471410419159E-3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63.33</v>
      </c>
      <c r="T4" s="1"/>
      <c r="W4" s="123">
        <v>42572</v>
      </c>
      <c r="X4" s="41">
        <v>63.31</v>
      </c>
      <c r="Y4" s="41">
        <v>63.57</v>
      </c>
      <c r="Z4" s="41">
        <v>62.53</v>
      </c>
      <c r="AA4" s="41">
        <v>62.96</v>
      </c>
      <c r="AB4" s="104">
        <v>810400</v>
      </c>
      <c r="AC4" s="9">
        <v>62.96</v>
      </c>
      <c r="AD4" s="2">
        <f t="shared" si="0"/>
        <v>1.0399999999999991</v>
      </c>
      <c r="AE4" s="138">
        <f t="shared" si="1"/>
        <v>-1.0529624391010572E-2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42571</v>
      </c>
      <c r="X5" s="41">
        <v>62.43</v>
      </c>
      <c r="Y5" s="41">
        <v>63.77</v>
      </c>
      <c r="Z5" s="41">
        <v>62.35</v>
      </c>
      <c r="AA5" s="41">
        <v>63.63</v>
      </c>
      <c r="AB5" s="104">
        <v>1184700</v>
      </c>
      <c r="AC5" s="9">
        <v>63.63</v>
      </c>
      <c r="AD5" s="2">
        <f t="shared" si="0"/>
        <v>1.4200000000000017</v>
      </c>
      <c r="AE5" s="138">
        <f t="shared" si="1"/>
        <v>1.6778523489932917E-2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42570</v>
      </c>
      <c r="X6" s="41">
        <v>62.3</v>
      </c>
      <c r="Y6" s="41">
        <v>62.7</v>
      </c>
      <c r="Z6" s="41">
        <v>62.14</v>
      </c>
      <c r="AA6" s="41">
        <v>62.58</v>
      </c>
      <c r="AB6" s="104">
        <v>1092300</v>
      </c>
      <c r="AC6" s="9">
        <v>62.58</v>
      </c>
      <c r="AD6" s="2">
        <f t="shared" si="0"/>
        <v>0.56000000000000227</v>
      </c>
      <c r="AE6" s="138">
        <f t="shared" si="1"/>
        <v>-2.2321428571429047E-3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42569</v>
      </c>
      <c r="X7" s="41">
        <v>62.08</v>
      </c>
      <c r="Y7" s="41">
        <v>62.88</v>
      </c>
      <c r="Z7" s="41">
        <v>62.04</v>
      </c>
      <c r="AA7" s="41">
        <v>62.72</v>
      </c>
      <c r="AB7" s="104">
        <v>782300</v>
      </c>
      <c r="AC7" s="9">
        <v>62.72</v>
      </c>
      <c r="AD7" s="2">
        <f t="shared" si="0"/>
        <v>0.84000000000000341</v>
      </c>
      <c r="AE7" s="138">
        <f t="shared" si="1"/>
        <v>6.9031947343072275E-3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42566</v>
      </c>
      <c r="X8" s="41">
        <v>62.52</v>
      </c>
      <c r="Y8" s="41">
        <v>62.85</v>
      </c>
      <c r="Z8" s="41">
        <v>62.01</v>
      </c>
      <c r="AA8" s="41">
        <v>62.29</v>
      </c>
      <c r="AB8" s="104">
        <v>633400</v>
      </c>
      <c r="AC8" s="9">
        <v>62.29</v>
      </c>
      <c r="AD8" s="2">
        <f t="shared" si="0"/>
        <v>0.84000000000000341</v>
      </c>
      <c r="AE8" s="138">
        <f t="shared" si="1"/>
        <v>-2.2425116130065925E-3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42565</v>
      </c>
      <c r="X9" s="41">
        <v>62.26</v>
      </c>
      <c r="Y9" s="41">
        <v>62.89</v>
      </c>
      <c r="Z9" s="41">
        <v>62.1</v>
      </c>
      <c r="AA9" s="41">
        <v>62.43</v>
      </c>
      <c r="AB9" s="104">
        <v>985900</v>
      </c>
      <c r="AC9" s="9">
        <v>62.43</v>
      </c>
      <c r="AD9" s="2">
        <f t="shared" si="0"/>
        <v>0.78999999999999915</v>
      </c>
      <c r="AE9" s="138">
        <f t="shared" si="1"/>
        <v>1.1339705167665581E-2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42564</v>
      </c>
      <c r="X10" s="41">
        <v>61.29</v>
      </c>
      <c r="Y10" s="41">
        <v>62.03</v>
      </c>
      <c r="Z10" s="41">
        <v>60.88</v>
      </c>
      <c r="AA10" s="41">
        <v>61.73</v>
      </c>
      <c r="AB10" s="104">
        <v>963500</v>
      </c>
      <c r="AC10" s="9">
        <v>61.73</v>
      </c>
      <c r="AD10" s="2">
        <f t="shared" si="0"/>
        <v>1.1499999999999986</v>
      </c>
      <c r="AE10" s="138">
        <f t="shared" si="1"/>
        <v>8.8249714005557145E-3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1.83E-2</v>
      </c>
      <c r="T11" s="11"/>
      <c r="W11" s="123">
        <v>42563</v>
      </c>
      <c r="X11" s="41">
        <v>60.71</v>
      </c>
      <c r="Y11" s="41">
        <v>61.39</v>
      </c>
      <c r="Z11" s="41">
        <v>60</v>
      </c>
      <c r="AA11" s="41">
        <v>61.19</v>
      </c>
      <c r="AB11" s="104">
        <v>1162500</v>
      </c>
      <c r="AC11" s="9">
        <v>61.19</v>
      </c>
      <c r="AD11" s="2">
        <f t="shared" si="0"/>
        <v>1.3900000000000006</v>
      </c>
      <c r="AE11" s="138">
        <f t="shared" si="1"/>
        <v>2.7885099949605197E-2</v>
      </c>
      <c r="AL11" s="236"/>
      <c r="AO11" s="236"/>
    </row>
    <row r="12" spans="1:42" x14ac:dyDescent="0.25">
      <c r="W12" s="123">
        <v>42562</v>
      </c>
      <c r="X12" s="41">
        <v>59.91</v>
      </c>
      <c r="Y12" s="41">
        <v>60.2</v>
      </c>
      <c r="Z12" s="41">
        <v>59.51</v>
      </c>
      <c r="AA12" s="41">
        <v>59.53</v>
      </c>
      <c r="AB12" s="104">
        <v>1145200</v>
      </c>
      <c r="AC12" s="9">
        <v>59.53</v>
      </c>
      <c r="AD12" s="2">
        <f t="shared" si="0"/>
        <v>0.69000000000000483</v>
      </c>
      <c r="AE12" s="138">
        <f t="shared" si="1"/>
        <v>-6.3428476047403537E-3</v>
      </c>
      <c r="AL12" s="236"/>
      <c r="AO12" s="236"/>
    </row>
    <row r="13" spans="1:42" x14ac:dyDescent="0.25">
      <c r="W13" s="123">
        <v>42559</v>
      </c>
      <c r="X13" s="41">
        <v>59.35</v>
      </c>
      <c r="Y13" s="41">
        <v>60.44</v>
      </c>
      <c r="Z13" s="41">
        <v>59.32</v>
      </c>
      <c r="AA13" s="41">
        <v>59.91</v>
      </c>
      <c r="AB13" s="104">
        <v>910700</v>
      </c>
      <c r="AC13" s="9">
        <v>59.91</v>
      </c>
      <c r="AD13" s="2">
        <f t="shared" si="0"/>
        <v>1.1199999999999974</v>
      </c>
      <c r="AE13" s="138">
        <f t="shared" si="1"/>
        <v>1.5423728813559245E-2</v>
      </c>
    </row>
    <row r="14" spans="1:42" x14ac:dyDescent="0.25">
      <c r="W14" s="123">
        <v>42558</v>
      </c>
      <c r="X14" s="41">
        <v>59.91</v>
      </c>
      <c r="Y14" s="41">
        <v>60</v>
      </c>
      <c r="Z14" s="41">
        <v>58.65</v>
      </c>
      <c r="AA14" s="41">
        <v>59</v>
      </c>
      <c r="AB14" s="104">
        <v>683500</v>
      </c>
      <c r="AC14" s="9">
        <v>59</v>
      </c>
      <c r="AD14" s="2">
        <f t="shared" si="0"/>
        <v>1.3500000000000014</v>
      </c>
      <c r="AE14" s="138">
        <f t="shared" si="1"/>
        <v>-6.3994610980128153E-3</v>
      </c>
    </row>
    <row r="15" spans="1:42" x14ac:dyDescent="0.25">
      <c r="V15" s="2"/>
      <c r="W15" s="123">
        <v>42557</v>
      </c>
      <c r="X15" s="41">
        <v>58.78</v>
      </c>
      <c r="Y15" s="41">
        <v>59.49</v>
      </c>
      <c r="Z15" s="41">
        <v>58.21</v>
      </c>
      <c r="AA15" s="41">
        <v>59.38</v>
      </c>
      <c r="AB15" s="104">
        <v>495000</v>
      </c>
      <c r="AC15" s="9">
        <v>59.38</v>
      </c>
      <c r="AD15" s="2">
        <f t="shared" si="0"/>
        <v>1.2800000000000011</v>
      </c>
      <c r="AE15" s="138">
        <f t="shared" si="1"/>
        <v>3.0405405405404817E-3</v>
      </c>
      <c r="AL15" s="236"/>
      <c r="AO15" s="236"/>
      <c r="AP15" s="236"/>
    </row>
    <row r="16" spans="1:42" x14ac:dyDescent="0.25">
      <c r="V16" s="2"/>
      <c r="W16" s="123">
        <v>42556</v>
      </c>
      <c r="X16" s="41">
        <v>59.46</v>
      </c>
      <c r="Y16" s="41">
        <v>60.23</v>
      </c>
      <c r="Z16" s="41">
        <v>59.04</v>
      </c>
      <c r="AA16" s="41">
        <v>59.2</v>
      </c>
      <c r="AB16" s="104">
        <v>962300</v>
      </c>
      <c r="AC16" s="9">
        <v>59.2</v>
      </c>
      <c r="AD16" s="2">
        <f t="shared" si="0"/>
        <v>1.1899999999999977</v>
      </c>
      <c r="AE16" s="138">
        <f t="shared" si="1"/>
        <v>-6.7521944631998565E-4</v>
      </c>
    </row>
    <row r="17" spans="1:42" x14ac:dyDescent="0.25">
      <c r="V17" s="2"/>
      <c r="W17" s="123">
        <v>42552</v>
      </c>
      <c r="X17" s="41">
        <v>59.29</v>
      </c>
      <c r="Y17" s="41">
        <v>59.56</v>
      </c>
      <c r="Z17" s="41">
        <v>58.99</v>
      </c>
      <c r="AA17" s="41">
        <v>59.24</v>
      </c>
      <c r="AB17" s="104">
        <v>345900</v>
      </c>
      <c r="AC17" s="9">
        <v>59.24</v>
      </c>
      <c r="AD17" s="2">
        <f t="shared" si="0"/>
        <v>0.57000000000000028</v>
      </c>
      <c r="AE17" s="138">
        <f t="shared" si="1"/>
        <v>3.0477480528277034E-3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42551</v>
      </c>
      <c r="X18" s="41">
        <v>58.73</v>
      </c>
      <c r="Y18" s="41">
        <v>59.21</v>
      </c>
      <c r="Z18" s="41">
        <v>58.01</v>
      </c>
      <c r="AA18" s="41">
        <v>59.06</v>
      </c>
      <c r="AB18" s="104">
        <v>928600</v>
      </c>
      <c r="AC18" s="9">
        <v>59.06</v>
      </c>
      <c r="AD18" s="2">
        <f t="shared" si="0"/>
        <v>1.2000000000000028</v>
      </c>
      <c r="AE18" s="138">
        <f t="shared" si="1"/>
        <v>9.2276144907723623E-3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42550</v>
      </c>
      <c r="X19" s="41">
        <v>57.86</v>
      </c>
      <c r="Y19" s="41">
        <v>58.64</v>
      </c>
      <c r="Z19" s="41">
        <v>57.46</v>
      </c>
      <c r="AA19" s="41">
        <v>58.52</v>
      </c>
      <c r="AB19" s="104">
        <v>1097100</v>
      </c>
      <c r="AC19" s="9">
        <v>58.52</v>
      </c>
      <c r="AD19" s="2">
        <f t="shared" si="0"/>
        <v>1.1799999999999997</v>
      </c>
      <c r="AE19" s="138">
        <f t="shared" si="1"/>
        <v>1.7562163102069261E-2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42549</v>
      </c>
      <c r="X20" s="41">
        <v>56.99</v>
      </c>
      <c r="Y20" s="41">
        <v>57.69</v>
      </c>
      <c r="Z20" s="41">
        <v>56.51</v>
      </c>
      <c r="AA20" s="41">
        <v>57.51</v>
      </c>
      <c r="AB20" s="104">
        <v>988100</v>
      </c>
      <c r="AC20" s="9">
        <v>57.51</v>
      </c>
      <c r="AD20" s="2">
        <f t="shared" si="0"/>
        <v>1.1799999999999997</v>
      </c>
      <c r="AE20" s="138">
        <f t="shared" si="1"/>
        <v>1.9680851063829774E-2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42548</v>
      </c>
      <c r="X21" s="41">
        <v>56.4</v>
      </c>
      <c r="Y21" s="41">
        <v>56.78</v>
      </c>
      <c r="Z21" s="41">
        <v>55.73</v>
      </c>
      <c r="AA21" s="41">
        <v>56.4</v>
      </c>
      <c r="AB21" s="104">
        <v>1199600</v>
      </c>
      <c r="AC21" s="9">
        <v>56.4</v>
      </c>
      <c r="AD21" s="2">
        <f t="shared" si="0"/>
        <v>1.0500000000000043</v>
      </c>
      <c r="AE21" s="138">
        <f t="shared" si="1"/>
        <v>-1.0699877214523812E-2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42545</v>
      </c>
      <c r="X22" s="41">
        <v>57.19</v>
      </c>
      <c r="Y22" s="41">
        <v>58.11</v>
      </c>
      <c r="Z22" s="41">
        <v>56.85</v>
      </c>
      <c r="AA22" s="41">
        <v>57.01</v>
      </c>
      <c r="AB22" s="104">
        <v>1140600</v>
      </c>
      <c r="AC22" s="9">
        <v>57.01</v>
      </c>
      <c r="AD22" s="2">
        <f t="shared" si="0"/>
        <v>1.259999999999998</v>
      </c>
      <c r="AE22" s="138">
        <f t="shared" si="1"/>
        <v>-4.3135280295401146E-2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42544</v>
      </c>
      <c r="X23" s="41">
        <v>59.7</v>
      </c>
      <c r="Y23" s="41">
        <v>60.07</v>
      </c>
      <c r="Z23" s="41">
        <v>59.42</v>
      </c>
      <c r="AA23" s="41">
        <v>59.58</v>
      </c>
      <c r="AB23" s="104">
        <v>580600</v>
      </c>
      <c r="AC23" s="9">
        <v>59.58</v>
      </c>
      <c r="AD23" s="2">
        <f t="shared" si="0"/>
        <v>0.64999999999999858</v>
      </c>
      <c r="AE23" s="138">
        <f t="shared" si="1"/>
        <v>9.4883090477804188E-3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42543</v>
      </c>
      <c r="X24" s="41">
        <v>58.11</v>
      </c>
      <c r="Y24" s="41">
        <v>59.1</v>
      </c>
      <c r="Z24" s="41">
        <v>58.11</v>
      </c>
      <c r="AA24" s="41">
        <v>59.02</v>
      </c>
      <c r="AB24" s="104">
        <v>695400</v>
      </c>
      <c r="AC24" s="9">
        <v>59.02</v>
      </c>
      <c r="AD24" s="2">
        <f t="shared" si="0"/>
        <v>0.99000000000000199</v>
      </c>
      <c r="AE24" s="138">
        <f t="shared" si="1"/>
        <v>1.0616438356164437E-2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42542</v>
      </c>
      <c r="X25" s="41">
        <v>57.92</v>
      </c>
      <c r="Y25" s="41">
        <v>58.9</v>
      </c>
      <c r="Z25" s="41">
        <v>57.54</v>
      </c>
      <c r="AA25" s="41">
        <v>58.4</v>
      </c>
      <c r="AB25" s="104">
        <v>1250600</v>
      </c>
      <c r="AC25" s="9">
        <v>58.4</v>
      </c>
      <c r="AD25" s="2">
        <f t="shared" si="0"/>
        <v>1.3599999999999994</v>
      </c>
      <c r="AE25" s="138">
        <f t="shared" si="1"/>
        <v>-8.6572738075029187E-3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42541</v>
      </c>
      <c r="X26" s="41">
        <v>59.26</v>
      </c>
      <c r="Y26" s="41">
        <v>59.49</v>
      </c>
      <c r="Z26" s="41">
        <v>58.79</v>
      </c>
      <c r="AA26" s="41">
        <v>58.91</v>
      </c>
      <c r="AB26" s="104">
        <v>986900</v>
      </c>
      <c r="AC26" s="9">
        <v>58.91</v>
      </c>
      <c r="AD26" s="2">
        <f t="shared" si="0"/>
        <v>0.70000000000000284</v>
      </c>
      <c r="AE26" s="138">
        <f t="shared" si="1"/>
        <v>8.9056345264599823E-3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42538</v>
      </c>
      <c r="X27" s="41">
        <v>58.15</v>
      </c>
      <c r="Y27" s="41">
        <v>58.94</v>
      </c>
      <c r="Z27" s="41">
        <v>58.03</v>
      </c>
      <c r="AA27" s="41">
        <v>58.39</v>
      </c>
      <c r="AB27" s="104">
        <v>973500</v>
      </c>
      <c r="AC27" s="9">
        <v>58.39</v>
      </c>
      <c r="AD27" s="2">
        <f t="shared" si="0"/>
        <v>0.90999999999999659</v>
      </c>
      <c r="AE27" s="138">
        <f t="shared" si="1"/>
        <v>6.8977409898258735E-3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42537</v>
      </c>
      <c r="X28" s="41">
        <v>57.32</v>
      </c>
      <c r="Y28" s="41">
        <v>58.07</v>
      </c>
      <c r="Z28" s="41">
        <v>56.29</v>
      </c>
      <c r="AA28" s="41">
        <v>57.99</v>
      </c>
      <c r="AB28" s="104">
        <v>1628600</v>
      </c>
      <c r="AC28" s="9">
        <v>57.99</v>
      </c>
      <c r="AD28" s="2">
        <f t="shared" si="0"/>
        <v>1.7800000000000011</v>
      </c>
      <c r="AE28" s="138">
        <f t="shared" si="1"/>
        <v>-1.7214666896195885E-3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42536</v>
      </c>
      <c r="X29" s="41">
        <v>58.05</v>
      </c>
      <c r="Y29" s="41">
        <v>58.73</v>
      </c>
      <c r="Z29" s="41">
        <v>57.97</v>
      </c>
      <c r="AA29" s="41">
        <v>58.09</v>
      </c>
      <c r="AB29" s="104">
        <v>1086400</v>
      </c>
      <c r="AC29" s="9">
        <v>58.09</v>
      </c>
      <c r="AD29" s="2">
        <f t="shared" si="0"/>
        <v>0.75999999999999801</v>
      </c>
      <c r="AE29" s="138">
        <f t="shared" si="1"/>
        <v>-4.7969847524411691E-3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42535</v>
      </c>
      <c r="X30" s="41">
        <v>58.31</v>
      </c>
      <c r="Y30" s="41">
        <v>58.75</v>
      </c>
      <c r="Z30" s="41">
        <v>58.11</v>
      </c>
      <c r="AA30" s="41">
        <v>58.37</v>
      </c>
      <c r="AB30" s="104">
        <v>728300</v>
      </c>
      <c r="AC30" s="9">
        <v>58.37</v>
      </c>
      <c r="AD30" s="2">
        <f t="shared" si="0"/>
        <v>0.64000000000000057</v>
      </c>
      <c r="AE30" s="138">
        <f t="shared" si="1"/>
        <v>-2.5632262474368783E-3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42534</v>
      </c>
      <c r="X31" s="41">
        <v>58.86</v>
      </c>
      <c r="Y31" s="41">
        <v>59.02</v>
      </c>
      <c r="Z31" s="41">
        <v>58.41</v>
      </c>
      <c r="AA31" s="41">
        <v>58.52</v>
      </c>
      <c r="AB31" s="104">
        <v>1012900</v>
      </c>
      <c r="AC31" s="9">
        <v>58.52</v>
      </c>
      <c r="AD31" s="2">
        <f t="shared" si="0"/>
        <v>0.61000000000000654</v>
      </c>
      <c r="AE31" s="138">
        <f t="shared" si="1"/>
        <v>-1.1319479641831331E-2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42531</v>
      </c>
      <c r="X32" s="41">
        <v>59.7</v>
      </c>
      <c r="Y32" s="41">
        <v>59.94</v>
      </c>
      <c r="Z32" s="41">
        <v>58.93</v>
      </c>
      <c r="AA32" s="41">
        <v>59.19</v>
      </c>
      <c r="AB32" s="104">
        <v>753800</v>
      </c>
      <c r="AC32" s="9">
        <v>59.19</v>
      </c>
      <c r="AD32" s="2">
        <f t="shared" si="0"/>
        <v>1.009999999999998</v>
      </c>
      <c r="AE32" s="138">
        <f t="shared" si="1"/>
        <v>-1.6940707523667164E-2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42530</v>
      </c>
      <c r="X33" s="41">
        <v>60.33</v>
      </c>
      <c r="Y33" s="41">
        <v>60.39</v>
      </c>
      <c r="Z33" s="41">
        <v>59.8</v>
      </c>
      <c r="AA33" s="41">
        <v>60.21</v>
      </c>
      <c r="AB33" s="104">
        <v>561900</v>
      </c>
      <c r="AC33" s="9">
        <v>60.21</v>
      </c>
      <c r="AD33" s="2">
        <f t="shared" si="0"/>
        <v>0.59000000000000341</v>
      </c>
      <c r="AE33" s="138">
        <f t="shared" si="1"/>
        <v>-8.3992094861660149E-3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42529</v>
      </c>
      <c r="X34" s="41">
        <v>61.13</v>
      </c>
      <c r="Y34" s="41">
        <v>61.4</v>
      </c>
      <c r="Z34" s="41">
        <v>60.62</v>
      </c>
      <c r="AA34" s="41">
        <v>60.72</v>
      </c>
      <c r="AB34" s="104">
        <v>973700</v>
      </c>
      <c r="AC34" s="9">
        <v>60.72</v>
      </c>
      <c r="AD34" s="2">
        <f t="shared" si="0"/>
        <v>0.78000000000000114</v>
      </c>
      <c r="AE34" s="138">
        <f t="shared" si="1"/>
        <v>1.980198019801982E-3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42528</v>
      </c>
      <c r="X35" s="41">
        <v>60.43</v>
      </c>
      <c r="Y35" s="41">
        <v>60.7</v>
      </c>
      <c r="Z35" s="41">
        <v>60.21</v>
      </c>
      <c r="AA35" s="41">
        <v>60.6</v>
      </c>
      <c r="AB35" s="104">
        <v>836200</v>
      </c>
      <c r="AC35" s="9">
        <v>60.6</v>
      </c>
      <c r="AD35" s="2">
        <f t="shared" si="0"/>
        <v>0.49000000000000199</v>
      </c>
      <c r="AE35" s="138" t="e">
        <f t="shared" si="1"/>
        <v>#DIV/0!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42528</v>
      </c>
      <c r="X36" s="41" t="s">
        <v>270</v>
      </c>
      <c r="Y36" s="41"/>
      <c r="Z36" s="41"/>
      <c r="AA36" s="41"/>
      <c r="AB36" s="104"/>
      <c r="AC36" s="9"/>
      <c r="AD36" s="2">
        <f t="shared" si="0"/>
        <v>0</v>
      </c>
      <c r="AE36" s="138">
        <f t="shared" si="1"/>
        <v>-1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42527</v>
      </c>
      <c r="X37" s="41">
        <v>60.11</v>
      </c>
      <c r="Y37" s="41">
        <v>60.6</v>
      </c>
      <c r="Z37" s="41">
        <v>59.93</v>
      </c>
      <c r="AA37" s="41">
        <v>60.42</v>
      </c>
      <c r="AB37" s="104">
        <v>613000</v>
      </c>
      <c r="AC37" s="9">
        <v>60.13</v>
      </c>
      <c r="AD37" s="2">
        <f t="shared" si="0"/>
        <v>0.67000000000000171</v>
      </c>
      <c r="AE37" s="138">
        <f t="shared" si="1"/>
        <v>7.5402144772118707E-3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42524</v>
      </c>
      <c r="X38" s="41">
        <v>59.3</v>
      </c>
      <c r="Y38" s="41">
        <v>60.18</v>
      </c>
      <c r="Z38" s="41">
        <v>58.89</v>
      </c>
      <c r="AA38" s="41">
        <v>59.97</v>
      </c>
      <c r="AB38" s="104">
        <v>902400</v>
      </c>
      <c r="AC38" s="9">
        <v>59.68</v>
      </c>
      <c r="AD38" s="2">
        <f t="shared" si="0"/>
        <v>1.2899999999999991</v>
      </c>
      <c r="AE38" s="138">
        <f t="shared" si="1"/>
        <v>1.9299743808710579E-2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42523</v>
      </c>
      <c r="X39" s="41">
        <v>58.69</v>
      </c>
      <c r="Y39" s="41">
        <v>59.12</v>
      </c>
      <c r="Z39" s="41">
        <v>58.63</v>
      </c>
      <c r="AA39" s="41">
        <v>58.84</v>
      </c>
      <c r="AB39" s="104">
        <v>648400</v>
      </c>
      <c r="AC39" s="9">
        <v>58.55</v>
      </c>
      <c r="AD39" s="2">
        <f t="shared" si="0"/>
        <v>0.48999999999999488</v>
      </c>
      <c r="AE39" s="138">
        <f t="shared" si="1"/>
        <v>-4.0823269263480233E-3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42522</v>
      </c>
      <c r="X40" s="41">
        <v>59.18</v>
      </c>
      <c r="Y40" s="41">
        <v>59.22</v>
      </c>
      <c r="Z40" s="41">
        <v>58.56</v>
      </c>
      <c r="AA40" s="41">
        <v>59.08</v>
      </c>
      <c r="AB40" s="104">
        <v>1018500</v>
      </c>
      <c r="AC40" s="9">
        <v>58.79</v>
      </c>
      <c r="AD40" s="2">
        <f t="shared" si="0"/>
        <v>0.65999999999999659</v>
      </c>
      <c r="AE40" s="138">
        <f t="shared" si="1"/>
        <v>-3.5593220338983045E-3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42521</v>
      </c>
      <c r="X41" s="41">
        <v>60.06</v>
      </c>
      <c r="Y41" s="41">
        <v>60.26</v>
      </c>
      <c r="Z41" s="41">
        <v>59.09</v>
      </c>
      <c r="AA41" s="41">
        <v>59.29</v>
      </c>
      <c r="AB41" s="104">
        <v>1063900</v>
      </c>
      <c r="AC41" s="9">
        <v>59</v>
      </c>
      <c r="AD41" s="2">
        <f t="shared" si="0"/>
        <v>1.1699999999999946</v>
      </c>
      <c r="AE41" s="138">
        <f t="shared" si="1"/>
        <v>-1.2056262558606812E-2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42517</v>
      </c>
      <c r="X42" s="41">
        <v>59.84</v>
      </c>
      <c r="Y42" s="41">
        <v>60.19</v>
      </c>
      <c r="Z42" s="41">
        <v>59.72</v>
      </c>
      <c r="AA42" s="41">
        <v>60.01</v>
      </c>
      <c r="AB42" s="104">
        <v>854900</v>
      </c>
      <c r="AC42" s="9">
        <v>59.72</v>
      </c>
      <c r="AD42" s="2">
        <f t="shared" si="0"/>
        <v>0.46999999999999886</v>
      </c>
      <c r="AE42" s="138">
        <f t="shared" si="1"/>
        <v>-3.8365304420351354E-3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69.662999999999997</v>
      </c>
      <c r="T43" s="139" t="s">
        <v>98</v>
      </c>
      <c r="U43" s="140">
        <v>63.33</v>
      </c>
      <c r="W43" s="123">
        <v>42516</v>
      </c>
      <c r="X43" s="41">
        <v>59.68</v>
      </c>
      <c r="Y43" s="41">
        <v>60.4</v>
      </c>
      <c r="Z43" s="41">
        <v>59.4</v>
      </c>
      <c r="AA43" s="41">
        <v>60.24</v>
      </c>
      <c r="AB43" s="104">
        <v>1333400</v>
      </c>
      <c r="AC43" s="9">
        <v>59.95</v>
      </c>
      <c r="AD43" s="2">
        <f t="shared" si="0"/>
        <v>1</v>
      </c>
      <c r="AE43" s="138">
        <f t="shared" si="1"/>
        <v>1.8172554347826164E-2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69.029700000000005</v>
      </c>
      <c r="T44" s="108" t="s">
        <v>99</v>
      </c>
      <c r="U44" s="106">
        <v>63.02</v>
      </c>
      <c r="W44" s="123">
        <v>42515</v>
      </c>
      <c r="X44" s="41">
        <v>58.38</v>
      </c>
      <c r="Y44" s="41">
        <v>59.31</v>
      </c>
      <c r="Z44" s="41">
        <v>58.37</v>
      </c>
      <c r="AA44" s="41">
        <v>59.17</v>
      </c>
      <c r="AB44" s="104">
        <v>1006500</v>
      </c>
      <c r="AC44" s="9">
        <v>58.88</v>
      </c>
      <c r="AD44" s="2">
        <f t="shared" si="0"/>
        <v>0.94000000000000483</v>
      </c>
      <c r="AE44" s="138">
        <f t="shared" si="1"/>
        <v>1.5697774711057599E-2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68.3964</v>
      </c>
      <c r="Q45" s="2"/>
      <c r="T45" s="108" t="s">
        <v>100</v>
      </c>
      <c r="U45" s="106" t="s">
        <v>436</v>
      </c>
      <c r="W45" s="123">
        <v>42514</v>
      </c>
      <c r="X45" s="41">
        <v>58.55</v>
      </c>
      <c r="Y45" s="41">
        <v>59.11</v>
      </c>
      <c r="Z45" s="41">
        <v>58.11</v>
      </c>
      <c r="AA45" s="41">
        <v>58.25</v>
      </c>
      <c r="AB45" s="104">
        <v>1389500</v>
      </c>
      <c r="AC45" s="9">
        <v>57.97</v>
      </c>
      <c r="AD45" s="2">
        <f t="shared" si="0"/>
        <v>1</v>
      </c>
      <c r="AE45" s="138">
        <f t="shared" si="1"/>
        <v>3.1147257310952803E-3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67.763100000000009</v>
      </c>
      <c r="Q46" s="2"/>
      <c r="T46" s="108" t="s">
        <v>101</v>
      </c>
      <c r="U46" s="106" t="s">
        <v>437</v>
      </c>
      <c r="W46" s="123">
        <v>42513</v>
      </c>
      <c r="X46" s="41">
        <v>58.28</v>
      </c>
      <c r="Y46" s="41">
        <v>58.43</v>
      </c>
      <c r="Z46" s="41">
        <v>57.86</v>
      </c>
      <c r="AA46" s="41">
        <v>58.07</v>
      </c>
      <c r="AB46" s="104">
        <v>490800</v>
      </c>
      <c r="AC46" s="9">
        <v>57.79</v>
      </c>
      <c r="AD46" s="2">
        <f t="shared" si="0"/>
        <v>0.57000000000000028</v>
      </c>
      <c r="AE46" s="138">
        <f t="shared" si="1"/>
        <v>-3.6206896551724821E-3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67.129800000000003</v>
      </c>
      <c r="Q47" s="2"/>
      <c r="T47" s="108" t="s">
        <v>102</v>
      </c>
      <c r="U47" s="106">
        <v>60.33</v>
      </c>
      <c r="W47" s="123">
        <v>42510</v>
      </c>
      <c r="X47" s="41">
        <v>57.84</v>
      </c>
      <c r="Y47" s="41">
        <v>58.66</v>
      </c>
      <c r="Z47" s="41">
        <v>57.71</v>
      </c>
      <c r="AA47" s="41">
        <v>58.28</v>
      </c>
      <c r="AB47" s="104">
        <v>931800</v>
      </c>
      <c r="AC47" s="9">
        <v>58</v>
      </c>
      <c r="AD47" s="2">
        <f t="shared" si="0"/>
        <v>0.94999999999999574</v>
      </c>
      <c r="AE47" s="138">
        <f t="shared" si="1"/>
        <v>1.221640488656206E-2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66.496499999999997</v>
      </c>
      <c r="Q48" s="2"/>
      <c r="T48" s="108" t="s">
        <v>103</v>
      </c>
      <c r="U48" s="106">
        <v>1.1945699999999999</v>
      </c>
      <c r="W48" s="123">
        <v>42509</v>
      </c>
      <c r="X48" s="41">
        <v>58.1</v>
      </c>
      <c r="Y48" s="41">
        <v>58.14</v>
      </c>
      <c r="Z48" s="41">
        <v>57.12</v>
      </c>
      <c r="AA48" s="41">
        <v>57.58</v>
      </c>
      <c r="AB48" s="104">
        <v>1331500</v>
      </c>
      <c r="AC48" s="9">
        <v>57.3</v>
      </c>
      <c r="AD48" s="2">
        <f t="shared" si="0"/>
        <v>1.0200000000000031</v>
      </c>
      <c r="AE48" s="138">
        <f t="shared" si="1"/>
        <v>-2.5344446334410686E-2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65.863200000000006</v>
      </c>
      <c r="Q49" s="2"/>
      <c r="T49" s="108" t="s">
        <v>104</v>
      </c>
      <c r="U49" s="106" t="s">
        <v>130</v>
      </c>
      <c r="W49" s="123">
        <v>42508</v>
      </c>
      <c r="X49" s="41">
        <v>58.55</v>
      </c>
      <c r="Y49" s="41">
        <v>59.9</v>
      </c>
      <c r="Z49" s="41">
        <v>58.17</v>
      </c>
      <c r="AA49" s="41">
        <v>59.08</v>
      </c>
      <c r="AB49" s="104">
        <v>1355200</v>
      </c>
      <c r="AC49" s="9">
        <v>58.79</v>
      </c>
      <c r="AD49" s="2">
        <f t="shared" si="0"/>
        <v>1.7299999999999969</v>
      </c>
      <c r="AE49" s="138">
        <f t="shared" si="1"/>
        <v>3.2423208191125763E-3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65.229900000000001</v>
      </c>
      <c r="Q50" s="2"/>
      <c r="T50" s="108"/>
      <c r="U50" s="106"/>
      <c r="W50" s="123">
        <v>42507</v>
      </c>
      <c r="X50" s="41">
        <v>58.76</v>
      </c>
      <c r="Y50" s="41">
        <v>59.49</v>
      </c>
      <c r="Z50" s="41">
        <v>58.63</v>
      </c>
      <c r="AA50" s="41">
        <v>58.89</v>
      </c>
      <c r="AB50" s="104">
        <v>1164100</v>
      </c>
      <c r="AC50" s="9">
        <v>58.6</v>
      </c>
      <c r="AD50" s="2">
        <f t="shared" si="0"/>
        <v>0.85999999999999943</v>
      </c>
      <c r="AE50" s="138">
        <f t="shared" si="1"/>
        <v>-1.3633265167006803E-3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64.596599999999995</v>
      </c>
      <c r="Q51" s="2"/>
      <c r="T51" s="108" t="s">
        <v>105</v>
      </c>
      <c r="U51" s="106" t="s">
        <v>438</v>
      </c>
      <c r="W51" s="123">
        <v>42506</v>
      </c>
      <c r="X51" s="41">
        <v>58.9</v>
      </c>
      <c r="Y51" s="41">
        <v>59.84</v>
      </c>
      <c r="Z51" s="41">
        <v>58.9</v>
      </c>
      <c r="AA51" s="41">
        <v>58.97</v>
      </c>
      <c r="AB51" s="104">
        <v>1157800</v>
      </c>
      <c r="AC51" s="9">
        <v>58.68</v>
      </c>
      <c r="AD51" s="2">
        <f t="shared" si="0"/>
        <v>0.94000000000000483</v>
      </c>
      <c r="AE51" s="138">
        <f>AC51/AC52-1</f>
        <v>3.2484185330825532E-3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63.963299999999997</v>
      </c>
      <c r="Q52" s="2"/>
      <c r="T52" s="108" t="s">
        <v>106</v>
      </c>
      <c r="U52" s="106" t="s">
        <v>226</v>
      </c>
      <c r="W52" s="123">
        <v>42503</v>
      </c>
      <c r="X52" s="41">
        <v>59.47</v>
      </c>
      <c r="Y52" s="41">
        <v>59.65</v>
      </c>
      <c r="Z52" s="41">
        <v>58.55</v>
      </c>
      <c r="AA52" s="41">
        <v>58.78</v>
      </c>
      <c r="AB52" s="104">
        <v>1125400</v>
      </c>
      <c r="AC52" s="9">
        <v>58.49</v>
      </c>
      <c r="AD52" s="2">
        <f t="shared" si="0"/>
        <v>1.1000000000000014</v>
      </c>
      <c r="AE52" s="138">
        <f t="shared" si="1"/>
        <v>-1.5319865319865289E-2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63.33</v>
      </c>
      <c r="Q53" s="2"/>
      <c r="T53" s="108" t="s">
        <v>107</v>
      </c>
      <c r="U53" s="107">
        <v>2205550</v>
      </c>
      <c r="W53" s="123">
        <v>42502</v>
      </c>
      <c r="X53" s="41">
        <v>60.11</v>
      </c>
      <c r="Y53" s="41">
        <v>60.36</v>
      </c>
      <c r="Z53" s="41">
        <v>58.97</v>
      </c>
      <c r="AA53" s="41">
        <v>59.69</v>
      </c>
      <c r="AB53" s="104">
        <v>782400</v>
      </c>
      <c r="AC53" s="9">
        <v>59.4</v>
      </c>
      <c r="AD53" s="2">
        <f t="shared" si="0"/>
        <v>1.3900000000000006</v>
      </c>
      <c r="AE53" s="138">
        <f t="shared" si="1"/>
        <v>3.2089174125990994E-3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62.6967</v>
      </c>
      <c r="Q54" s="2"/>
      <c r="T54" s="108" t="s">
        <v>110</v>
      </c>
      <c r="U54" s="107">
        <v>1039100</v>
      </c>
      <c r="W54" s="123">
        <v>42501</v>
      </c>
      <c r="X54" s="41">
        <v>59.86</v>
      </c>
      <c r="Y54" s="41">
        <v>59.87</v>
      </c>
      <c r="Z54" s="41">
        <v>59.12</v>
      </c>
      <c r="AA54" s="41">
        <v>59.5</v>
      </c>
      <c r="AB54" s="104">
        <v>576400</v>
      </c>
      <c r="AC54" s="9">
        <v>59.21</v>
      </c>
      <c r="AD54" s="2">
        <f t="shared" si="0"/>
        <v>0.75</v>
      </c>
      <c r="AE54" s="138">
        <f t="shared" si="1"/>
        <v>-7.209926224010732E-3</v>
      </c>
    </row>
    <row r="55" spans="1:42" x14ac:dyDescent="0.25">
      <c r="O55" s="83">
        <v>0.98</v>
      </c>
      <c r="P55" s="83">
        <f t="shared" si="2"/>
        <v>62.063399999999994</v>
      </c>
      <c r="T55" s="108" t="s">
        <v>108</v>
      </c>
      <c r="U55" s="106" t="s">
        <v>439</v>
      </c>
      <c r="W55" s="123">
        <v>42500</v>
      </c>
      <c r="X55" s="41">
        <v>58.88</v>
      </c>
      <c r="Y55" s="41">
        <v>60.2</v>
      </c>
      <c r="Z55" s="41">
        <v>58.56</v>
      </c>
      <c r="AA55" s="41">
        <v>59.93</v>
      </c>
      <c r="AB55" s="104">
        <v>824100</v>
      </c>
      <c r="AC55" s="9">
        <v>59.64</v>
      </c>
      <c r="AD55" s="2">
        <f t="shared" si="0"/>
        <v>1.6400000000000006</v>
      </c>
      <c r="AE55" s="138">
        <f t="shared" si="1"/>
        <v>2.3511240775699216E-2</v>
      </c>
    </row>
    <row r="56" spans="1:42" x14ac:dyDescent="0.25">
      <c r="O56" s="83">
        <v>0.97</v>
      </c>
      <c r="P56" s="83">
        <f t="shared" si="2"/>
        <v>61.430099999999996</v>
      </c>
      <c r="T56" s="108" t="s">
        <v>111</v>
      </c>
      <c r="U56" s="106">
        <v>18.23</v>
      </c>
      <c r="W56" s="123">
        <v>42499</v>
      </c>
      <c r="X56" s="41">
        <v>59.08</v>
      </c>
      <c r="Y56" s="41">
        <v>59.14</v>
      </c>
      <c r="Z56" s="41">
        <v>58.37</v>
      </c>
      <c r="AA56" s="41">
        <v>58.55</v>
      </c>
      <c r="AB56" s="104">
        <v>783200</v>
      </c>
      <c r="AC56" s="9">
        <v>58.27</v>
      </c>
      <c r="AD56" s="2">
        <f t="shared" si="0"/>
        <v>0.77000000000000313</v>
      </c>
      <c r="AE56" s="138">
        <f t="shared" si="1"/>
        <v>-1.4043993231810492E-2</v>
      </c>
    </row>
    <row r="57" spans="1:42" x14ac:dyDescent="0.25">
      <c r="O57" s="83">
        <v>0.96</v>
      </c>
      <c r="P57" s="83">
        <f t="shared" si="2"/>
        <v>60.796799999999998</v>
      </c>
      <c r="T57" s="108" t="s">
        <v>112</v>
      </c>
      <c r="U57" s="106">
        <v>3.48</v>
      </c>
      <c r="W57" s="123">
        <v>42496</v>
      </c>
      <c r="X57" s="41">
        <v>58.84</v>
      </c>
      <c r="Y57" s="41">
        <v>59.63</v>
      </c>
      <c r="Z57" s="41">
        <v>58.66</v>
      </c>
      <c r="AA57" s="41">
        <v>59.39</v>
      </c>
      <c r="AB57" s="104">
        <v>813200</v>
      </c>
      <c r="AC57" s="9">
        <v>59.1</v>
      </c>
      <c r="AD57" s="2">
        <f t="shared" si="0"/>
        <v>0.97000000000000597</v>
      </c>
      <c r="AE57" s="138">
        <f t="shared" si="1"/>
        <v>5.4440285811501177E-3</v>
      </c>
      <c r="AL57" s="236"/>
      <c r="AO57" s="236"/>
    </row>
    <row r="58" spans="1:42" x14ac:dyDescent="0.25">
      <c r="O58" s="83">
        <v>0.95</v>
      </c>
      <c r="P58" s="83">
        <f t="shared" si="2"/>
        <v>60.163499999999999</v>
      </c>
      <c r="T58" s="108" t="s">
        <v>109</v>
      </c>
      <c r="U58" s="106" t="s">
        <v>393</v>
      </c>
      <c r="W58" s="123">
        <v>42495</v>
      </c>
      <c r="X58" s="41">
        <v>59.53</v>
      </c>
      <c r="Y58" s="41">
        <v>59.83</v>
      </c>
      <c r="Z58" s="41">
        <v>58.91</v>
      </c>
      <c r="AA58" s="41">
        <v>59.07</v>
      </c>
      <c r="AB58" s="104">
        <v>829000</v>
      </c>
      <c r="AC58" s="9">
        <v>58.78</v>
      </c>
      <c r="AD58" s="2">
        <f t="shared" si="0"/>
        <v>0.92000000000000171</v>
      </c>
      <c r="AE58" s="138">
        <f t="shared" si="1"/>
        <v>1.1923011412025009E-3</v>
      </c>
    </row>
    <row r="59" spans="1:42" x14ac:dyDescent="0.25">
      <c r="O59" s="83">
        <v>0.94</v>
      </c>
      <c r="P59" s="83">
        <f t="shared" si="2"/>
        <v>59.530199999999994</v>
      </c>
      <c r="W59" s="123">
        <v>42494</v>
      </c>
      <c r="X59" s="41">
        <v>60.55</v>
      </c>
      <c r="Y59" s="41">
        <v>60.7</v>
      </c>
      <c r="Z59" s="41">
        <v>58.95</v>
      </c>
      <c r="AA59" s="41">
        <v>59</v>
      </c>
      <c r="AB59" s="104">
        <v>1848500</v>
      </c>
      <c r="AC59" s="9">
        <v>58.71</v>
      </c>
      <c r="AD59" s="2">
        <f t="shared" si="0"/>
        <v>1.75</v>
      </c>
      <c r="AE59" s="138">
        <f t="shared" si="1"/>
        <v>-3.1667491340920395E-2</v>
      </c>
      <c r="AL59" s="236"/>
    </row>
    <row r="60" spans="1:42" x14ac:dyDescent="0.25">
      <c r="O60" s="83">
        <v>0.93</v>
      </c>
      <c r="P60" s="83">
        <f t="shared" si="2"/>
        <v>58.896900000000002</v>
      </c>
      <c r="W60" s="123">
        <v>42493</v>
      </c>
      <c r="X60" s="41">
        <v>60.96</v>
      </c>
      <c r="Y60" s="41">
        <v>61.19</v>
      </c>
      <c r="Z60" s="41">
        <v>60.58</v>
      </c>
      <c r="AA60" s="41">
        <v>60.93</v>
      </c>
      <c r="AB60" s="104">
        <v>809800</v>
      </c>
      <c r="AC60" s="9">
        <v>60.63</v>
      </c>
      <c r="AD60" s="2">
        <f t="shared" si="0"/>
        <v>0.60999999999999943</v>
      </c>
      <c r="AE60" s="138">
        <f t="shared" si="1"/>
        <v>-9.7991180793727262E-3</v>
      </c>
    </row>
    <row r="61" spans="1:42" x14ac:dyDescent="0.25">
      <c r="O61" s="83">
        <v>0.92</v>
      </c>
      <c r="P61" s="83">
        <f t="shared" si="2"/>
        <v>58.263600000000004</v>
      </c>
      <c r="W61" s="123">
        <v>42492</v>
      </c>
      <c r="X61" s="41">
        <v>61.55</v>
      </c>
      <c r="Y61" s="41">
        <v>61.74</v>
      </c>
      <c r="Z61" s="41">
        <v>61.08</v>
      </c>
      <c r="AA61" s="41">
        <v>61.53</v>
      </c>
      <c r="AB61" s="104">
        <v>947700</v>
      </c>
      <c r="AC61" s="9">
        <v>61.23</v>
      </c>
      <c r="AD61" s="2">
        <f t="shared" si="0"/>
        <v>0.66000000000000369</v>
      </c>
      <c r="AE61" s="138">
        <f t="shared" si="1"/>
        <v>-4.8971596474045587E-4</v>
      </c>
      <c r="AL61" s="236"/>
      <c r="AO61" s="236"/>
    </row>
    <row r="62" spans="1:42" x14ac:dyDescent="0.25">
      <c r="O62" s="83">
        <v>0.91</v>
      </c>
      <c r="P62" s="83">
        <f t="shared" si="2"/>
        <v>57.630299999999998</v>
      </c>
      <c r="W62" s="123">
        <v>42489</v>
      </c>
      <c r="X62" s="41">
        <v>62.65</v>
      </c>
      <c r="Y62" s="41">
        <v>62.87</v>
      </c>
      <c r="Z62" s="41">
        <v>61.26</v>
      </c>
      <c r="AA62" s="41">
        <v>61.56</v>
      </c>
      <c r="AB62" s="104">
        <v>1216100</v>
      </c>
      <c r="AC62" s="9">
        <v>61.26</v>
      </c>
      <c r="AD62" s="2">
        <f t="shared" si="0"/>
        <v>1.6099999999999994</v>
      </c>
      <c r="AE62" s="138">
        <f t="shared" si="1"/>
        <v>-1.795447258736782E-2</v>
      </c>
    </row>
    <row r="63" spans="1:42" x14ac:dyDescent="0.25">
      <c r="O63" s="83">
        <v>0.9</v>
      </c>
      <c r="P63" s="83">
        <f t="shared" si="2"/>
        <v>56.997</v>
      </c>
      <c r="W63" s="123">
        <v>42488</v>
      </c>
      <c r="X63" s="41">
        <v>62.44</v>
      </c>
      <c r="Y63" s="41">
        <v>63.69</v>
      </c>
      <c r="Z63" s="41">
        <v>62.09</v>
      </c>
      <c r="AA63" s="41">
        <v>62.68</v>
      </c>
      <c r="AB63" s="104">
        <v>1549500</v>
      </c>
      <c r="AC63" s="9">
        <v>62.38</v>
      </c>
      <c r="AD63" s="2">
        <f t="shared" si="0"/>
        <v>1.5999999999999943</v>
      </c>
      <c r="AE63" s="138">
        <f t="shared" si="1"/>
        <v>1.123415182153753E-3</v>
      </c>
      <c r="AL63" s="236"/>
      <c r="AO63" s="236"/>
      <c r="AP63" s="236"/>
    </row>
    <row r="64" spans="1:42" x14ac:dyDescent="0.25">
      <c r="W64" s="123">
        <v>42487</v>
      </c>
      <c r="X64" s="41">
        <v>62.22</v>
      </c>
      <c r="Y64" s="41">
        <v>62.74</v>
      </c>
      <c r="Z64" s="41">
        <v>61.74</v>
      </c>
      <c r="AA64" s="41">
        <v>62.61</v>
      </c>
      <c r="AB64" s="104">
        <v>1294800</v>
      </c>
      <c r="AC64" s="9">
        <v>62.31</v>
      </c>
      <c r="AD64" s="2">
        <f t="shared" si="0"/>
        <v>1</v>
      </c>
      <c r="AE64" s="138">
        <f t="shared" si="1"/>
        <v>5.9735227639652333E-3</v>
      </c>
    </row>
    <row r="65" spans="23:41" x14ac:dyDescent="0.25">
      <c r="W65" s="123">
        <v>42486</v>
      </c>
      <c r="X65" s="41">
        <v>62.09</v>
      </c>
      <c r="Y65" s="41">
        <v>62.53</v>
      </c>
      <c r="Z65" s="41">
        <v>60.61</v>
      </c>
      <c r="AA65" s="41">
        <v>62.24</v>
      </c>
      <c r="AB65" s="104">
        <v>4278600</v>
      </c>
      <c r="AC65" s="9">
        <v>61.94</v>
      </c>
      <c r="AD65" s="2">
        <f t="shared" si="0"/>
        <v>1.9200000000000017</v>
      </c>
      <c r="AE65" s="138">
        <f t="shared" si="1"/>
        <v>-4.5314426633785376E-2</v>
      </c>
      <c r="AL65" s="236"/>
      <c r="AO65" s="236"/>
    </row>
    <row r="66" spans="23:41" x14ac:dyDescent="0.25">
      <c r="W66" s="123">
        <v>42485</v>
      </c>
      <c r="X66" s="41">
        <v>65.38</v>
      </c>
      <c r="Y66" s="41">
        <v>65.44</v>
      </c>
      <c r="Z66" s="41">
        <v>64.63</v>
      </c>
      <c r="AA66" s="41">
        <v>65.2</v>
      </c>
      <c r="AB66" s="104">
        <v>1085500</v>
      </c>
      <c r="AC66" s="9">
        <v>64.88</v>
      </c>
      <c r="AD66" s="2">
        <f t="shared" si="0"/>
        <v>0.81000000000000227</v>
      </c>
      <c r="AE66" s="138">
        <f t="shared" si="1"/>
        <v>-1.0523105078541928E-2</v>
      </c>
    </row>
    <row r="67" spans="23:41" x14ac:dyDescent="0.25">
      <c r="W67" s="123">
        <v>42482</v>
      </c>
      <c r="X67" s="41">
        <v>65.45</v>
      </c>
      <c r="Y67" s="41">
        <v>66.22</v>
      </c>
      <c r="Z67" s="41">
        <v>65.31</v>
      </c>
      <c r="AA67" s="41">
        <v>65.89</v>
      </c>
      <c r="AB67" s="104">
        <v>1377800</v>
      </c>
      <c r="AC67" s="9">
        <v>65.569999999999993</v>
      </c>
      <c r="AD67" s="2">
        <f>Y67-Z67</f>
        <v>0.90999999999999659</v>
      </c>
      <c r="AE67" s="138">
        <f>AC67/AC68-1</f>
        <v>1.2820512820512775E-2</v>
      </c>
      <c r="AL67" s="236"/>
    </row>
    <row r="68" spans="23:41" x14ac:dyDescent="0.25">
      <c r="W68" s="123">
        <v>42481</v>
      </c>
      <c r="X68" s="41">
        <v>64.489999999999995</v>
      </c>
      <c r="Y68" s="41">
        <v>65.12</v>
      </c>
      <c r="Z68" s="41">
        <v>64.239999999999995</v>
      </c>
      <c r="AA68" s="41">
        <v>65.06</v>
      </c>
      <c r="AB68" s="104">
        <v>930400</v>
      </c>
      <c r="AC68" s="9">
        <v>64.739999999999995</v>
      </c>
      <c r="AD68" s="2">
        <f>Y68-Z68</f>
        <v>0.88000000000000966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9" priority="39">
      <formula>Q12&gt;0</formula>
    </cfRule>
    <cfRule type="expression" dxfId="3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7" priority="33">
      <formula>F25&gt;0</formula>
    </cfRule>
    <cfRule type="expression" dxfId="336" priority="34">
      <formula>F25&lt;0</formula>
    </cfRule>
  </conditionalFormatting>
  <conditionalFormatting sqref="F30">
    <cfRule type="expression" dxfId="335" priority="31">
      <formula>F30&gt;0</formula>
    </cfRule>
    <cfRule type="expression" dxfId="334" priority="32">
      <formula>F30&lt;0</formula>
    </cfRule>
  </conditionalFormatting>
  <conditionalFormatting sqref="F31">
    <cfRule type="expression" dxfId="333" priority="29">
      <formula>F31&gt;0</formula>
    </cfRule>
    <cfRule type="expression" dxfId="332" priority="30">
      <formula>F31&lt;0</formula>
    </cfRule>
  </conditionalFormatting>
  <conditionalFormatting sqref="F32:F34">
    <cfRule type="expression" dxfId="331" priority="27">
      <formula>F32&gt;0</formula>
    </cfRule>
    <cfRule type="expression" dxfId="330" priority="28">
      <formula>F32&lt;0</formula>
    </cfRule>
  </conditionalFormatting>
  <conditionalFormatting sqref="H25:H29">
    <cfRule type="expression" dxfId="329" priority="25">
      <formula>H25&gt;0</formula>
    </cfRule>
    <cfRule type="expression" dxfId="328" priority="26">
      <formula>H25&lt;0</formula>
    </cfRule>
  </conditionalFormatting>
  <conditionalFormatting sqref="H30">
    <cfRule type="expression" dxfId="327" priority="23">
      <formula>H30&gt;0</formula>
    </cfRule>
    <cfRule type="expression" dxfId="326" priority="24">
      <formula>H30&lt;0</formula>
    </cfRule>
  </conditionalFormatting>
  <conditionalFormatting sqref="H31">
    <cfRule type="expression" dxfId="325" priority="21">
      <formula>H31&gt;0</formula>
    </cfRule>
    <cfRule type="expression" dxfId="324" priority="22">
      <formula>H31&lt;0</formula>
    </cfRule>
  </conditionalFormatting>
  <conditionalFormatting sqref="H32:H34">
    <cfRule type="expression" dxfId="323" priority="19">
      <formula>H32&gt;0</formula>
    </cfRule>
    <cfRule type="expression" dxfId="322" priority="20">
      <formula>H32&lt;0</formula>
    </cfRule>
  </conditionalFormatting>
  <conditionalFormatting sqref="F35">
    <cfRule type="expression" dxfId="321" priority="17">
      <formula>F35&gt;0</formula>
    </cfRule>
    <cfRule type="expression" dxfId="320" priority="18">
      <formula>F35&lt;0</formula>
    </cfRule>
  </conditionalFormatting>
  <conditionalFormatting sqref="H35">
    <cfRule type="expression" dxfId="319" priority="15">
      <formula>H35&gt;0</formula>
    </cfRule>
    <cfRule type="expression" dxfId="318" priority="16">
      <formula>H35&lt;0</formula>
    </cfRule>
  </conditionalFormatting>
  <conditionalFormatting sqref="F36">
    <cfRule type="expression" dxfId="317" priority="13">
      <formula>F36&gt;0</formula>
    </cfRule>
    <cfRule type="expression" dxfId="316" priority="14">
      <formula>F36&lt;0</formula>
    </cfRule>
  </conditionalFormatting>
  <conditionalFormatting sqref="H36">
    <cfRule type="expression" dxfId="315" priority="11">
      <formula>H36&gt;0</formula>
    </cfRule>
    <cfRule type="expression" dxfId="314" priority="12">
      <formula>H36&lt;0</formula>
    </cfRule>
  </conditionalFormatting>
  <conditionalFormatting sqref="H23:H24">
    <cfRule type="expression" dxfId="313" priority="5">
      <formula>H23&gt;0</formula>
    </cfRule>
    <cfRule type="expression" dxfId="312" priority="6">
      <formula>H23&lt;0</formula>
    </cfRule>
  </conditionalFormatting>
  <conditionalFormatting sqref="F23:F24">
    <cfRule type="expression" dxfId="311" priority="7">
      <formula>F23&gt;0</formula>
    </cfRule>
    <cfRule type="expression" dxfId="310" priority="8">
      <formula>F23&lt;0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5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4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331</v>
      </c>
      <c r="W2" s="94">
        <v>42576</v>
      </c>
      <c r="X2" s="10">
        <v>48.24</v>
      </c>
      <c r="Y2" s="10">
        <v>48.26</v>
      </c>
      <c r="Z2" s="10">
        <v>47.85</v>
      </c>
      <c r="AA2" s="10">
        <v>48.12</v>
      </c>
      <c r="AB2" s="95">
        <v>12095700</v>
      </c>
      <c r="AC2" s="10">
        <v>48.12</v>
      </c>
      <c r="AD2" s="2">
        <f>Y2-Z2</f>
        <v>0.40999999999999659</v>
      </c>
      <c r="AE2" s="138">
        <f>AC2/AC3-1</f>
        <v>-4.1390728476822236E-3</v>
      </c>
    </row>
    <row r="3" spans="1:40" x14ac:dyDescent="0.25">
      <c r="A3" s="23" t="s">
        <v>71</v>
      </c>
      <c r="B3" s="485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5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42573</v>
      </c>
      <c r="X3" s="10">
        <v>48.32</v>
      </c>
      <c r="Y3" s="10">
        <v>48.36</v>
      </c>
      <c r="Z3" s="10">
        <v>48.1</v>
      </c>
      <c r="AA3" s="10">
        <v>48.32</v>
      </c>
      <c r="AB3" s="95">
        <v>13570800</v>
      </c>
      <c r="AC3" s="10">
        <v>48.32</v>
      </c>
      <c r="AD3" s="2">
        <f>Y3-Z3</f>
        <v>0.25999999999999801</v>
      </c>
      <c r="AE3" s="138">
        <f>AC3/AC4-1</f>
        <v>4.1407867494824835E-4</v>
      </c>
      <c r="AN3" s="236"/>
    </row>
    <row r="4" spans="1:40" x14ac:dyDescent="0.25">
      <c r="B4" s="485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5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335</v>
      </c>
      <c r="O4" s="11" t="s">
        <v>66</v>
      </c>
      <c r="Q4" s="55">
        <v>47.97</v>
      </c>
      <c r="T4" s="121"/>
      <c r="W4" s="94">
        <v>42572</v>
      </c>
      <c r="X4" s="10">
        <v>48.65</v>
      </c>
      <c r="Y4" s="10">
        <v>48.81</v>
      </c>
      <c r="Z4" s="10">
        <v>48.29</v>
      </c>
      <c r="AA4" s="10">
        <v>48.3</v>
      </c>
      <c r="AB4" s="95">
        <v>15532000</v>
      </c>
      <c r="AC4" s="10">
        <v>48.3</v>
      </c>
      <c r="AD4" s="2">
        <f t="shared" ref="AD4:AD67" si="1">Y4-Z4</f>
        <v>0.52000000000000313</v>
      </c>
      <c r="AE4" s="138">
        <f t="shared" ref="AE4:AE67" si="2">AC4/AC5-1</f>
        <v>-6.3772886237399851E-3</v>
      </c>
      <c r="AK4" s="236"/>
      <c r="AN4" s="236"/>
    </row>
    <row r="5" spans="1:40" x14ac:dyDescent="0.25">
      <c r="B5" s="485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5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5276.7</v>
      </c>
      <c r="W5" s="94">
        <v>42571</v>
      </c>
      <c r="X5" s="10">
        <v>48.59</v>
      </c>
      <c r="Y5" s="10">
        <v>48.69</v>
      </c>
      <c r="Z5" s="10">
        <v>48.4</v>
      </c>
      <c r="AA5" s="10">
        <v>48.61</v>
      </c>
      <c r="AB5" s="95">
        <v>16569900</v>
      </c>
      <c r="AC5" s="10">
        <v>48.61</v>
      </c>
      <c r="AD5" s="2">
        <f t="shared" si="1"/>
        <v>0.28999999999999915</v>
      </c>
      <c r="AE5" s="138">
        <f t="shared" si="2"/>
        <v>4.9617531527808012E-3</v>
      </c>
      <c r="AK5" s="236"/>
      <c r="AN5" s="236"/>
    </row>
    <row r="6" spans="1:40" x14ac:dyDescent="0.25">
      <c r="B6" s="485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5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42570</v>
      </c>
      <c r="X6" s="10">
        <v>48.08</v>
      </c>
      <c r="Y6" s="10">
        <v>48.55</v>
      </c>
      <c r="Z6" s="10">
        <v>48.05</v>
      </c>
      <c r="AA6" s="10">
        <v>48.37</v>
      </c>
      <c r="AB6" s="95">
        <v>15982900</v>
      </c>
      <c r="AC6" s="10">
        <v>48.37</v>
      </c>
      <c r="AD6" s="2">
        <f t="shared" si="1"/>
        <v>0.5</v>
      </c>
      <c r="AE6" s="138">
        <f t="shared" si="2"/>
        <v>1.8641259320628656E-3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5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134.23000000000229</v>
      </c>
      <c r="R7">
        <v>80</v>
      </c>
      <c r="T7" s="85"/>
      <c r="W7" s="94">
        <v>42569</v>
      </c>
      <c r="X7" s="10">
        <v>47.81</v>
      </c>
      <c r="Y7" s="10">
        <v>48.33</v>
      </c>
      <c r="Z7" s="10">
        <v>47.78</v>
      </c>
      <c r="AA7" s="10">
        <v>48.28</v>
      </c>
      <c r="AB7" s="95">
        <v>24139200</v>
      </c>
      <c r="AC7" s="10">
        <v>48.28</v>
      </c>
      <c r="AD7" s="2">
        <f t="shared" si="1"/>
        <v>0.54999999999999716</v>
      </c>
      <c r="AE7" s="138">
        <f t="shared" si="2"/>
        <v>1.1947180884510633E-2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134.23000000000229</v>
      </c>
      <c r="W8" s="94">
        <v>42566</v>
      </c>
      <c r="X8" s="10">
        <v>48.85</v>
      </c>
      <c r="Y8" s="10">
        <v>48.88</v>
      </c>
      <c r="Z8" s="10">
        <v>47.41</v>
      </c>
      <c r="AA8" s="10">
        <v>47.71</v>
      </c>
      <c r="AB8" s="95">
        <v>35121000</v>
      </c>
      <c r="AC8" s="10">
        <v>47.71</v>
      </c>
      <c r="AD8" s="2">
        <f t="shared" si="1"/>
        <v>1.470000000000006</v>
      </c>
      <c r="AE8" s="138">
        <f t="shared" si="2"/>
        <v>-2.5132815692684884E-2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2.6102242696603453E-2</v>
      </c>
      <c r="W9" s="94">
        <v>42565</v>
      </c>
      <c r="X9" s="10">
        <v>49.05</v>
      </c>
      <c r="Y9" s="10">
        <v>49.15</v>
      </c>
      <c r="Z9" s="10">
        <v>48.67</v>
      </c>
      <c r="AA9" s="10">
        <v>48.94</v>
      </c>
      <c r="AB9" s="95">
        <v>17578400</v>
      </c>
      <c r="AC9" s="10">
        <v>48.94</v>
      </c>
      <c r="AD9" s="2">
        <f t="shared" si="1"/>
        <v>0.47999999999999687</v>
      </c>
      <c r="AE9" s="138">
        <f t="shared" si="2"/>
        <v>1.3880256888336273E-2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42564</v>
      </c>
      <c r="X10" s="10">
        <v>48.31</v>
      </c>
      <c r="Y10" s="10">
        <v>48.47</v>
      </c>
      <c r="Z10" s="10">
        <v>47.98</v>
      </c>
      <c r="AA10" s="10">
        <v>48.27</v>
      </c>
      <c r="AB10" s="95">
        <v>14389600</v>
      </c>
      <c r="AC10" s="10">
        <v>48.27</v>
      </c>
      <c r="AD10" s="2">
        <f t="shared" si="1"/>
        <v>0.49000000000000199</v>
      </c>
      <c r="AE10" s="138">
        <f t="shared" si="2"/>
        <v>-1.6546018614270741E-3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42563</v>
      </c>
      <c r="X11" s="10">
        <v>48.42</v>
      </c>
      <c r="Y11" s="10">
        <v>48.63</v>
      </c>
      <c r="Z11" s="10">
        <v>48.22</v>
      </c>
      <c r="AA11" s="10">
        <v>48.35</v>
      </c>
      <c r="AB11" s="95">
        <v>15067900</v>
      </c>
      <c r="AC11" s="10">
        <v>48.35</v>
      </c>
      <c r="AD11" s="2">
        <f t="shared" si="1"/>
        <v>0.41000000000000369</v>
      </c>
      <c r="AE11" s="138">
        <f t="shared" si="2"/>
        <v>5.6156405990017699E-3</v>
      </c>
      <c r="AK11" s="236"/>
      <c r="AN11" s="236"/>
    </row>
    <row r="12" spans="1:40" x14ac:dyDescent="0.25">
      <c r="W12" s="94">
        <v>42562</v>
      </c>
      <c r="X12" s="10">
        <v>48.1</v>
      </c>
      <c r="Y12" s="10">
        <v>48.45</v>
      </c>
      <c r="Z12" s="10">
        <v>47.94</v>
      </c>
      <c r="AA12" s="10">
        <v>48.08</v>
      </c>
      <c r="AB12" s="95">
        <v>16008700</v>
      </c>
      <c r="AC12" s="10">
        <v>48.08</v>
      </c>
      <c r="AD12" s="2">
        <f t="shared" si="1"/>
        <v>0.51000000000000512</v>
      </c>
      <c r="AE12" s="138">
        <f t="shared" si="2"/>
        <v>6.0682151077631197E-3</v>
      </c>
    </row>
    <row r="13" spans="1:40" x14ac:dyDescent="0.25">
      <c r="W13" s="94">
        <v>42559</v>
      </c>
      <c r="X13" s="10">
        <v>47.45</v>
      </c>
      <c r="Y13" s="10">
        <v>47.92</v>
      </c>
      <c r="Z13" s="10">
        <v>47.45</v>
      </c>
      <c r="AA13" s="10">
        <v>47.79</v>
      </c>
      <c r="AB13" s="95">
        <v>19775700</v>
      </c>
      <c r="AC13" s="10">
        <v>47.79</v>
      </c>
      <c r="AD13" s="2">
        <f t="shared" si="1"/>
        <v>0.46999999999999886</v>
      </c>
      <c r="AE13" s="138">
        <f t="shared" si="2"/>
        <v>2.1153846153846301E-2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46.58</v>
      </c>
      <c r="Y14" s="10">
        <v>47.22</v>
      </c>
      <c r="Z14" s="10">
        <v>46.44</v>
      </c>
      <c r="AA14" s="10">
        <v>46.8</v>
      </c>
      <c r="AB14" s="95">
        <v>17946200</v>
      </c>
      <c r="AC14" s="10">
        <v>46.8</v>
      </c>
      <c r="AD14" s="2">
        <f t="shared" si="1"/>
        <v>0.78000000000000114</v>
      </c>
      <c r="AE14" s="138">
        <f t="shared" si="2"/>
        <v>3.215434083601254E-3</v>
      </c>
    </row>
    <row r="15" spans="1:40" x14ac:dyDescent="0.25">
      <c r="W15" s="94">
        <v>42557</v>
      </c>
      <c r="X15" s="10">
        <v>45.89</v>
      </c>
      <c r="Y15" s="10">
        <v>46.66</v>
      </c>
      <c r="Z15" s="10">
        <v>45.7</v>
      </c>
      <c r="AA15" s="10">
        <v>46.65</v>
      </c>
      <c r="AB15" s="95">
        <v>19024100</v>
      </c>
      <c r="AC15" s="10">
        <v>46.65</v>
      </c>
      <c r="AD15" s="2">
        <f t="shared" si="1"/>
        <v>0.95999999999999375</v>
      </c>
      <c r="AE15" s="138">
        <f t="shared" si="2"/>
        <v>9.5217485392771195E-3</v>
      </c>
      <c r="AK15" s="236"/>
      <c r="AN15" s="236"/>
    </row>
    <row r="16" spans="1:40" x14ac:dyDescent="0.25">
      <c r="W16" s="94">
        <v>42556</v>
      </c>
      <c r="X16" s="10">
        <v>46.7</v>
      </c>
      <c r="Y16" s="10">
        <v>46.76</v>
      </c>
      <c r="Z16" s="10">
        <v>45.81</v>
      </c>
      <c r="AA16" s="10">
        <v>46.21</v>
      </c>
      <c r="AB16" s="95">
        <v>22213000</v>
      </c>
      <c r="AC16" s="10">
        <v>46.21</v>
      </c>
      <c r="AD16" s="2">
        <f t="shared" si="1"/>
        <v>0.94999999999999574</v>
      </c>
      <c r="AE16" s="138">
        <f t="shared" si="2"/>
        <v>-1.7435679353604128E-2</v>
      </c>
    </row>
    <row r="17" spans="1:40" x14ac:dyDescent="0.25">
      <c r="H17" s="72"/>
      <c r="W17" s="94">
        <v>42552</v>
      </c>
      <c r="X17" s="10">
        <v>47.08</v>
      </c>
      <c r="Y17" s="10">
        <v>47.28</v>
      </c>
      <c r="Z17" s="10">
        <v>46.86</v>
      </c>
      <c r="AA17" s="10">
        <v>47.03</v>
      </c>
      <c r="AB17" s="95">
        <v>19013600</v>
      </c>
      <c r="AC17" s="10">
        <v>47.03</v>
      </c>
      <c r="AD17" s="2">
        <f t="shared" si="1"/>
        <v>0.42000000000000171</v>
      </c>
      <c r="AE17" s="138">
        <f t="shared" si="2"/>
        <v>-6.338474540460548E-3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42551</v>
      </c>
      <c r="X18" s="10">
        <v>47.24</v>
      </c>
      <c r="Y18" s="10">
        <v>47.36</v>
      </c>
      <c r="Z18" s="10">
        <v>46.53</v>
      </c>
      <c r="AA18" s="10">
        <v>47.33</v>
      </c>
      <c r="AB18" s="95">
        <v>22538800</v>
      </c>
      <c r="AC18" s="10">
        <v>47.33</v>
      </c>
      <c r="AD18" s="2">
        <f t="shared" si="1"/>
        <v>0.82999999999999829</v>
      </c>
      <c r="AE18" s="138">
        <f t="shared" si="2"/>
        <v>7.6644666808600714E-3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42550</v>
      </c>
      <c r="X19" s="10">
        <v>46.63</v>
      </c>
      <c r="Y19" s="10">
        <v>46.99</v>
      </c>
      <c r="Z19" s="10">
        <v>46.15</v>
      </c>
      <c r="AA19" s="10">
        <v>46.97</v>
      </c>
      <c r="AB19" s="95">
        <v>20856400</v>
      </c>
      <c r="AC19" s="10">
        <v>46.97</v>
      </c>
      <c r="AD19" s="2">
        <f t="shared" si="1"/>
        <v>0.84000000000000341</v>
      </c>
      <c r="AE19" s="138">
        <f t="shared" si="2"/>
        <v>1.8872017353579018E-2</v>
      </c>
      <c r="AK19" s="236"/>
      <c r="AN19" s="236"/>
    </row>
    <row r="20" spans="1:40" x14ac:dyDescent="0.25">
      <c r="W20" s="94">
        <v>42549</v>
      </c>
      <c r="X20" s="10">
        <v>45.89</v>
      </c>
      <c r="Y20" s="10">
        <v>46.11</v>
      </c>
      <c r="Z20" s="10">
        <v>45.34</v>
      </c>
      <c r="AA20" s="10">
        <v>46.1</v>
      </c>
      <c r="AB20" s="95">
        <v>27525700</v>
      </c>
      <c r="AC20" s="10">
        <v>46.1</v>
      </c>
      <c r="AD20" s="2">
        <f t="shared" si="1"/>
        <v>0.76999999999999602</v>
      </c>
      <c r="AE20" s="138">
        <f t="shared" si="2"/>
        <v>2.42168407020662E-2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42548</v>
      </c>
      <c r="X21" s="10">
        <v>45.2</v>
      </c>
      <c r="Y21" s="10">
        <v>45.33</v>
      </c>
      <c r="Z21" s="10">
        <v>44.5</v>
      </c>
      <c r="AA21" s="10">
        <v>45.01</v>
      </c>
      <c r="AB21" s="95">
        <v>35030100</v>
      </c>
      <c r="AC21" s="10">
        <v>45.01</v>
      </c>
      <c r="AD21" s="2">
        <f t="shared" si="1"/>
        <v>0.82999999999999829</v>
      </c>
      <c r="AE21" s="138">
        <f t="shared" si="2"/>
        <v>-1.5313935681470214E-2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42545</v>
      </c>
      <c r="X22" s="10">
        <v>45.76</v>
      </c>
      <c r="Y22" s="10">
        <v>46.97</v>
      </c>
      <c r="Z22" s="10">
        <v>45.28</v>
      </c>
      <c r="AA22" s="10">
        <v>45.71</v>
      </c>
      <c r="AB22" s="95">
        <v>46744100</v>
      </c>
      <c r="AC22" s="10">
        <v>45.71</v>
      </c>
      <c r="AD22" s="2">
        <f t="shared" si="1"/>
        <v>1.6899999999999977</v>
      </c>
      <c r="AE22" s="138">
        <f t="shared" si="2"/>
        <v>-4.5919432268837324E-2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42544</v>
      </c>
      <c r="X23" s="10">
        <v>47.64</v>
      </c>
      <c r="Y23" s="10">
        <v>47.91</v>
      </c>
      <c r="Z23" s="10">
        <v>47.39</v>
      </c>
      <c r="AA23" s="10">
        <v>47.91</v>
      </c>
      <c r="AB23" s="95">
        <v>16270000</v>
      </c>
      <c r="AC23" s="10">
        <v>47.91</v>
      </c>
      <c r="AD23" s="2">
        <f t="shared" si="1"/>
        <v>0.51999999999999602</v>
      </c>
      <c r="AE23" s="138">
        <f t="shared" si="2"/>
        <v>2.0012774111134668E-2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42543</v>
      </c>
      <c r="X24" s="10">
        <v>47.15</v>
      </c>
      <c r="Y24" s="10">
        <v>47.58</v>
      </c>
      <c r="Z24" s="10">
        <v>46.93</v>
      </c>
      <c r="AA24" s="10">
        <v>46.97</v>
      </c>
      <c r="AB24" s="95">
        <v>17072100</v>
      </c>
      <c r="AC24" s="10">
        <v>46.97</v>
      </c>
      <c r="AD24" s="2">
        <f t="shared" si="1"/>
        <v>0.64999999999999858</v>
      </c>
      <c r="AE24" s="138">
        <f t="shared" si="2"/>
        <v>-5.5049756510692216E-3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42542</v>
      </c>
      <c r="X25" s="10">
        <v>47.29</v>
      </c>
      <c r="Y25" s="10">
        <v>47.34</v>
      </c>
      <c r="Z25" s="10">
        <v>46.77</v>
      </c>
      <c r="AA25" s="10">
        <v>47.23</v>
      </c>
      <c r="AB25" s="95">
        <v>11731600</v>
      </c>
      <c r="AC25" s="10">
        <v>47.23</v>
      </c>
      <c r="AD25" s="2">
        <f t="shared" si="1"/>
        <v>0.57000000000000028</v>
      </c>
      <c r="AE25" s="138">
        <f t="shared" si="2"/>
        <v>6.3924994672917013E-3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42541</v>
      </c>
      <c r="X26" s="10">
        <v>47.49</v>
      </c>
      <c r="Y26" s="10">
        <v>47.9</v>
      </c>
      <c r="Z26" s="10">
        <v>46.92</v>
      </c>
      <c r="AA26" s="10">
        <v>46.93</v>
      </c>
      <c r="AB26" s="95">
        <v>19490100</v>
      </c>
      <c r="AC26" s="10">
        <v>46.93</v>
      </c>
      <c r="AD26" s="2">
        <f t="shared" si="1"/>
        <v>0.97999999999999687</v>
      </c>
      <c r="AE26" s="138">
        <f t="shared" si="2"/>
        <v>7.0815450643777478E-3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42538</v>
      </c>
      <c r="X27" s="10">
        <v>46.85</v>
      </c>
      <c r="Y27" s="10">
        <v>47</v>
      </c>
      <c r="Z27" s="10">
        <v>46.52</v>
      </c>
      <c r="AA27" s="10">
        <v>46.6</v>
      </c>
      <c r="AB27" s="95">
        <v>25661300</v>
      </c>
      <c r="AC27" s="10">
        <v>46.6</v>
      </c>
      <c r="AD27" s="2">
        <f t="shared" si="1"/>
        <v>0.47999999999999687</v>
      </c>
      <c r="AE27" s="138">
        <f t="shared" si="2"/>
        <v>-5.3361792956243548E-3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42537</v>
      </c>
      <c r="X28" s="10">
        <v>46.47</v>
      </c>
      <c r="Y28" s="10">
        <v>46.86</v>
      </c>
      <c r="Z28" s="10">
        <v>45.96</v>
      </c>
      <c r="AA28" s="10">
        <v>46.85</v>
      </c>
      <c r="AB28" s="95">
        <v>15619300</v>
      </c>
      <c r="AC28" s="10">
        <v>46.85</v>
      </c>
      <c r="AD28" s="2">
        <f t="shared" si="1"/>
        <v>0.89999999999999858</v>
      </c>
      <c r="AE28" s="138">
        <f t="shared" si="2"/>
        <v>1.4963659683624453E-3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42536</v>
      </c>
      <c r="X29" s="10">
        <v>47.27</v>
      </c>
      <c r="Y29" s="10">
        <v>47.56</v>
      </c>
      <c r="Z29" s="10">
        <v>46.74</v>
      </c>
      <c r="AA29" s="10">
        <v>46.78</v>
      </c>
      <c r="AB29" s="95">
        <v>20142000</v>
      </c>
      <c r="AC29" s="10">
        <v>46.78</v>
      </c>
      <c r="AD29" s="2">
        <f t="shared" si="1"/>
        <v>0.82000000000000028</v>
      </c>
      <c r="AE29" s="138">
        <f t="shared" si="2"/>
        <v>-2.1331058020478411E-3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42535</v>
      </c>
      <c r="X30" s="10">
        <v>47.86</v>
      </c>
      <c r="Y30" s="10">
        <v>48.12</v>
      </c>
      <c r="Z30" s="10">
        <v>46.51</v>
      </c>
      <c r="AA30" s="10">
        <v>46.88</v>
      </c>
      <c r="AB30" s="95">
        <v>25311700</v>
      </c>
      <c r="AC30" s="10">
        <v>46.88</v>
      </c>
      <c r="AD30" s="2">
        <f t="shared" si="1"/>
        <v>1.6099999999999994</v>
      </c>
      <c r="AE30" s="138">
        <f t="shared" si="2"/>
        <v>-2.2722534917656745E-2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42534</v>
      </c>
      <c r="X31" s="10">
        <v>48.13</v>
      </c>
      <c r="Y31" s="10">
        <v>48.51</v>
      </c>
      <c r="Z31" s="10">
        <v>47.96</v>
      </c>
      <c r="AA31" s="10">
        <v>47.97</v>
      </c>
      <c r="AB31" s="95">
        <v>16150100</v>
      </c>
      <c r="AC31" s="10">
        <v>47.97</v>
      </c>
      <c r="AD31" s="2">
        <f t="shared" si="1"/>
        <v>0.54999999999999716</v>
      </c>
      <c r="AE31" s="138">
        <f t="shared" si="2"/>
        <v>-7.6541166735623056E-3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42531</v>
      </c>
      <c r="X32" s="10">
        <v>48.49</v>
      </c>
      <c r="Y32" s="10">
        <v>48.71</v>
      </c>
      <c r="Z32" s="10">
        <v>48.17</v>
      </c>
      <c r="AA32" s="10">
        <v>48.34</v>
      </c>
      <c r="AB32" s="95">
        <v>16815300</v>
      </c>
      <c r="AC32" s="10">
        <v>48.34</v>
      </c>
      <c r="AD32" s="2">
        <f t="shared" si="1"/>
        <v>0.53999999999999915</v>
      </c>
      <c r="AE32" s="138">
        <f t="shared" si="2"/>
        <v>-1.6280016280016185E-2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42530</v>
      </c>
      <c r="X33" s="10">
        <v>49.65</v>
      </c>
      <c r="Y33" s="10">
        <v>49.68</v>
      </c>
      <c r="Z33" s="10">
        <v>48.85</v>
      </c>
      <c r="AA33" s="10">
        <v>49.14</v>
      </c>
      <c r="AB33" s="95">
        <v>19464400</v>
      </c>
      <c r="AC33" s="10">
        <v>49.14</v>
      </c>
      <c r="AD33" s="2">
        <f t="shared" si="1"/>
        <v>0.82999999999999829</v>
      </c>
      <c r="AE33" s="138">
        <f t="shared" si="2"/>
        <v>-1.7199999999999993E-2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42529</v>
      </c>
      <c r="X34" s="10">
        <v>50.25</v>
      </c>
      <c r="Y34" s="10">
        <v>50.44</v>
      </c>
      <c r="Z34" s="10">
        <v>49.74</v>
      </c>
      <c r="AA34" s="10">
        <v>50</v>
      </c>
      <c r="AB34" s="95">
        <v>18168500</v>
      </c>
      <c r="AC34" s="10">
        <v>50</v>
      </c>
      <c r="AD34" s="2">
        <f t="shared" si="1"/>
        <v>0.69999999999999574</v>
      </c>
      <c r="AE34" s="138">
        <f t="shared" si="2"/>
        <v>-5.3709966182614588E-3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42528</v>
      </c>
      <c r="X35" s="10">
        <v>50.73</v>
      </c>
      <c r="Y35" s="10">
        <v>50.73</v>
      </c>
      <c r="Z35" s="10">
        <v>50.27</v>
      </c>
      <c r="AA35" s="10">
        <v>50.27</v>
      </c>
      <c r="AB35" s="95">
        <v>15310100</v>
      </c>
      <c r="AC35" s="10">
        <v>50.27</v>
      </c>
      <c r="AD35" s="2">
        <f t="shared" si="1"/>
        <v>0.45999999999999375</v>
      </c>
      <c r="AE35" s="138">
        <f t="shared" si="2"/>
        <v>-4.3572984749454813E-3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42527</v>
      </c>
      <c r="X36" s="10">
        <v>50.24</v>
      </c>
      <c r="Y36" s="10">
        <v>50.87</v>
      </c>
      <c r="Z36" s="10">
        <v>50.19</v>
      </c>
      <c r="AA36" s="10">
        <v>50.49</v>
      </c>
      <c r="AB36" s="95">
        <v>14528500</v>
      </c>
      <c r="AC36" s="10">
        <v>50.49</v>
      </c>
      <c r="AD36" s="2">
        <f t="shared" si="1"/>
        <v>0.67999999999999972</v>
      </c>
      <c r="AE36" s="138">
        <f t="shared" si="2"/>
        <v>5.9772863120144404E-3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42524</v>
      </c>
      <c r="X37" s="10">
        <v>50.17</v>
      </c>
      <c r="Y37" s="10">
        <v>50.31</v>
      </c>
      <c r="Z37" s="10">
        <v>49.61</v>
      </c>
      <c r="AA37" s="10">
        <v>50.19</v>
      </c>
      <c r="AB37" s="95">
        <v>25452600</v>
      </c>
      <c r="AC37" s="10">
        <v>50.19</v>
      </c>
      <c r="AD37" s="2">
        <f t="shared" si="1"/>
        <v>0.70000000000000284</v>
      </c>
      <c r="AE37" s="138">
        <f t="shared" si="2"/>
        <v>-1.8000391312854691E-2</v>
      </c>
    </row>
    <row r="38" spans="2:31" x14ac:dyDescent="0.25">
      <c r="B38" s="195">
        <v>42507</v>
      </c>
      <c r="C38" s="489">
        <v>110</v>
      </c>
      <c r="D38" s="490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42523</v>
      </c>
      <c r="X38" s="10">
        <v>50.96</v>
      </c>
      <c r="Y38" s="10">
        <v>51.11</v>
      </c>
      <c r="Z38" s="10">
        <v>50.71</v>
      </c>
      <c r="AA38" s="10">
        <v>51.11</v>
      </c>
      <c r="AB38" s="95">
        <v>14206700</v>
      </c>
      <c r="AC38" s="10">
        <v>51.11</v>
      </c>
      <c r="AD38" s="2">
        <f t="shared" si="1"/>
        <v>0.39999999999999858</v>
      </c>
      <c r="AE38" s="138">
        <f t="shared" si="2"/>
        <v>2.156862745098076E-3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507" t="s">
        <v>78</v>
      </c>
      <c r="Q39" s="507"/>
      <c r="R39" s="34"/>
      <c r="W39" s="94">
        <v>42522</v>
      </c>
      <c r="X39" s="10">
        <v>50.26</v>
      </c>
      <c r="Y39" s="10">
        <v>51.04</v>
      </c>
      <c r="Z39" s="10">
        <v>50.17</v>
      </c>
      <c r="AA39" s="10">
        <v>51</v>
      </c>
      <c r="AB39" s="95">
        <v>16774300</v>
      </c>
      <c r="AC39" s="10">
        <v>51</v>
      </c>
      <c r="AD39" s="2">
        <f t="shared" si="1"/>
        <v>0.86999999999999744</v>
      </c>
      <c r="AE39" s="138">
        <f t="shared" si="2"/>
        <v>5.5205047318611644E-3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52.767000000000003</v>
      </c>
      <c r="R40" s="34"/>
      <c r="W40" s="94">
        <v>42521</v>
      </c>
      <c r="X40" s="10">
        <v>51.02</v>
      </c>
      <c r="Y40" s="10">
        <v>51.19</v>
      </c>
      <c r="Z40" s="10">
        <v>50.49</v>
      </c>
      <c r="AA40" s="10">
        <v>50.72</v>
      </c>
      <c r="AB40" s="95">
        <v>19725000</v>
      </c>
      <c r="AC40" s="10">
        <v>50.72</v>
      </c>
      <c r="AD40" s="2">
        <f t="shared" si="1"/>
        <v>0.69999999999999574</v>
      </c>
      <c r="AE40" s="138">
        <f t="shared" si="2"/>
        <v>-2.5565388397247313E-3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52.287300000000002</v>
      </c>
      <c r="R41" s="34"/>
      <c r="W41" s="94">
        <v>42517</v>
      </c>
      <c r="X41" s="10">
        <v>50.6</v>
      </c>
      <c r="Y41" s="10">
        <v>50.86</v>
      </c>
      <c r="Z41" s="10">
        <v>50.49</v>
      </c>
      <c r="AA41" s="10">
        <v>50.85</v>
      </c>
      <c r="AB41" s="95">
        <v>13430500</v>
      </c>
      <c r="AC41" s="10">
        <v>50.85</v>
      </c>
      <c r="AD41" s="2">
        <f t="shared" si="1"/>
        <v>0.36999999999999744</v>
      </c>
      <c r="AE41" s="138">
        <f t="shared" si="2"/>
        <v>5.9347181008901906E-3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51.807600000000001</v>
      </c>
      <c r="R42" s="34"/>
      <c r="T42" s="91" t="s">
        <v>113</v>
      </c>
      <c r="W42" s="94">
        <v>42516</v>
      </c>
      <c r="X42" s="10">
        <v>50.52</v>
      </c>
      <c r="Y42" s="10">
        <v>50.66</v>
      </c>
      <c r="Z42" s="10">
        <v>50.4</v>
      </c>
      <c r="AA42" s="10">
        <v>50.55</v>
      </c>
      <c r="AB42" s="95">
        <v>14983300</v>
      </c>
      <c r="AC42" s="10">
        <v>50.55</v>
      </c>
      <c r="AD42" s="2">
        <f t="shared" si="1"/>
        <v>0.25999999999999801</v>
      </c>
      <c r="AE42" s="138">
        <f t="shared" si="2"/>
        <v>9.9009900990099098E-4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51.3279</v>
      </c>
      <c r="R43" s="83"/>
      <c r="T43" s="97" t="s">
        <v>98</v>
      </c>
      <c r="U43" s="98">
        <v>48.32</v>
      </c>
      <c r="W43" s="94">
        <v>42515</v>
      </c>
      <c r="X43" s="10">
        <v>49.58</v>
      </c>
      <c r="Y43" s="10">
        <v>50.83</v>
      </c>
      <c r="Z43" s="10">
        <v>49.51</v>
      </c>
      <c r="AA43" s="10">
        <v>50.5</v>
      </c>
      <c r="AB43" s="95">
        <v>22478600</v>
      </c>
      <c r="AC43" s="10">
        <v>50.5</v>
      </c>
      <c r="AD43" s="2">
        <f t="shared" si="1"/>
        <v>1.3200000000000003</v>
      </c>
      <c r="AE43" s="138">
        <f t="shared" si="2"/>
        <v>2.6422764227642226E-2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50.848199999999999</v>
      </c>
      <c r="R44" s="83"/>
      <c r="T44" s="87" t="s">
        <v>99</v>
      </c>
      <c r="U44" s="88">
        <v>48.24</v>
      </c>
      <c r="W44" s="94">
        <v>42514</v>
      </c>
      <c r="X44" s="10">
        <v>49.05</v>
      </c>
      <c r="Y44" s="10">
        <v>49.37</v>
      </c>
      <c r="Z44" s="10">
        <v>48.69</v>
      </c>
      <c r="AA44" s="10">
        <v>49.2</v>
      </c>
      <c r="AB44" s="95">
        <v>16597700</v>
      </c>
      <c r="AC44" s="10">
        <v>49.2</v>
      </c>
      <c r="AD44" s="2">
        <f t="shared" si="1"/>
        <v>0.67999999999999972</v>
      </c>
      <c r="AE44" s="138">
        <f t="shared" si="2"/>
        <v>1.0266940451745477E-2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50.368499999999997</v>
      </c>
      <c r="R45" s="83"/>
      <c r="T45" s="87" t="s">
        <v>100</v>
      </c>
      <c r="U45" s="88" t="s">
        <v>556</v>
      </c>
      <c r="W45" s="94">
        <v>42513</v>
      </c>
      <c r="X45" s="10">
        <v>48.76</v>
      </c>
      <c r="Y45" s="10">
        <v>48.88</v>
      </c>
      <c r="Z45" s="10">
        <v>48.35</v>
      </c>
      <c r="AA45" s="10">
        <v>48.7</v>
      </c>
      <c r="AB45" s="95">
        <v>10644000</v>
      </c>
      <c r="AC45" s="10">
        <v>48.7</v>
      </c>
      <c r="AD45" s="2">
        <f t="shared" si="1"/>
        <v>0.53000000000000114</v>
      </c>
      <c r="AE45" s="138">
        <f t="shared" si="2"/>
        <v>-1.0256410256409554E-3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49.888800000000003</v>
      </c>
      <c r="R46" s="83"/>
      <c r="T46" s="87" t="s">
        <v>101</v>
      </c>
      <c r="U46" s="88" t="s">
        <v>557</v>
      </c>
      <c r="W46" s="94">
        <v>42510</v>
      </c>
      <c r="X46" s="10">
        <v>48.62</v>
      </c>
      <c r="Y46" s="10">
        <v>49.21</v>
      </c>
      <c r="Z46" s="10">
        <v>48.56</v>
      </c>
      <c r="AA46" s="10">
        <v>48.75</v>
      </c>
      <c r="AB46" s="95">
        <v>13222800</v>
      </c>
      <c r="AC46" s="10">
        <v>48.75</v>
      </c>
      <c r="AD46" s="2">
        <f t="shared" si="1"/>
        <v>0.64999999999999858</v>
      </c>
      <c r="AE46" s="138">
        <f t="shared" si="2"/>
        <v>7.6477883422900739E-3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49.409100000000002</v>
      </c>
      <c r="R47" s="83"/>
      <c r="T47" s="87" t="s">
        <v>102</v>
      </c>
      <c r="U47" s="88">
        <v>53</v>
      </c>
      <c r="W47" s="94">
        <v>42509</v>
      </c>
      <c r="X47" s="10">
        <v>48.44</v>
      </c>
      <c r="Y47" s="10">
        <v>48.96</v>
      </c>
      <c r="Z47" s="10">
        <v>48.16</v>
      </c>
      <c r="AA47" s="10">
        <v>48.38</v>
      </c>
      <c r="AB47" s="95">
        <v>13604100</v>
      </c>
      <c r="AC47" s="10">
        <v>48.38</v>
      </c>
      <c r="AD47" s="2">
        <f t="shared" si="1"/>
        <v>0.80000000000000426</v>
      </c>
      <c r="AE47" s="138">
        <f t="shared" si="2"/>
        <v>-5.5498458376155302E-3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48.929400000000001</v>
      </c>
      <c r="R48" s="83"/>
      <c r="T48" s="87" t="s">
        <v>103</v>
      </c>
      <c r="U48" s="88">
        <v>0.92285200000000001</v>
      </c>
      <c r="W48" s="94">
        <v>42508</v>
      </c>
      <c r="X48" s="10">
        <v>47.68</v>
      </c>
      <c r="Y48" s="10">
        <v>48.72</v>
      </c>
      <c r="Z48" s="10">
        <v>47.62</v>
      </c>
      <c r="AA48" s="10">
        <v>48.65</v>
      </c>
      <c r="AB48" s="95">
        <v>30028200</v>
      </c>
      <c r="AC48" s="10">
        <v>48.65</v>
      </c>
      <c r="AD48" s="2">
        <f t="shared" si="1"/>
        <v>1.1000000000000014</v>
      </c>
      <c r="AE48" s="138">
        <f t="shared" si="2"/>
        <v>2.1629567408651962E-2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48.4497</v>
      </c>
      <c r="R49" s="83"/>
      <c r="T49" s="87" t="s">
        <v>104</v>
      </c>
      <c r="U49" s="89" t="s">
        <v>348</v>
      </c>
      <c r="W49" s="94">
        <v>42507</v>
      </c>
      <c r="X49" s="10">
        <v>48.14</v>
      </c>
      <c r="Y49" s="10">
        <v>48.17</v>
      </c>
      <c r="Z49" s="10">
        <v>47.55</v>
      </c>
      <c r="AA49" s="10">
        <v>47.62</v>
      </c>
      <c r="AB49" s="95">
        <v>21495600</v>
      </c>
      <c r="AC49" s="10">
        <v>47.62</v>
      </c>
      <c r="AD49" s="2">
        <f t="shared" si="1"/>
        <v>0.62000000000000455</v>
      </c>
      <c r="AE49" s="138">
        <f t="shared" si="2"/>
        <v>-1.3465920861819081E-2</v>
      </c>
    </row>
    <row r="50" spans="2:31" x14ac:dyDescent="0.25">
      <c r="B50" s="195">
        <v>42566</v>
      </c>
      <c r="C50" s="489">
        <v>110</v>
      </c>
      <c r="D50" s="490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332</v>
      </c>
      <c r="O50" s="2"/>
      <c r="P50" s="83">
        <v>1</v>
      </c>
      <c r="Q50" s="83">
        <f t="shared" si="7"/>
        <v>47.97</v>
      </c>
      <c r="R50" s="83"/>
      <c r="T50" s="87"/>
      <c r="U50" s="88"/>
      <c r="W50" s="94">
        <v>42506</v>
      </c>
      <c r="X50" s="10">
        <v>48.12</v>
      </c>
      <c r="Y50" s="10">
        <v>48.63</v>
      </c>
      <c r="Z50" s="10">
        <v>47.94</v>
      </c>
      <c r="AA50" s="10">
        <v>48.27</v>
      </c>
      <c r="AB50" s="95">
        <v>19655300</v>
      </c>
      <c r="AC50" s="10">
        <v>48.27</v>
      </c>
      <c r="AD50" s="2">
        <f t="shared" si="1"/>
        <v>0.69000000000000483</v>
      </c>
      <c r="AE50" s="138">
        <f t="shared" si="2"/>
        <v>6.2189054726369264E-4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47.490299999999998</v>
      </c>
      <c r="R51" s="83"/>
      <c r="T51" s="87" t="s">
        <v>105</v>
      </c>
      <c r="U51" s="88" t="s">
        <v>558</v>
      </c>
      <c r="W51" s="94">
        <v>42503</v>
      </c>
      <c r="X51" s="10">
        <v>49.1</v>
      </c>
      <c r="Y51" s="10">
        <v>49.43</v>
      </c>
      <c r="Z51" s="10">
        <v>48.21</v>
      </c>
      <c r="AA51" s="10">
        <v>48.24</v>
      </c>
      <c r="AB51" s="95">
        <v>25251700</v>
      </c>
      <c r="AC51" s="10">
        <v>48.24</v>
      </c>
      <c r="AD51" s="2">
        <f t="shared" si="1"/>
        <v>1.2199999999999989</v>
      </c>
      <c r="AE51" s="138">
        <f t="shared" si="2"/>
        <v>-1.9512195121951237E-2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47.010599999999997</v>
      </c>
      <c r="R52" s="83"/>
      <c r="T52" s="87" t="s">
        <v>106</v>
      </c>
      <c r="U52" s="88" t="s">
        <v>396</v>
      </c>
      <c r="W52" s="94">
        <v>42502</v>
      </c>
      <c r="X52" s="10">
        <v>49.34</v>
      </c>
      <c r="Y52" s="10">
        <v>49.58</v>
      </c>
      <c r="Z52" s="10">
        <v>49.05</v>
      </c>
      <c r="AA52" s="10">
        <v>49.2</v>
      </c>
      <c r="AB52" s="95">
        <v>13589600</v>
      </c>
      <c r="AC52" s="10">
        <v>49.2</v>
      </c>
      <c r="AD52" s="2">
        <f t="shared" si="1"/>
        <v>0.53000000000000114</v>
      </c>
      <c r="AE52" s="138">
        <f t="shared" si="2"/>
        <v>2.4449877750611915E-3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46.530899999999995</v>
      </c>
      <c r="R53" s="83"/>
      <c r="T53" s="87" t="s">
        <v>107</v>
      </c>
      <c r="U53" s="90">
        <v>12122176</v>
      </c>
      <c r="W53" s="94">
        <v>42501</v>
      </c>
      <c r="X53" s="10">
        <v>49.36</v>
      </c>
      <c r="Y53" s="10">
        <v>49.72</v>
      </c>
      <c r="Z53" s="10">
        <v>49.08</v>
      </c>
      <c r="AA53" s="10">
        <v>49.08</v>
      </c>
      <c r="AB53" s="95">
        <v>17344300</v>
      </c>
      <c r="AC53" s="10">
        <v>49.08</v>
      </c>
      <c r="AD53" s="2">
        <f t="shared" si="1"/>
        <v>0.64000000000000057</v>
      </c>
      <c r="AE53" s="138">
        <f t="shared" si="2"/>
        <v>-6.4777327935222617E-3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46.051199999999994</v>
      </c>
      <c r="R54" s="83"/>
      <c r="T54" s="87" t="s">
        <v>110</v>
      </c>
      <c r="U54" s="90">
        <v>18741500</v>
      </c>
      <c r="W54" s="94">
        <v>42500</v>
      </c>
      <c r="X54" s="10">
        <v>49</v>
      </c>
      <c r="Y54" s="10">
        <v>49.51</v>
      </c>
      <c r="Z54" s="10">
        <v>49</v>
      </c>
      <c r="AA54" s="10">
        <v>49.4</v>
      </c>
      <c r="AB54" s="95">
        <v>14234400</v>
      </c>
      <c r="AC54" s="10">
        <v>49.4</v>
      </c>
      <c r="AD54" s="2">
        <f t="shared" si="1"/>
        <v>0.50999999999999801</v>
      </c>
      <c r="AE54" s="138">
        <f t="shared" si="2"/>
        <v>1.0638297872340274E-2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5">C55*(E55-D55)</f>
        <v>150.73300000000003</v>
      </c>
      <c r="G55" s="40">
        <f t="shared" ref="G55" si="36">D55*C55</f>
        <v>5142.4669999999996</v>
      </c>
      <c r="H55" s="233">
        <f t="shared" ref="H55" si="37">(E55-D55)/D55</f>
        <v>2.9311418041185301E-2</v>
      </c>
      <c r="I55" s="40"/>
      <c r="O55" s="2"/>
      <c r="P55" s="83">
        <v>0.95</v>
      </c>
      <c r="Q55" s="83">
        <f t="shared" si="7"/>
        <v>45.5715</v>
      </c>
      <c r="R55" s="83"/>
      <c r="T55" s="87" t="s">
        <v>108</v>
      </c>
      <c r="U55" s="88" t="s">
        <v>559</v>
      </c>
      <c r="W55" s="94">
        <v>42499</v>
      </c>
      <c r="X55" s="10">
        <v>49.02</v>
      </c>
      <c r="Y55" s="10">
        <v>49.22</v>
      </c>
      <c r="Z55" s="10">
        <v>48.81</v>
      </c>
      <c r="AA55" s="10">
        <v>48.88</v>
      </c>
      <c r="AB55" s="95">
        <v>13877000</v>
      </c>
      <c r="AC55" s="10">
        <v>48.88</v>
      </c>
      <c r="AD55" s="2">
        <f t="shared" si="1"/>
        <v>0.40999999999999659</v>
      </c>
      <c r="AE55" s="138">
        <f>AC55/AC56-1</f>
        <v>-2.8559771521827759E-3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45.091799999999999</v>
      </c>
      <c r="R56" s="83"/>
      <c r="T56" s="87" t="s">
        <v>111</v>
      </c>
      <c r="U56" s="88">
        <v>11.88</v>
      </c>
      <c r="W56" s="94">
        <v>42496</v>
      </c>
      <c r="X56" s="10">
        <v>48.71</v>
      </c>
      <c r="Y56" s="10">
        <v>49.12</v>
      </c>
      <c r="Z56" s="10">
        <v>48.65</v>
      </c>
      <c r="AA56" s="10">
        <v>49.02</v>
      </c>
      <c r="AB56" s="95">
        <v>14189600</v>
      </c>
      <c r="AC56" s="10">
        <v>49.02</v>
      </c>
      <c r="AD56" s="2">
        <f t="shared" si="1"/>
        <v>0.46999999999999886</v>
      </c>
      <c r="AE56" s="138">
        <f t="shared" si="2"/>
        <v>1.225490196078427E-3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44.612099999999998</v>
      </c>
      <c r="R57" s="83"/>
      <c r="T57" s="87" t="s">
        <v>112</v>
      </c>
      <c r="U57" s="88">
        <v>4.05</v>
      </c>
      <c r="W57" s="94">
        <v>42495</v>
      </c>
      <c r="X57" s="10">
        <v>48.97</v>
      </c>
      <c r="Y57" s="10">
        <v>49.19</v>
      </c>
      <c r="Z57" s="10">
        <v>48.77</v>
      </c>
      <c r="AA57" s="10">
        <v>48.96</v>
      </c>
      <c r="AB57" s="95">
        <v>15953600</v>
      </c>
      <c r="AC57" s="10">
        <v>48.96</v>
      </c>
      <c r="AD57" s="2">
        <f t="shared" si="1"/>
        <v>0.4199999999999946</v>
      </c>
      <c r="AE57" s="138">
        <f t="shared" si="2"/>
        <v>4.08663669799747E-4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44.132400000000004</v>
      </c>
      <c r="R58" s="83"/>
      <c r="T58" s="87" t="s">
        <v>109</v>
      </c>
      <c r="U58" s="88" t="s">
        <v>378</v>
      </c>
      <c r="W58" s="94">
        <v>42494</v>
      </c>
      <c r="X58" s="10">
        <v>49.06</v>
      </c>
      <c r="Y58" s="10">
        <v>49.27</v>
      </c>
      <c r="Z58" s="10">
        <v>48.68</v>
      </c>
      <c r="AA58" s="10">
        <v>48.94</v>
      </c>
      <c r="AB58" s="95">
        <v>22402500</v>
      </c>
      <c r="AC58" s="10">
        <v>48.94</v>
      </c>
      <c r="AD58" s="2">
        <f t="shared" si="1"/>
        <v>0.59000000000000341</v>
      </c>
      <c r="AE58" s="138" t="e">
        <f t="shared" si="2"/>
        <v>#DIV/0!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43.652700000000003</v>
      </c>
      <c r="R59" s="83"/>
      <c r="W59" s="94">
        <v>42494</v>
      </c>
      <c r="X59" s="10" t="s">
        <v>198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O60" s="2"/>
      <c r="P60" s="83">
        <v>0.9</v>
      </c>
      <c r="Q60" s="83">
        <f t="shared" si="7"/>
        <v>43.173000000000002</v>
      </c>
      <c r="R60" s="83"/>
      <c r="W60" s="94">
        <v>42493</v>
      </c>
      <c r="X60" s="10">
        <v>49.86</v>
      </c>
      <c r="Y60" s="10">
        <v>50.13</v>
      </c>
      <c r="Z60" s="10">
        <v>49.54</v>
      </c>
      <c r="AA60" s="10">
        <v>50</v>
      </c>
      <c r="AB60" s="95">
        <v>16246400</v>
      </c>
      <c r="AC60" s="10">
        <v>49.62</v>
      </c>
      <c r="AD60" s="2">
        <f t="shared" si="1"/>
        <v>0.59000000000000341</v>
      </c>
      <c r="AE60" s="138">
        <f t="shared" si="2"/>
        <v>-1.1750647281418058E-2</v>
      </c>
    </row>
    <row r="61" spans="2:31" x14ac:dyDescent="0.25">
      <c r="W61" s="94">
        <v>42492</v>
      </c>
      <c r="X61" s="10">
        <v>50.28</v>
      </c>
      <c r="Y61" s="10">
        <v>50.7</v>
      </c>
      <c r="Z61" s="10">
        <v>50.15</v>
      </c>
      <c r="AA61" s="10">
        <v>50.59</v>
      </c>
      <c r="AB61" s="95">
        <v>14780300</v>
      </c>
      <c r="AC61" s="10">
        <v>50.21</v>
      </c>
      <c r="AD61" s="2">
        <f t="shared" si="1"/>
        <v>0.55000000000000426</v>
      </c>
      <c r="AE61" s="138">
        <f t="shared" si="2"/>
        <v>1.229838709677411E-2</v>
      </c>
    </row>
    <row r="62" spans="2:31" x14ac:dyDescent="0.25">
      <c r="W62" s="94">
        <v>42489</v>
      </c>
      <c r="X62" s="10">
        <v>50.46</v>
      </c>
      <c r="Y62" s="10">
        <v>50.46</v>
      </c>
      <c r="Z62" s="10">
        <v>49.68</v>
      </c>
      <c r="AA62" s="10">
        <v>49.98</v>
      </c>
      <c r="AB62" s="95">
        <v>17887000</v>
      </c>
      <c r="AC62" s="10">
        <v>49.6</v>
      </c>
      <c r="AD62" s="2">
        <f t="shared" si="1"/>
        <v>0.78000000000000114</v>
      </c>
      <c r="AE62" s="138">
        <f t="shared" si="2"/>
        <v>-8.5948430941434895E-3</v>
      </c>
    </row>
    <row r="63" spans="2:31" x14ac:dyDescent="0.25">
      <c r="W63" s="94">
        <v>42488</v>
      </c>
      <c r="X63" s="10">
        <v>50.51</v>
      </c>
      <c r="Y63" s="10">
        <v>50.93</v>
      </c>
      <c r="Z63" s="10">
        <v>50.2</v>
      </c>
      <c r="AA63" s="10">
        <v>50.41</v>
      </c>
      <c r="AB63" s="95">
        <v>15506300</v>
      </c>
      <c r="AC63" s="10">
        <v>50.03</v>
      </c>
      <c r="AD63" s="2">
        <f t="shared" si="1"/>
        <v>0.72999999999999687</v>
      </c>
      <c r="AE63" s="138">
        <f t="shared" si="2"/>
        <v>-1.0091017016224724E-2</v>
      </c>
    </row>
    <row r="64" spans="2:31" x14ac:dyDescent="0.25">
      <c r="W64" s="94">
        <v>42487</v>
      </c>
      <c r="X64" s="10">
        <v>50.87</v>
      </c>
      <c r="Y64" s="10">
        <v>51.41</v>
      </c>
      <c r="Z64" s="10">
        <v>50.72</v>
      </c>
      <c r="AA64" s="10">
        <v>50.93</v>
      </c>
      <c r="AB64" s="95">
        <v>15342700</v>
      </c>
      <c r="AC64" s="10">
        <v>50.54</v>
      </c>
      <c r="AD64" s="2">
        <f t="shared" si="1"/>
        <v>0.68999999999999773</v>
      </c>
      <c r="AE64" s="138">
        <f t="shared" si="2"/>
        <v>1.9790223629523318E-4</v>
      </c>
    </row>
    <row r="65" spans="23:31" x14ac:dyDescent="0.25">
      <c r="W65" s="94">
        <v>42486</v>
      </c>
      <c r="X65" s="10">
        <v>50.51</v>
      </c>
      <c r="Y65" s="10">
        <v>50.99</v>
      </c>
      <c r="Z65" s="10">
        <v>50.45</v>
      </c>
      <c r="AA65" s="10">
        <v>50.92</v>
      </c>
      <c r="AB65" s="95">
        <v>13333500</v>
      </c>
      <c r="AC65" s="10">
        <v>50.53</v>
      </c>
      <c r="AD65" s="2">
        <f t="shared" si="1"/>
        <v>0.53999999999999915</v>
      </c>
      <c r="AE65" s="138">
        <f t="shared" si="2"/>
        <v>7.9792539397565143E-3</v>
      </c>
    </row>
    <row r="66" spans="23:31" x14ac:dyDescent="0.25">
      <c r="W66" s="94">
        <v>42485</v>
      </c>
      <c r="X66" s="10">
        <v>50.31</v>
      </c>
      <c r="Y66" s="10">
        <v>50.6</v>
      </c>
      <c r="Z66" s="10">
        <v>50.12</v>
      </c>
      <c r="AA66" s="10">
        <v>50.51</v>
      </c>
      <c r="AB66" s="95">
        <v>11689100</v>
      </c>
      <c r="AC66" s="10">
        <v>50.13</v>
      </c>
      <c r="AD66" s="2">
        <f t="shared" si="1"/>
        <v>0.48000000000000398</v>
      </c>
      <c r="AE66" s="138">
        <f t="shared" si="2"/>
        <v>-2.1894904458598097E-3</v>
      </c>
    </row>
    <row r="67" spans="23:31" x14ac:dyDescent="0.25">
      <c r="W67" s="94">
        <v>42482</v>
      </c>
      <c r="X67" s="10">
        <v>50.05</v>
      </c>
      <c r="Y67" s="10">
        <v>50.74</v>
      </c>
      <c r="Z67" s="10">
        <v>50.05</v>
      </c>
      <c r="AA67" s="10">
        <v>50.62</v>
      </c>
      <c r="AB67" s="95">
        <v>16365700</v>
      </c>
      <c r="AC67" s="10">
        <v>50.24</v>
      </c>
      <c r="AD67" s="2">
        <f t="shared" si="1"/>
        <v>0.69000000000000483</v>
      </c>
      <c r="AE67" s="138">
        <f t="shared" si="2"/>
        <v>1.1475739883229252E-2</v>
      </c>
    </row>
    <row r="68" spans="23:31" x14ac:dyDescent="0.25">
      <c r="W68" s="94">
        <v>42481</v>
      </c>
      <c r="X68" s="10">
        <v>50.55</v>
      </c>
      <c r="Y68" s="10">
        <v>50.78</v>
      </c>
      <c r="Z68" s="10">
        <v>49.93</v>
      </c>
      <c r="AA68" s="10">
        <v>50.05</v>
      </c>
      <c r="AB68" s="95">
        <v>20255400</v>
      </c>
      <c r="AC68" s="10">
        <v>49.67</v>
      </c>
      <c r="AD68" s="2">
        <f>Y68-Z68</f>
        <v>0.85000000000000142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5" priority="31">
      <formula>F26&gt;0</formula>
    </cfRule>
    <cfRule type="expression" dxfId="30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3" priority="23">
      <formula>F29&gt;0</formula>
    </cfRule>
    <cfRule type="expression" dxfId="302" priority="24">
      <formula>F29&lt;0</formula>
    </cfRule>
  </conditionalFormatting>
  <conditionalFormatting sqref="F29:F59">
    <cfRule type="expression" dxfId="301" priority="25">
      <formula>F29&gt;0</formula>
    </cfRule>
    <cfRule type="expression" dxfId="300" priority="26">
      <formula>F29&lt;0</formula>
    </cfRule>
  </conditionalFormatting>
  <conditionalFormatting sqref="H26:H59">
    <cfRule type="expression" dxfId="299" priority="21">
      <formula>H26&gt;0</formula>
    </cfRule>
    <cfRule type="expression" dxfId="298" priority="22">
      <formula>H26&lt;0</formula>
    </cfRule>
  </conditionalFormatting>
  <conditionalFormatting sqref="F22:F25">
    <cfRule type="expression" dxfId="297" priority="7">
      <formula>F22&gt;0</formula>
    </cfRule>
    <cfRule type="expression" dxfId="296" priority="8">
      <formula>F22&lt;0</formula>
    </cfRule>
  </conditionalFormatting>
  <conditionalFormatting sqref="H22:H25">
    <cfRule type="expression" dxfId="295" priority="5">
      <formula>H22&gt;0</formula>
    </cfRule>
    <cfRule type="expression" dxfId="294" priority="6">
      <formula>H22&lt;0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323</v>
      </c>
      <c r="W2" s="94">
        <v>42576</v>
      </c>
      <c r="X2" s="10">
        <v>10.54</v>
      </c>
      <c r="Y2" s="10">
        <v>10.55</v>
      </c>
      <c r="Z2" s="10">
        <v>10.4</v>
      </c>
      <c r="AA2" s="10">
        <v>10.49</v>
      </c>
      <c r="AB2" s="95">
        <v>13835600</v>
      </c>
      <c r="AC2" s="10">
        <v>10.49</v>
      </c>
      <c r="AD2" s="2">
        <f>Y2-Z2</f>
        <v>0.15000000000000036</v>
      </c>
      <c r="AE2" s="138">
        <f>AC2/AC3-1</f>
        <v>-7.5685903500473106E-3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10.67</v>
      </c>
      <c r="T3" s="121">
        <v>42568</v>
      </c>
      <c r="U3" t="s">
        <v>353</v>
      </c>
      <c r="W3" s="94">
        <v>42573</v>
      </c>
      <c r="X3" s="10">
        <v>10.58</v>
      </c>
      <c r="Y3" s="10">
        <v>10.66</v>
      </c>
      <c r="Z3" s="10">
        <v>10.49</v>
      </c>
      <c r="AA3" s="10">
        <v>10.57</v>
      </c>
      <c r="AB3" s="95">
        <v>10180000</v>
      </c>
      <c r="AC3" s="10">
        <v>10.57</v>
      </c>
      <c r="AD3" s="2">
        <f>Y3-Z3</f>
        <v>0.16999999999999993</v>
      </c>
      <c r="AE3" s="138">
        <f>AC3/AC4-1</f>
        <v>-2.8301886792452269E-3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10.67</v>
      </c>
      <c r="T4" s="121"/>
      <c r="W4" s="94">
        <v>42572</v>
      </c>
      <c r="X4" s="10">
        <v>10.67</v>
      </c>
      <c r="Y4" s="10">
        <v>10.86</v>
      </c>
      <c r="Z4" s="10">
        <v>10.53</v>
      </c>
      <c r="AA4" s="10">
        <v>10.6</v>
      </c>
      <c r="AB4" s="95">
        <v>15042600</v>
      </c>
      <c r="AC4" s="10">
        <v>10.6</v>
      </c>
      <c r="AD4" s="2">
        <f t="shared" ref="AD4:AD67" si="0">Y4-Z4</f>
        <v>0.33000000000000007</v>
      </c>
      <c r="AE4" s="138">
        <f t="shared" ref="AE4:AE67" si="1">AC4/AC5-1</f>
        <v>-9.4250706880294466E-4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42571</v>
      </c>
      <c r="X5" s="10">
        <v>10.51</v>
      </c>
      <c r="Y5" s="10">
        <v>10.63</v>
      </c>
      <c r="Z5" s="10">
        <v>10.35</v>
      </c>
      <c r="AA5" s="10">
        <v>10.61</v>
      </c>
      <c r="AB5" s="95">
        <v>16305400</v>
      </c>
      <c r="AC5" s="10">
        <v>10.61</v>
      </c>
      <c r="AD5" s="2">
        <f t="shared" si="0"/>
        <v>0.28000000000000114</v>
      </c>
      <c r="AE5" s="138">
        <f t="shared" si="1"/>
        <v>-1.8814675446849893E-3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42570</v>
      </c>
      <c r="X6" s="10">
        <v>10.73</v>
      </c>
      <c r="Y6" s="10">
        <v>10.78</v>
      </c>
      <c r="Z6" s="10">
        <v>10.62</v>
      </c>
      <c r="AA6" s="10">
        <v>10.63</v>
      </c>
      <c r="AB6" s="95">
        <v>14786700</v>
      </c>
      <c r="AC6" s="10">
        <v>10.63</v>
      </c>
      <c r="AD6" s="2">
        <f t="shared" si="0"/>
        <v>0.16000000000000014</v>
      </c>
      <c r="AE6" s="138">
        <f t="shared" si="1"/>
        <v>-2.6556776556776462E-2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1128.3800000000047</v>
      </c>
      <c r="R7">
        <v>0</v>
      </c>
      <c r="T7" s="85"/>
      <c r="W7" s="94">
        <v>42569</v>
      </c>
      <c r="X7" s="10">
        <v>10.82</v>
      </c>
      <c r="Y7" s="10">
        <v>10.94</v>
      </c>
      <c r="Z7" s="10">
        <v>10.72</v>
      </c>
      <c r="AA7" s="10">
        <v>10.92</v>
      </c>
      <c r="AB7" s="95">
        <v>16352300</v>
      </c>
      <c r="AC7" s="10">
        <v>10.92</v>
      </c>
      <c r="AD7" s="2">
        <f t="shared" si="0"/>
        <v>0.21999999999999886</v>
      </c>
      <c r="AE7" s="138">
        <f t="shared" si="1"/>
        <v>0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0</v>
      </c>
      <c r="W8" s="94">
        <v>42566</v>
      </c>
      <c r="X8" s="10">
        <v>10.72</v>
      </c>
      <c r="Y8" s="10">
        <v>10.96</v>
      </c>
      <c r="Z8" s="10">
        <v>10.71</v>
      </c>
      <c r="AA8" s="10">
        <v>10.92</v>
      </c>
      <c r="AB8" s="95">
        <v>23056500</v>
      </c>
      <c r="AC8" s="10">
        <v>10.92</v>
      </c>
      <c r="AD8" s="2">
        <f t="shared" si="0"/>
        <v>0.25</v>
      </c>
      <c r="AE8" s="138">
        <f t="shared" si="1"/>
        <v>1.9607843137254832E-2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42565</v>
      </c>
      <c r="X9" s="10">
        <v>10.82</v>
      </c>
      <c r="Y9" s="10">
        <v>10.9</v>
      </c>
      <c r="Z9" s="10">
        <v>10.67</v>
      </c>
      <c r="AA9" s="10">
        <v>10.71</v>
      </c>
      <c r="AB9" s="95">
        <v>22346800</v>
      </c>
      <c r="AC9" s="10">
        <v>10.71</v>
      </c>
      <c r="AD9" s="2">
        <f t="shared" si="0"/>
        <v>0.23000000000000043</v>
      </c>
      <c r="AE9" s="138">
        <f t="shared" si="1"/>
        <v>0</v>
      </c>
      <c r="AK9" s="236"/>
      <c r="AN9" s="236"/>
    </row>
    <row r="10" spans="1:40" x14ac:dyDescent="0.25">
      <c r="O10" s="11" t="s">
        <v>238</v>
      </c>
      <c r="Q10" s="2">
        <f>M42</f>
        <v>1128.3800000000047</v>
      </c>
      <c r="W10" s="94">
        <v>42564</v>
      </c>
      <c r="X10" s="10">
        <v>10.74</v>
      </c>
      <c r="Y10" s="10">
        <v>10.78</v>
      </c>
      <c r="Z10" s="10">
        <v>10.54</v>
      </c>
      <c r="AA10" s="10">
        <v>10.71</v>
      </c>
      <c r="AB10" s="95">
        <v>24221900</v>
      </c>
      <c r="AC10" s="10">
        <v>10.71</v>
      </c>
      <c r="AD10" s="2">
        <f t="shared" si="0"/>
        <v>0.24000000000000021</v>
      </c>
      <c r="AE10" s="138">
        <f t="shared" si="1"/>
        <v>1.8709073900842199E-3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42563</v>
      </c>
      <c r="X11" s="10">
        <v>10.7</v>
      </c>
      <c r="Y11" s="10">
        <v>10.8</v>
      </c>
      <c r="Z11" s="10">
        <v>10.43</v>
      </c>
      <c r="AA11" s="10">
        <v>10.69</v>
      </c>
      <c r="AB11" s="95">
        <v>53436600</v>
      </c>
      <c r="AC11" s="10">
        <v>10.69</v>
      </c>
      <c r="AD11" s="2">
        <f t="shared" si="0"/>
        <v>0.37000000000000099</v>
      </c>
      <c r="AE11" s="138">
        <f t="shared" si="1"/>
        <v>5.4240631163708031E-2</v>
      </c>
      <c r="AK11" s="236"/>
      <c r="AN11" s="236"/>
    </row>
    <row r="12" spans="1:40" x14ac:dyDescent="0.25">
      <c r="W12" s="94">
        <v>42562</v>
      </c>
      <c r="X12" s="10">
        <v>9.9600000000000009</v>
      </c>
      <c r="Y12" s="10">
        <v>10.18</v>
      </c>
      <c r="Z12" s="10">
        <v>9.8699999999999992</v>
      </c>
      <c r="AA12" s="10">
        <v>10.14</v>
      </c>
      <c r="AB12" s="95">
        <v>37231900</v>
      </c>
      <c r="AC12" s="10">
        <v>10.14</v>
      </c>
      <c r="AD12" s="2">
        <f t="shared" si="0"/>
        <v>0.3100000000000005</v>
      </c>
      <c r="AE12" s="138">
        <f t="shared" si="1"/>
        <v>3.2586558044806591E-2</v>
      </c>
    </row>
    <row r="13" spans="1:40" x14ac:dyDescent="0.25">
      <c r="W13" s="94">
        <v>42559</v>
      </c>
      <c r="X13" s="10">
        <v>9.4499999999999993</v>
      </c>
      <c r="Y13" s="10">
        <v>9.8800000000000008</v>
      </c>
      <c r="Z13" s="10">
        <v>9.44</v>
      </c>
      <c r="AA13" s="10">
        <v>9.82</v>
      </c>
      <c r="AB13" s="95">
        <v>25929500</v>
      </c>
      <c r="AC13" s="10">
        <v>9.82</v>
      </c>
      <c r="AD13" s="2">
        <f t="shared" si="0"/>
        <v>0.44000000000000128</v>
      </c>
      <c r="AE13" s="138">
        <f t="shared" si="1"/>
        <v>5.1391862955032064E-2</v>
      </c>
      <c r="AK13" s="236"/>
      <c r="AN13" s="236"/>
    </row>
    <row r="14" spans="1:40" x14ac:dyDescent="0.25">
      <c r="T14" s="84"/>
      <c r="U14" s="11"/>
      <c r="W14" s="94">
        <v>42558</v>
      </c>
      <c r="X14" s="10">
        <v>9.26</v>
      </c>
      <c r="Y14" s="10">
        <v>9.4499999999999993</v>
      </c>
      <c r="Z14" s="10">
        <v>9.25</v>
      </c>
      <c r="AA14" s="10">
        <v>9.34</v>
      </c>
      <c r="AB14" s="95">
        <v>22172200</v>
      </c>
      <c r="AC14" s="10">
        <v>9.34</v>
      </c>
      <c r="AD14" s="2">
        <f t="shared" si="0"/>
        <v>0.19999999999999929</v>
      </c>
      <c r="AE14" s="138">
        <f t="shared" si="1"/>
        <v>1.6322089227421177E-2</v>
      </c>
    </row>
    <row r="15" spans="1:40" x14ac:dyDescent="0.25">
      <c r="W15" s="94">
        <v>42557</v>
      </c>
      <c r="X15" s="10">
        <v>9.16</v>
      </c>
      <c r="Y15" s="10">
        <v>9.25</v>
      </c>
      <c r="Z15" s="10">
        <v>9.0299999999999994</v>
      </c>
      <c r="AA15" s="10">
        <v>9.19</v>
      </c>
      <c r="AB15" s="95">
        <v>24564200</v>
      </c>
      <c r="AC15" s="10">
        <v>9.19</v>
      </c>
      <c r="AD15" s="2">
        <f t="shared" si="0"/>
        <v>0.22000000000000064</v>
      </c>
      <c r="AE15" s="138">
        <f t="shared" si="1"/>
        <v>-7.5593952483801186E-3</v>
      </c>
      <c r="AK15" s="236"/>
      <c r="AN15" s="236"/>
    </row>
    <row r="16" spans="1:40" x14ac:dyDescent="0.25">
      <c r="W16" s="94">
        <v>42556</v>
      </c>
      <c r="X16" s="10">
        <v>9.4600000000000009</v>
      </c>
      <c r="Y16" s="10">
        <v>9.49</v>
      </c>
      <c r="Z16" s="10">
        <v>9.17</v>
      </c>
      <c r="AA16" s="10">
        <v>9.26</v>
      </c>
      <c r="AB16" s="95">
        <v>16362100</v>
      </c>
      <c r="AC16" s="10">
        <v>9.26</v>
      </c>
      <c r="AD16" s="2">
        <f t="shared" si="0"/>
        <v>0.32000000000000028</v>
      </c>
      <c r="AE16" s="138">
        <f t="shared" si="1"/>
        <v>-3.0366492146596924E-2</v>
      </c>
    </row>
    <row r="17" spans="1:40" x14ac:dyDescent="0.25">
      <c r="W17" s="94">
        <v>42552</v>
      </c>
      <c r="X17" s="10">
        <v>9.2799999999999994</v>
      </c>
      <c r="Y17" s="10">
        <v>9.59</v>
      </c>
      <c r="Z17" s="10">
        <v>9.27</v>
      </c>
      <c r="AA17" s="10">
        <v>9.5500000000000007</v>
      </c>
      <c r="AB17" s="95">
        <v>18307200</v>
      </c>
      <c r="AC17" s="10">
        <v>9.5500000000000007</v>
      </c>
      <c r="AD17" s="2">
        <f t="shared" si="0"/>
        <v>0.32000000000000028</v>
      </c>
      <c r="AE17" s="138">
        <f t="shared" si="1"/>
        <v>3.0204962243797429E-2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42551</v>
      </c>
      <c r="X18" s="10">
        <v>9.19</v>
      </c>
      <c r="Y18" s="10">
        <v>9.2799999999999994</v>
      </c>
      <c r="Z18" s="10">
        <v>9.02</v>
      </c>
      <c r="AA18" s="10">
        <v>9.27</v>
      </c>
      <c r="AB18" s="95">
        <v>24791900</v>
      </c>
      <c r="AC18" s="10">
        <v>9.27</v>
      </c>
      <c r="AD18" s="2">
        <f t="shared" si="0"/>
        <v>0.25999999999999979</v>
      </c>
      <c r="AE18" s="138">
        <f t="shared" si="1"/>
        <v>1.8681318681318615E-2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42550</v>
      </c>
      <c r="X19" s="10">
        <v>9.51</v>
      </c>
      <c r="Y19" s="10">
        <v>9.52</v>
      </c>
      <c r="Z19" s="10">
        <v>9.01</v>
      </c>
      <c r="AA19" s="10">
        <v>9.1</v>
      </c>
      <c r="AB19" s="95">
        <v>37163300</v>
      </c>
      <c r="AC19" s="10">
        <v>9.1</v>
      </c>
      <c r="AD19" s="2">
        <f t="shared" si="0"/>
        <v>0.50999999999999979</v>
      </c>
      <c r="AE19" s="138">
        <f t="shared" si="1"/>
        <v>-2.4651661307609873E-2</v>
      </c>
      <c r="AK19" s="236"/>
      <c r="AN19" s="236"/>
    </row>
    <row r="20" spans="1:40" x14ac:dyDescent="0.25">
      <c r="W20" s="94">
        <v>42549</v>
      </c>
      <c r="X20" s="10">
        <v>9.35</v>
      </c>
      <c r="Y20" s="10">
        <v>9.3800000000000008</v>
      </c>
      <c r="Z20" s="10">
        <v>9.19</v>
      </c>
      <c r="AA20" s="10">
        <v>9.33</v>
      </c>
      <c r="AB20" s="95">
        <v>18175800</v>
      </c>
      <c r="AC20" s="10">
        <v>9.33</v>
      </c>
      <c r="AD20" s="2">
        <f t="shared" si="0"/>
        <v>0.19000000000000128</v>
      </c>
      <c r="AE20" s="138">
        <f t="shared" si="1"/>
        <v>2.5274725274725407E-2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42548</v>
      </c>
      <c r="X21" s="10">
        <v>9.2799999999999994</v>
      </c>
      <c r="Y21" s="10">
        <v>9.3000000000000007</v>
      </c>
      <c r="Z21" s="10">
        <v>8.9499999999999993</v>
      </c>
      <c r="AA21" s="10">
        <v>9.1</v>
      </c>
      <c r="AB21" s="95">
        <v>21866300</v>
      </c>
      <c r="AC21" s="10">
        <v>9.1</v>
      </c>
      <c r="AD21" s="2">
        <f t="shared" si="0"/>
        <v>0.35000000000000142</v>
      </c>
      <c r="AE21" s="138">
        <f t="shared" si="1"/>
        <v>-2.9850746268656803E-2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42545</v>
      </c>
      <c r="X22" s="10">
        <v>9.56</v>
      </c>
      <c r="Y22" s="10">
        <v>9.74</v>
      </c>
      <c r="Z22" s="10">
        <v>9.35</v>
      </c>
      <c r="AA22" s="10">
        <v>9.3800000000000008</v>
      </c>
      <c r="AB22" s="95">
        <v>34013600</v>
      </c>
      <c r="AC22" s="10">
        <v>9.3800000000000008</v>
      </c>
      <c r="AD22" s="2">
        <f t="shared" si="0"/>
        <v>0.39000000000000057</v>
      </c>
      <c r="AE22" s="138">
        <f t="shared" si="1"/>
        <v>-7.5862068965517171E-2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42544</v>
      </c>
      <c r="X23" s="10">
        <v>10.08</v>
      </c>
      <c r="Y23" s="10">
        <v>10.17</v>
      </c>
      <c r="Z23" s="10">
        <v>9.98</v>
      </c>
      <c r="AA23" s="10">
        <v>10.15</v>
      </c>
      <c r="AB23" s="95">
        <v>20543000</v>
      </c>
      <c r="AC23" s="10">
        <v>10.15</v>
      </c>
      <c r="AD23" s="2">
        <f t="shared" si="0"/>
        <v>0.1899999999999995</v>
      </c>
      <c r="AE23" s="138">
        <f t="shared" si="1"/>
        <v>2.628918099089983E-2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42543</v>
      </c>
      <c r="X24" s="10">
        <v>9.92</v>
      </c>
      <c r="Y24" s="10">
        <v>10.15</v>
      </c>
      <c r="Z24" s="10">
        <v>9.85</v>
      </c>
      <c r="AA24" s="10">
        <v>9.89</v>
      </c>
      <c r="AB24" s="95">
        <v>19506000</v>
      </c>
      <c r="AC24" s="10">
        <v>9.89</v>
      </c>
      <c r="AD24" s="2">
        <f t="shared" si="0"/>
        <v>0.30000000000000071</v>
      </c>
      <c r="AE24" s="138">
        <f t="shared" si="1"/>
        <v>3.0425963488844854E-3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42542</v>
      </c>
      <c r="X25" s="10">
        <v>9.73</v>
      </c>
      <c r="Y25" s="10">
        <v>9.9</v>
      </c>
      <c r="Z25" s="10">
        <v>9.67</v>
      </c>
      <c r="AA25" s="10">
        <v>9.86</v>
      </c>
      <c r="AB25" s="95">
        <v>13633900</v>
      </c>
      <c r="AC25" s="10">
        <v>9.86</v>
      </c>
      <c r="AD25" s="2">
        <f t="shared" si="0"/>
        <v>0.23000000000000043</v>
      </c>
      <c r="AE25" s="138">
        <f t="shared" si="1"/>
        <v>1.0245901639344135E-2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42541</v>
      </c>
      <c r="X26" s="10">
        <v>9.74</v>
      </c>
      <c r="Y26" s="10">
        <v>9.9499999999999993</v>
      </c>
      <c r="Z26" s="10">
        <v>9.7200000000000006</v>
      </c>
      <c r="AA26" s="10">
        <v>9.76</v>
      </c>
      <c r="AB26" s="95">
        <v>16913500</v>
      </c>
      <c r="AC26" s="10">
        <v>9.76</v>
      </c>
      <c r="AD26" s="2">
        <f t="shared" si="0"/>
        <v>0.22999999999999865</v>
      </c>
      <c r="AE26" s="138">
        <f t="shared" si="1"/>
        <v>1.8789144050104456E-2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42538</v>
      </c>
      <c r="X27" s="10">
        <v>9.4499999999999993</v>
      </c>
      <c r="Y27" s="10">
        <v>9.65</v>
      </c>
      <c r="Z27" s="10">
        <v>9.41</v>
      </c>
      <c r="AA27" s="10">
        <v>9.58</v>
      </c>
      <c r="AB27" s="95">
        <v>29220800</v>
      </c>
      <c r="AC27" s="10">
        <v>9.58</v>
      </c>
      <c r="AD27" s="2">
        <f t="shared" si="0"/>
        <v>0.24000000000000021</v>
      </c>
      <c r="AE27" s="138">
        <f t="shared" si="1"/>
        <v>2.0234291799786863E-2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42537</v>
      </c>
      <c r="X28" s="10">
        <v>9.2799999999999994</v>
      </c>
      <c r="Y28" s="10">
        <v>9.41</v>
      </c>
      <c r="Z28" s="10">
        <v>9.15</v>
      </c>
      <c r="AA28" s="10">
        <v>9.39</v>
      </c>
      <c r="AB28" s="95">
        <v>13639800</v>
      </c>
      <c r="AC28" s="10">
        <v>9.39</v>
      </c>
      <c r="AD28" s="2">
        <f t="shared" si="0"/>
        <v>0.25999999999999979</v>
      </c>
      <c r="AE28" s="138">
        <f t="shared" si="1"/>
        <v>-6.3492063492062156E-3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42536</v>
      </c>
      <c r="X29" s="10">
        <v>9.26</v>
      </c>
      <c r="Y29" s="10">
        <v>9.59</v>
      </c>
      <c r="Z29" s="10">
        <v>9.2100000000000009</v>
      </c>
      <c r="AA29" s="10">
        <v>9.4499999999999993</v>
      </c>
      <c r="AB29" s="95">
        <v>17775200</v>
      </c>
      <c r="AC29" s="10">
        <v>9.4499999999999993</v>
      </c>
      <c r="AD29" s="2">
        <f t="shared" si="0"/>
        <v>0.37999999999999901</v>
      </c>
      <c r="AE29" s="138">
        <f t="shared" si="1"/>
        <v>3.8461538461538325E-2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42535</v>
      </c>
      <c r="X30" s="10">
        <v>9.2899999999999991</v>
      </c>
      <c r="Y30" s="10">
        <v>9.3699999999999992</v>
      </c>
      <c r="Z30" s="10">
        <v>9.01</v>
      </c>
      <c r="AA30" s="10">
        <v>9.1</v>
      </c>
      <c r="AB30" s="95">
        <v>23124000</v>
      </c>
      <c r="AC30" s="10">
        <v>9.1</v>
      </c>
      <c r="AD30" s="2">
        <f t="shared" si="0"/>
        <v>0.35999999999999943</v>
      </c>
      <c r="AE30" s="138">
        <f t="shared" si="1"/>
        <v>-2.3605150214592308E-2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42534</v>
      </c>
      <c r="X31" s="10">
        <v>9.4700000000000006</v>
      </c>
      <c r="Y31" s="10">
        <v>9.61</v>
      </c>
      <c r="Z31" s="10">
        <v>9.32</v>
      </c>
      <c r="AA31" s="10">
        <v>9.32</v>
      </c>
      <c r="AB31" s="95">
        <v>13053800</v>
      </c>
      <c r="AC31" s="10">
        <v>9.32</v>
      </c>
      <c r="AD31" s="2">
        <f t="shared" si="0"/>
        <v>0.28999999999999915</v>
      </c>
      <c r="AE31" s="138">
        <f t="shared" si="1"/>
        <v>-1.7913593256059013E-2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42531</v>
      </c>
      <c r="X32" s="10">
        <v>9.65</v>
      </c>
      <c r="Y32" s="10">
        <v>9.75</v>
      </c>
      <c r="Z32" s="10">
        <v>9.4499999999999993</v>
      </c>
      <c r="AA32" s="10">
        <v>9.49</v>
      </c>
      <c r="AB32" s="95">
        <v>18869300</v>
      </c>
      <c r="AC32" s="10">
        <v>9.49</v>
      </c>
      <c r="AD32" s="2">
        <f t="shared" si="0"/>
        <v>0.30000000000000071</v>
      </c>
      <c r="AE32" s="138">
        <f t="shared" si="1"/>
        <v>-3.5569105691056868E-2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42530</v>
      </c>
      <c r="X33" s="10">
        <v>9.6999999999999993</v>
      </c>
      <c r="Y33" s="10">
        <v>9.85</v>
      </c>
      <c r="Z33" s="10">
        <v>9.52</v>
      </c>
      <c r="AA33" s="10">
        <v>9.84</v>
      </c>
      <c r="AB33" s="95">
        <v>19691000</v>
      </c>
      <c r="AC33" s="10">
        <v>9.84</v>
      </c>
      <c r="AD33" s="2">
        <f t="shared" si="0"/>
        <v>0.33000000000000007</v>
      </c>
      <c r="AE33" s="138">
        <f t="shared" si="1"/>
        <v>-5.0556117290192493E-3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42529</v>
      </c>
      <c r="X34" s="10">
        <v>9.98</v>
      </c>
      <c r="Y34" s="10">
        <v>10.07</v>
      </c>
      <c r="Z34" s="10">
        <v>9.8800000000000008</v>
      </c>
      <c r="AA34" s="10">
        <v>9.89</v>
      </c>
      <c r="AB34" s="95">
        <v>16051700</v>
      </c>
      <c r="AC34" s="10">
        <v>9.89</v>
      </c>
      <c r="AD34" s="2">
        <f t="shared" si="0"/>
        <v>0.1899999999999995</v>
      </c>
      <c r="AE34" s="138">
        <f t="shared" si="1"/>
        <v>1.0214504596527174E-2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42528</v>
      </c>
      <c r="X35" s="10">
        <v>9.7899999999999991</v>
      </c>
      <c r="Y35" s="10">
        <v>9.85</v>
      </c>
      <c r="Z35" s="10">
        <v>9.74</v>
      </c>
      <c r="AA35" s="10">
        <v>9.7899999999999991</v>
      </c>
      <c r="AB35" s="95">
        <v>10596200</v>
      </c>
      <c r="AC35" s="10">
        <v>9.7899999999999991</v>
      </c>
      <c r="AD35" s="2">
        <f t="shared" si="0"/>
        <v>0.10999999999999943</v>
      </c>
      <c r="AE35" s="138">
        <f t="shared" si="1"/>
        <v>-5.0813008130081716E-3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42527</v>
      </c>
      <c r="X36" s="10">
        <v>9.6300000000000008</v>
      </c>
      <c r="Y36" s="10">
        <v>9.86</v>
      </c>
      <c r="Z36" s="10">
        <v>9.6300000000000008</v>
      </c>
      <c r="AA36" s="10">
        <v>9.84</v>
      </c>
      <c r="AB36" s="95">
        <v>15311800</v>
      </c>
      <c r="AC36" s="10">
        <v>9.84</v>
      </c>
      <c r="AD36" s="2">
        <f t="shared" si="0"/>
        <v>0.22999999999999865</v>
      </c>
      <c r="AE36" s="138">
        <f t="shared" si="1"/>
        <v>3.3613445378151363E-2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42524</v>
      </c>
      <c r="X37" s="10">
        <v>9.44</v>
      </c>
      <c r="Y37" s="10">
        <v>9.57</v>
      </c>
      <c r="Z37" s="10">
        <v>9.2799999999999994</v>
      </c>
      <c r="AA37" s="10">
        <v>9.52</v>
      </c>
      <c r="AB37" s="95">
        <v>20764800</v>
      </c>
      <c r="AC37" s="10">
        <v>9.52</v>
      </c>
      <c r="AD37" s="2">
        <f t="shared" si="0"/>
        <v>0.29000000000000092</v>
      </c>
      <c r="AE37" s="138">
        <f t="shared" si="1"/>
        <v>2.0364415862808016E-2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42523</v>
      </c>
      <c r="X38" s="10">
        <v>9.25</v>
      </c>
      <c r="Y38" s="10">
        <v>9.4</v>
      </c>
      <c r="Z38" s="10">
        <v>9.18</v>
      </c>
      <c r="AA38" s="10">
        <v>9.33</v>
      </c>
      <c r="AB38" s="95">
        <v>13766300</v>
      </c>
      <c r="AC38" s="10">
        <v>9.33</v>
      </c>
      <c r="AD38" s="2">
        <f t="shared" si="0"/>
        <v>0.22000000000000064</v>
      </c>
      <c r="AE38" s="138">
        <f t="shared" si="1"/>
        <v>3.225806451612856E-3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07" t="s">
        <v>78</v>
      </c>
      <c r="Q39" s="507"/>
      <c r="R39" s="34"/>
      <c r="T39" s="91" t="s">
        <v>113</v>
      </c>
      <c r="W39" s="94">
        <v>42522</v>
      </c>
      <c r="X39" s="10">
        <v>9.1999999999999993</v>
      </c>
      <c r="Y39" s="10">
        <v>9.3000000000000007</v>
      </c>
      <c r="Z39" s="10">
        <v>9.1</v>
      </c>
      <c r="AA39" s="10">
        <v>9.3000000000000007</v>
      </c>
      <c r="AB39" s="95">
        <v>17002000</v>
      </c>
      <c r="AC39" s="10">
        <v>9.3000000000000007</v>
      </c>
      <c r="AD39" s="2">
        <f t="shared" si="0"/>
        <v>0.20000000000000107</v>
      </c>
      <c r="AE39" s="138">
        <f t="shared" si="1"/>
        <v>3.2362459546926292E-3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11.737</v>
      </c>
      <c r="R40" s="34"/>
      <c r="T40" s="87" t="s">
        <v>98</v>
      </c>
      <c r="U40" s="88">
        <v>10.57</v>
      </c>
      <c r="W40" s="94">
        <v>42521</v>
      </c>
      <c r="X40" s="10">
        <v>9.3699999999999992</v>
      </c>
      <c r="Y40" s="10">
        <v>9.48</v>
      </c>
      <c r="Z40" s="10">
        <v>9.24</v>
      </c>
      <c r="AA40" s="10">
        <v>9.27</v>
      </c>
      <c r="AB40" s="95">
        <v>21094200</v>
      </c>
      <c r="AC40" s="10">
        <v>9.27</v>
      </c>
      <c r="AD40" s="2">
        <f t="shared" si="0"/>
        <v>0.24000000000000021</v>
      </c>
      <c r="AE40" s="138">
        <f t="shared" si="1"/>
        <v>-8.5561497326203106E-3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11.6303</v>
      </c>
      <c r="R41" s="34"/>
      <c r="T41" s="87" t="s">
        <v>99</v>
      </c>
      <c r="U41" s="88">
        <v>10.54</v>
      </c>
      <c r="W41" s="94">
        <v>42517</v>
      </c>
      <c r="X41" s="10">
        <v>9.51</v>
      </c>
      <c r="Y41" s="10">
        <v>9.5500000000000007</v>
      </c>
      <c r="Z41" s="10">
        <v>9.31</v>
      </c>
      <c r="AA41" s="10">
        <v>9.35</v>
      </c>
      <c r="AB41" s="95">
        <v>24153600</v>
      </c>
      <c r="AC41" s="10">
        <v>9.35</v>
      </c>
      <c r="AD41" s="2">
        <f t="shared" si="0"/>
        <v>0.24000000000000021</v>
      </c>
      <c r="AE41" s="138">
        <f t="shared" si="1"/>
        <v>-1.6824395373291279E-2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11.5236</v>
      </c>
      <c r="R42" s="34"/>
      <c r="T42" s="87" t="s">
        <v>100</v>
      </c>
      <c r="U42" s="88" t="s">
        <v>440</v>
      </c>
      <c r="W42" s="94">
        <v>42516</v>
      </c>
      <c r="X42" s="10">
        <v>9.77</v>
      </c>
      <c r="Y42" s="10">
        <v>9.81</v>
      </c>
      <c r="Z42" s="10">
        <v>9.44</v>
      </c>
      <c r="AA42" s="10">
        <v>9.51</v>
      </c>
      <c r="AB42" s="95">
        <v>15620400</v>
      </c>
      <c r="AC42" s="10">
        <v>9.51</v>
      </c>
      <c r="AD42" s="2">
        <f t="shared" si="0"/>
        <v>0.37000000000000099</v>
      </c>
      <c r="AE42" s="138">
        <f t="shared" si="1"/>
        <v>-9.3750000000000222E-3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11.4169</v>
      </c>
      <c r="R43" s="83"/>
      <c r="T43" s="87" t="s">
        <v>101</v>
      </c>
      <c r="U43" s="88" t="s">
        <v>441</v>
      </c>
      <c r="W43" s="94">
        <v>42515</v>
      </c>
      <c r="X43" s="10">
        <v>9.51</v>
      </c>
      <c r="Y43" s="10">
        <v>9.68</v>
      </c>
      <c r="Z43" s="10">
        <v>9.48</v>
      </c>
      <c r="AA43" s="10">
        <v>9.6</v>
      </c>
      <c r="AB43" s="95">
        <v>13996300</v>
      </c>
      <c r="AC43" s="10">
        <v>9.6</v>
      </c>
      <c r="AD43" s="2">
        <f t="shared" si="0"/>
        <v>0.19999999999999929</v>
      </c>
      <c r="AE43" s="138">
        <f t="shared" si="1"/>
        <v>1.9108280254777066E-2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11.3102</v>
      </c>
      <c r="R44" s="83"/>
      <c r="T44" s="87" t="s">
        <v>102</v>
      </c>
      <c r="U44" s="88">
        <v>11.33</v>
      </c>
      <c r="W44" s="94">
        <v>42514</v>
      </c>
      <c r="X44" s="10">
        <v>9.3800000000000008</v>
      </c>
      <c r="Y44" s="10">
        <v>9.5500000000000007</v>
      </c>
      <c r="Z44" s="10">
        <v>9.26</v>
      </c>
      <c r="AA44" s="10">
        <v>9.42</v>
      </c>
      <c r="AB44" s="95">
        <v>18486600</v>
      </c>
      <c r="AC44" s="10">
        <v>9.42</v>
      </c>
      <c r="AD44" s="2">
        <f t="shared" si="0"/>
        <v>0.29000000000000092</v>
      </c>
      <c r="AE44" s="138">
        <f t="shared" si="1"/>
        <v>1.5086206896551824E-2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11.2035</v>
      </c>
      <c r="R45" s="83"/>
      <c r="T45" s="87" t="s">
        <v>103</v>
      </c>
      <c r="U45" s="88">
        <v>0.59652799999999995</v>
      </c>
      <c r="W45" s="94">
        <v>42513</v>
      </c>
      <c r="X45" s="10">
        <v>9.2799999999999994</v>
      </c>
      <c r="Y45" s="10">
        <v>9.36</v>
      </c>
      <c r="Z45" s="10">
        <v>9.1300000000000008</v>
      </c>
      <c r="AA45" s="10">
        <v>9.2799999999999994</v>
      </c>
      <c r="AB45" s="95">
        <v>20366400</v>
      </c>
      <c r="AC45" s="10">
        <v>9.2799999999999994</v>
      </c>
      <c r="AD45" s="2">
        <f t="shared" si="0"/>
        <v>0.22999999999999865</v>
      </c>
      <c r="AE45" s="138">
        <f t="shared" si="1"/>
        <v>1.8660812294182261E-2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11.0968</v>
      </c>
      <c r="R46" s="83"/>
      <c r="T46" s="87" t="s">
        <v>123</v>
      </c>
      <c r="U46" s="89" t="s">
        <v>326</v>
      </c>
      <c r="W46" s="94">
        <v>42510</v>
      </c>
      <c r="X46" s="10">
        <v>9.23</v>
      </c>
      <c r="Y46" s="10">
        <v>9.2799999999999994</v>
      </c>
      <c r="Z46" s="10">
        <v>9.02</v>
      </c>
      <c r="AA46" s="10">
        <v>9.11</v>
      </c>
      <c r="AB46" s="95">
        <v>18880900</v>
      </c>
      <c r="AC46" s="10">
        <v>9.11</v>
      </c>
      <c r="AD46" s="2">
        <f t="shared" si="0"/>
        <v>0.25999999999999979</v>
      </c>
      <c r="AE46" s="138">
        <f t="shared" si="1"/>
        <v>-1.0964912280702066E-3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10.9901</v>
      </c>
      <c r="R47" s="83"/>
      <c r="T47" s="87"/>
      <c r="U47" s="88"/>
      <c r="W47" s="94">
        <v>42509</v>
      </c>
      <c r="X47" s="10">
        <v>8.92</v>
      </c>
      <c r="Y47" s="10">
        <v>9.1300000000000008</v>
      </c>
      <c r="Z47" s="10">
        <v>8.7799999999999994</v>
      </c>
      <c r="AA47" s="10">
        <v>9.1199999999999992</v>
      </c>
      <c r="AB47" s="95">
        <v>24540600</v>
      </c>
      <c r="AC47" s="10">
        <v>9.1199999999999992</v>
      </c>
      <c r="AD47" s="2">
        <f t="shared" si="0"/>
        <v>0.35000000000000142</v>
      </c>
      <c r="AE47" s="138">
        <f t="shared" si="1"/>
        <v>1.1086474501108556E-2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10.8834</v>
      </c>
      <c r="R48" s="83"/>
      <c r="T48" s="87" t="s">
        <v>105</v>
      </c>
      <c r="U48" s="88" t="s">
        <v>442</v>
      </c>
      <c r="W48" s="94">
        <v>42508</v>
      </c>
      <c r="X48" s="10">
        <v>9.19</v>
      </c>
      <c r="Y48" s="10">
        <v>9.35</v>
      </c>
      <c r="Z48" s="10">
        <v>8.9499999999999993</v>
      </c>
      <c r="AA48" s="10">
        <v>9.02</v>
      </c>
      <c r="AB48" s="95">
        <v>23239600</v>
      </c>
      <c r="AC48" s="10">
        <v>9.02</v>
      </c>
      <c r="AD48" s="2">
        <f t="shared" si="0"/>
        <v>0.40000000000000036</v>
      </c>
      <c r="AE48" s="138">
        <f t="shared" si="1"/>
        <v>-3.0107526881720581E-2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10.7767</v>
      </c>
      <c r="R49" s="83"/>
      <c r="T49" s="87" t="s">
        <v>106</v>
      </c>
      <c r="U49" s="88" t="s">
        <v>292</v>
      </c>
      <c r="W49" s="94">
        <v>42507</v>
      </c>
      <c r="X49" s="10">
        <v>9.27</v>
      </c>
      <c r="Y49" s="10">
        <v>9.4499999999999993</v>
      </c>
      <c r="Z49" s="10">
        <v>9.1300000000000008</v>
      </c>
      <c r="AA49" s="10">
        <v>9.3000000000000007</v>
      </c>
      <c r="AB49" s="95">
        <v>19173000</v>
      </c>
      <c r="AC49" s="10">
        <v>9.3000000000000007</v>
      </c>
      <c r="AD49" s="2">
        <f t="shared" si="0"/>
        <v>0.31999999999999851</v>
      </c>
      <c r="AE49" s="138">
        <f t="shared" si="1"/>
        <v>2.1551724137931494E-3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10.67</v>
      </c>
      <c r="R50" s="83"/>
      <c r="T50" s="87" t="s">
        <v>107</v>
      </c>
      <c r="U50" s="90">
        <v>13849316</v>
      </c>
      <c r="W50" s="94">
        <v>42506</v>
      </c>
      <c r="X50" s="10">
        <v>9.3000000000000007</v>
      </c>
      <c r="Y50" s="10">
        <v>9.4700000000000006</v>
      </c>
      <c r="Z50" s="10">
        <v>9.24</v>
      </c>
      <c r="AA50" s="10">
        <v>9.2799999999999994</v>
      </c>
      <c r="AB50" s="95">
        <v>19887700</v>
      </c>
      <c r="AC50" s="10">
        <v>9.2799999999999994</v>
      </c>
      <c r="AD50" s="2">
        <f t="shared" si="0"/>
        <v>0.23000000000000043</v>
      </c>
      <c r="AE50" s="138">
        <f t="shared" si="1"/>
        <v>8.6956521739129933E-3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10.5633</v>
      </c>
      <c r="R51" s="83"/>
      <c r="T51" s="87" t="s">
        <v>110</v>
      </c>
      <c r="U51" s="90">
        <v>21972500</v>
      </c>
      <c r="W51" s="94">
        <v>42503</v>
      </c>
      <c r="X51" s="10">
        <v>9.35</v>
      </c>
      <c r="Y51" s="10">
        <v>9.5399999999999991</v>
      </c>
      <c r="Z51" s="10">
        <v>9.18</v>
      </c>
      <c r="AA51" s="10">
        <v>9.1999999999999993</v>
      </c>
      <c r="AB51" s="95">
        <v>18176000</v>
      </c>
      <c r="AC51" s="10">
        <v>9.1999999999999993</v>
      </c>
      <c r="AD51" s="2">
        <f t="shared" si="0"/>
        <v>0.35999999999999943</v>
      </c>
      <c r="AE51" s="138">
        <f t="shared" si="1"/>
        <v>-2.5423728813559365E-2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10.4566</v>
      </c>
      <c r="R52" s="83"/>
      <c r="T52" s="87" t="s">
        <v>108</v>
      </c>
      <c r="U52" s="88" t="s">
        <v>443</v>
      </c>
      <c r="W52" s="94">
        <v>42502</v>
      </c>
      <c r="X52" s="10">
        <v>9.65</v>
      </c>
      <c r="Y52" s="10">
        <v>9.7200000000000006</v>
      </c>
      <c r="Z52" s="10">
        <v>9.25</v>
      </c>
      <c r="AA52" s="10">
        <v>9.44</v>
      </c>
      <c r="AB52" s="95">
        <v>23049200</v>
      </c>
      <c r="AC52" s="10">
        <v>9.44</v>
      </c>
      <c r="AD52" s="2">
        <f t="shared" si="0"/>
        <v>0.47000000000000064</v>
      </c>
      <c r="AE52" s="138">
        <f t="shared" si="1"/>
        <v>-1.0482180293501009E-2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10.3499</v>
      </c>
      <c r="R53" s="83"/>
      <c r="T53" s="87" t="s">
        <v>111</v>
      </c>
      <c r="U53" s="88" t="s">
        <v>130</v>
      </c>
      <c r="W53" s="94">
        <v>42501</v>
      </c>
      <c r="X53" s="10">
        <v>9.69</v>
      </c>
      <c r="Y53" s="10">
        <v>9.7899999999999991</v>
      </c>
      <c r="Z53" s="10">
        <v>9.5399999999999991</v>
      </c>
      <c r="AA53" s="10">
        <v>9.5399999999999991</v>
      </c>
      <c r="AB53" s="95">
        <v>16008600</v>
      </c>
      <c r="AC53" s="10">
        <v>9.5399999999999991</v>
      </c>
      <c r="AD53" s="2">
        <f t="shared" si="0"/>
        <v>0.25</v>
      </c>
      <c r="AE53" s="138">
        <f t="shared" si="1"/>
        <v>-1.3443640124095269E-2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10.2432</v>
      </c>
      <c r="R54" s="83"/>
      <c r="T54" s="87" t="s">
        <v>112</v>
      </c>
      <c r="U54" s="88">
        <v>-0.44</v>
      </c>
      <c r="W54" s="94">
        <v>42500</v>
      </c>
      <c r="X54" s="10">
        <v>9.56</v>
      </c>
      <c r="Y54" s="10">
        <v>9.68</v>
      </c>
      <c r="Z54" s="10">
        <v>9.32</v>
      </c>
      <c r="AA54" s="10">
        <v>9.67</v>
      </c>
      <c r="AB54" s="95">
        <v>22266500</v>
      </c>
      <c r="AC54" s="10">
        <v>9.67</v>
      </c>
      <c r="AD54" s="2">
        <f t="shared" si="0"/>
        <v>0.35999999999999943</v>
      </c>
      <c r="AE54" s="138">
        <f t="shared" si="1"/>
        <v>2.2198731501057001E-2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10.1365</v>
      </c>
      <c r="R55" s="83"/>
      <c r="T55" s="87" t="s">
        <v>109</v>
      </c>
      <c r="U55" s="88" t="s">
        <v>444</v>
      </c>
      <c r="W55" s="94">
        <v>42499</v>
      </c>
      <c r="X55" s="10">
        <v>9.86</v>
      </c>
      <c r="Y55" s="10">
        <v>9.86</v>
      </c>
      <c r="Z55" s="10">
        <v>9.44</v>
      </c>
      <c r="AA55" s="10">
        <v>9.4600000000000009</v>
      </c>
      <c r="AB55" s="95">
        <v>33838700</v>
      </c>
      <c r="AC55" s="10">
        <v>9.4600000000000009</v>
      </c>
      <c r="AD55" s="2">
        <f t="shared" si="0"/>
        <v>0.41999999999999993</v>
      </c>
      <c r="AE55" s="138">
        <f t="shared" si="1"/>
        <v>-5.7768924302788682E-2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10.0298</v>
      </c>
      <c r="R56" s="83"/>
      <c r="W56" s="94">
        <v>42496</v>
      </c>
      <c r="X56" s="10">
        <v>9.99</v>
      </c>
      <c r="Y56" s="10">
        <v>10.29</v>
      </c>
      <c r="Z56" s="10">
        <v>9.99</v>
      </c>
      <c r="AA56" s="10">
        <v>10.039999999999999</v>
      </c>
      <c r="AB56" s="95">
        <v>18451100</v>
      </c>
      <c r="AC56" s="10">
        <v>10.039999999999999</v>
      </c>
      <c r="AD56" s="2">
        <f t="shared" si="0"/>
        <v>0.29999999999999893</v>
      </c>
      <c r="AE56" s="138">
        <f t="shared" si="1"/>
        <v>1.9960079840319889E-3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9.9230999999999998</v>
      </c>
      <c r="R57" s="83"/>
      <c r="W57" s="94">
        <v>42495</v>
      </c>
      <c r="X57" s="10">
        <v>10.32</v>
      </c>
      <c r="Y57" s="10">
        <v>10.38</v>
      </c>
      <c r="Z57" s="10">
        <v>9.94</v>
      </c>
      <c r="AA57" s="10">
        <v>10.02</v>
      </c>
      <c r="AB57" s="95">
        <v>22168600</v>
      </c>
      <c r="AC57" s="10">
        <v>10.02</v>
      </c>
      <c r="AD57" s="2">
        <f t="shared" si="0"/>
        <v>0.44000000000000128</v>
      </c>
      <c r="AE57" s="138">
        <f t="shared" si="1"/>
        <v>-2.1484375000000111E-2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9.8163999999999998</v>
      </c>
      <c r="R58" s="83"/>
      <c r="W58" s="94">
        <v>42494</v>
      </c>
      <c r="X58" s="10">
        <v>10.28</v>
      </c>
      <c r="Y58" s="10">
        <v>10.45</v>
      </c>
      <c r="Z58" s="10">
        <v>10.17</v>
      </c>
      <c r="AA58" s="10">
        <v>10.24</v>
      </c>
      <c r="AB58" s="95">
        <v>22625500</v>
      </c>
      <c r="AC58" s="10">
        <v>10.24</v>
      </c>
      <c r="AD58" s="2">
        <f t="shared" si="0"/>
        <v>0.27999999999999936</v>
      </c>
      <c r="AE58" s="138" t="e">
        <f t="shared" si="1"/>
        <v>#DIV/0!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9.7096999999999998</v>
      </c>
      <c r="R59" s="83"/>
      <c r="W59" s="94">
        <v>42494</v>
      </c>
      <c r="X59" s="10" t="s">
        <v>121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9.6029999999999998</v>
      </c>
      <c r="R60" s="83"/>
      <c r="W60" s="94">
        <v>42493</v>
      </c>
      <c r="X60" s="10">
        <v>10.68</v>
      </c>
      <c r="Y60" s="10">
        <v>10.73</v>
      </c>
      <c r="Z60" s="10">
        <v>10.26</v>
      </c>
      <c r="AA60" s="10">
        <v>10.35</v>
      </c>
      <c r="AB60" s="95">
        <v>30323500</v>
      </c>
      <c r="AC60" s="10">
        <v>10.32</v>
      </c>
      <c r="AD60" s="2">
        <f t="shared" si="0"/>
        <v>0.47000000000000064</v>
      </c>
      <c r="AE60" s="138">
        <f t="shared" si="1"/>
        <v>-5.5809698078682524E-2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42492</v>
      </c>
      <c r="X61" s="10">
        <v>11.2</v>
      </c>
      <c r="Y61" s="10">
        <v>11.26</v>
      </c>
      <c r="Z61" s="10">
        <v>10.85</v>
      </c>
      <c r="AA61" s="10">
        <v>10.96</v>
      </c>
      <c r="AB61" s="95">
        <v>25916900</v>
      </c>
      <c r="AC61" s="10">
        <v>10.93</v>
      </c>
      <c r="AD61" s="2">
        <f t="shared" si="0"/>
        <v>0.41000000000000014</v>
      </c>
      <c r="AE61" s="138">
        <f t="shared" si="1"/>
        <v>-1.8850987432675104E-2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42489</v>
      </c>
      <c r="X62" s="10">
        <v>11.28</v>
      </c>
      <c r="Y62" s="10">
        <v>11.5</v>
      </c>
      <c r="Z62" s="10">
        <v>11.07</v>
      </c>
      <c r="AA62" s="10">
        <v>11.17</v>
      </c>
      <c r="AB62" s="95">
        <v>41617600</v>
      </c>
      <c r="AC62" s="10">
        <v>11.14</v>
      </c>
      <c r="AD62" s="2">
        <f t="shared" si="0"/>
        <v>0.42999999999999972</v>
      </c>
      <c r="AE62" s="138">
        <f t="shared" si="1"/>
        <v>1.7985611510793476E-3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42488</v>
      </c>
      <c r="X63" s="10">
        <v>11.22</v>
      </c>
      <c r="Y63" s="10">
        <v>11.38</v>
      </c>
      <c r="Z63" s="10">
        <v>11.1</v>
      </c>
      <c r="AA63" s="10">
        <v>11.15</v>
      </c>
      <c r="AB63" s="95">
        <v>26858400</v>
      </c>
      <c r="AC63" s="10">
        <v>11.12</v>
      </c>
      <c r="AD63" s="2">
        <f t="shared" si="0"/>
        <v>0.28000000000000114</v>
      </c>
      <c r="AE63" s="138">
        <f t="shared" si="1"/>
        <v>-1.4184397163120588E-2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42487</v>
      </c>
      <c r="X64" s="10">
        <v>10.66</v>
      </c>
      <c r="Y64" s="10">
        <v>11.36</v>
      </c>
      <c r="Z64" s="10">
        <v>10.66</v>
      </c>
      <c r="AA64" s="10">
        <v>11.31</v>
      </c>
      <c r="AB64" s="95">
        <v>46586100</v>
      </c>
      <c r="AC64" s="10">
        <v>11.28</v>
      </c>
      <c r="AD64" s="2">
        <f t="shared" si="0"/>
        <v>0.69999999999999929</v>
      </c>
      <c r="AE64" s="138">
        <f t="shared" si="1"/>
        <v>6.1147695202257601E-2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42486</v>
      </c>
      <c r="X65" s="10">
        <v>10.28</v>
      </c>
      <c r="Y65" s="10">
        <v>10.67</v>
      </c>
      <c r="Z65" s="10">
        <v>10.18</v>
      </c>
      <c r="AA65" s="10">
        <v>10.66</v>
      </c>
      <c r="AB65" s="95">
        <v>27329800</v>
      </c>
      <c r="AC65" s="10">
        <v>10.63</v>
      </c>
      <c r="AD65" s="2">
        <f t="shared" si="0"/>
        <v>0.49000000000000021</v>
      </c>
      <c r="AE65" s="138">
        <f t="shared" si="1"/>
        <v>4.9358341559723629E-2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42485</v>
      </c>
      <c r="X66" s="10">
        <v>10.31</v>
      </c>
      <c r="Y66" s="10">
        <v>10.35</v>
      </c>
      <c r="Z66" s="10">
        <v>10.1</v>
      </c>
      <c r="AA66" s="10">
        <v>10.16</v>
      </c>
      <c r="AB66" s="95">
        <v>19410500</v>
      </c>
      <c r="AC66" s="10">
        <v>10.130000000000001</v>
      </c>
      <c r="AD66" s="2">
        <f t="shared" si="0"/>
        <v>0.25</v>
      </c>
      <c r="AE66" s="138">
        <f t="shared" si="1"/>
        <v>-2.3143683702989248E-2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42482</v>
      </c>
      <c r="X67" s="10">
        <v>10.45</v>
      </c>
      <c r="Y67" s="10">
        <v>10.64</v>
      </c>
      <c r="Z67" s="10">
        <v>10.32</v>
      </c>
      <c r="AA67" s="10">
        <v>10.4</v>
      </c>
      <c r="AB67" s="95">
        <v>20171700</v>
      </c>
      <c r="AC67" s="10">
        <v>10.37</v>
      </c>
      <c r="AD67" s="2">
        <f t="shared" si="0"/>
        <v>0.32000000000000028</v>
      </c>
      <c r="AE67" s="138">
        <f t="shared" si="1"/>
        <v>-1.9249278152070337E-3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42481</v>
      </c>
      <c r="X68" s="10">
        <v>10.68</v>
      </c>
      <c r="Y68" s="10">
        <v>10.71</v>
      </c>
      <c r="Z68" s="10">
        <v>10.35</v>
      </c>
      <c r="AA68" s="10">
        <v>10.42</v>
      </c>
      <c r="AB68" s="95">
        <v>23573400</v>
      </c>
      <c r="AC68" s="10">
        <v>10.39</v>
      </c>
      <c r="AD68" s="2">
        <f>Y68-Z68</f>
        <v>0.36000000000000121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322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4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89" priority="66">
      <formula>F22&gt;0</formula>
    </cfRule>
    <cfRule type="expression" dxfId="28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87" priority="53">
      <formula>F41&gt;0</formula>
    </cfRule>
    <cfRule type="expression" dxfId="286" priority="54">
      <formula>F41&lt;0</formula>
    </cfRule>
  </conditionalFormatting>
  <conditionalFormatting sqref="F41">
    <cfRule type="expression" dxfId="285" priority="57">
      <formula>F41&gt;0</formula>
    </cfRule>
    <cfRule type="expression" dxfId="284" priority="58">
      <formula>F41&lt;0</formula>
    </cfRule>
  </conditionalFormatting>
  <conditionalFormatting sqref="H41">
    <cfRule type="expression" dxfId="283" priority="35">
      <formula>H41&gt;0</formula>
    </cfRule>
    <cfRule type="expression" dxfId="282" priority="36">
      <formula>H41&lt;0</formula>
    </cfRule>
  </conditionalFormatting>
  <conditionalFormatting sqref="F89:F95">
    <cfRule type="expression" dxfId="281" priority="29">
      <formula>F89&gt;0</formula>
    </cfRule>
    <cfRule type="expression" dxfId="280" priority="30">
      <formula>F89&lt;0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F96:F110">
    <cfRule type="expression" dxfId="277" priority="27">
      <formula>F96&gt;0</formula>
    </cfRule>
    <cfRule type="expression" dxfId="276" priority="28">
      <formula>F96&lt;0</formula>
    </cfRule>
  </conditionalFormatting>
  <conditionalFormatting sqref="H89:H100">
    <cfRule type="expression" dxfId="275" priority="23">
      <formula>H89&gt;0</formula>
    </cfRule>
    <cfRule type="expression" dxfId="274" priority="24">
      <formula>H89&lt;0</formula>
    </cfRule>
  </conditionalFormatting>
  <conditionalFormatting sqref="H101">
    <cfRule type="expression" dxfId="273" priority="21">
      <formula>H101&gt;0</formula>
    </cfRule>
    <cfRule type="expression" dxfId="272" priority="22">
      <formula>H101&lt;0</formula>
    </cfRule>
  </conditionalFormatting>
  <conditionalFormatting sqref="F111:F116">
    <cfRule type="expression" dxfId="271" priority="19">
      <formula>F111&gt;0</formula>
    </cfRule>
    <cfRule type="expression" dxfId="270" priority="20">
      <formula>F111&lt;0</formula>
    </cfRule>
  </conditionalFormatting>
  <conditionalFormatting sqref="H103:H116">
    <cfRule type="expression" dxfId="269" priority="17">
      <formula>H103&gt;0</formula>
    </cfRule>
    <cfRule type="expression" dxfId="268" priority="18">
      <formula>H103&lt;0</formula>
    </cfRule>
  </conditionalFormatting>
  <conditionalFormatting sqref="H102">
    <cfRule type="expression" dxfId="267" priority="15">
      <formula>H102&gt;0</formula>
    </cfRule>
    <cfRule type="expression" dxfId="266" priority="16">
      <formula>H102&lt;0</formula>
    </cfRule>
  </conditionalFormatting>
  <conditionalFormatting sqref="M42">
    <cfRule type="expression" dxfId="265" priority="13">
      <formula>M42&gt;0</formula>
    </cfRule>
    <cfRule type="expression" dxfId="264" priority="14">
      <formula>M42&lt;0</formula>
    </cfRule>
  </conditionalFormatting>
  <conditionalFormatting sqref="Q7">
    <cfRule type="expression" dxfId="263" priority="9">
      <formula>Q7&gt;0</formula>
    </cfRule>
    <cfRule type="expression" dxfId="262" priority="10">
      <formula>Q7&lt;0</formula>
    </cfRule>
  </conditionalFormatting>
  <conditionalFormatting sqref="Q8">
    <cfRule type="expression" dxfId="261" priority="7">
      <formula>Q8&gt;0</formula>
    </cfRule>
    <cfRule type="expression" dxfId="260" priority="8">
      <formula>Q8&lt;0</formula>
    </cfRule>
  </conditionalFormatting>
  <conditionalFormatting sqref="F117:F130 H117:H130">
    <cfRule type="expression" dxfId="259" priority="1">
      <formula>F117&gt;0</formula>
    </cfRule>
    <cfRule type="expression" dxfId="25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42576</v>
      </c>
      <c r="X2" s="10">
        <v>21.43</v>
      </c>
      <c r="Y2" s="10">
        <v>21.66</v>
      </c>
      <c r="Z2" s="10">
        <v>21.33</v>
      </c>
      <c r="AA2" s="10">
        <v>21.58</v>
      </c>
      <c r="AB2" s="95">
        <v>1127200</v>
      </c>
      <c r="AC2" s="10">
        <v>21.58</v>
      </c>
      <c r="AD2" s="2">
        <f>Y2-Z2</f>
        <v>0.33000000000000185</v>
      </c>
      <c r="AE2" s="138">
        <f>AC2/AC3-1</f>
        <v>4.6554934823090921E-3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21.75</v>
      </c>
      <c r="W3" s="133">
        <v>42573</v>
      </c>
      <c r="X3" s="10">
        <v>21.22</v>
      </c>
      <c r="Y3" s="10">
        <v>21.55</v>
      </c>
      <c r="Z3" s="10">
        <v>20.89</v>
      </c>
      <c r="AA3" s="10">
        <v>21.48</v>
      </c>
      <c r="AB3" s="95">
        <v>987200</v>
      </c>
      <c r="AC3" s="10">
        <v>21.48</v>
      </c>
      <c r="AD3" s="2">
        <f t="shared" ref="AD3:AD66" si="0">Y3-Z3</f>
        <v>0.66000000000000014</v>
      </c>
      <c r="AE3" s="138">
        <f t="shared" ref="AE3:AE66" si="1">AC3/AC4-1</f>
        <v>1.0348071495766664E-2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21.75</v>
      </c>
      <c r="W4" s="133">
        <v>42572</v>
      </c>
      <c r="X4" s="10">
        <v>21.54</v>
      </c>
      <c r="Y4" s="10">
        <v>21.75</v>
      </c>
      <c r="Z4" s="10">
        <v>21.2</v>
      </c>
      <c r="AA4" s="10">
        <v>21.26</v>
      </c>
      <c r="AB4" s="95">
        <v>1032100</v>
      </c>
      <c r="AC4" s="10">
        <v>21.26</v>
      </c>
      <c r="AD4" s="2">
        <f t="shared" si="0"/>
        <v>0.55000000000000071</v>
      </c>
      <c r="AE4" s="138">
        <f t="shared" si="1"/>
        <v>-1.29990714948931E-2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20.93</v>
      </c>
      <c r="Y5" s="10">
        <v>21.62</v>
      </c>
      <c r="Z5" s="10">
        <v>20.87</v>
      </c>
      <c r="AA5" s="10">
        <v>21.54</v>
      </c>
      <c r="AB5" s="95">
        <v>1587200</v>
      </c>
      <c r="AC5" s="10">
        <v>21.54</v>
      </c>
      <c r="AD5" s="2">
        <f t="shared" si="0"/>
        <v>0.75</v>
      </c>
      <c r="AE5" s="138">
        <f t="shared" si="1"/>
        <v>3.5079288803459896E-2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20.8</v>
      </c>
      <c r="Y6" s="10">
        <v>20.94</v>
      </c>
      <c r="Z6" s="10">
        <v>20.62</v>
      </c>
      <c r="AA6" s="10">
        <v>20.81</v>
      </c>
      <c r="AB6" s="95">
        <v>1221600</v>
      </c>
      <c r="AC6" s="10">
        <v>20.81</v>
      </c>
      <c r="AD6" s="2">
        <f t="shared" si="0"/>
        <v>0.32000000000000028</v>
      </c>
      <c r="AE6" s="138">
        <f t="shared" si="1"/>
        <v>-6.208213944603802E-3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42569</v>
      </c>
      <c r="X7" s="10">
        <v>21.47</v>
      </c>
      <c r="Y7" s="10">
        <v>21.47</v>
      </c>
      <c r="Z7" s="10">
        <v>20.89</v>
      </c>
      <c r="AA7" s="10">
        <v>20.94</v>
      </c>
      <c r="AB7" s="95">
        <v>1593500</v>
      </c>
      <c r="AC7" s="10">
        <v>20.94</v>
      </c>
      <c r="AD7" s="2">
        <f t="shared" si="0"/>
        <v>0.57999999999999829</v>
      </c>
      <c r="AE7" s="138">
        <f t="shared" si="1"/>
        <v>-5.6980056980056037E-3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21.11</v>
      </c>
      <c r="Y8" s="10">
        <v>21.34</v>
      </c>
      <c r="Z8" s="10">
        <v>20.9</v>
      </c>
      <c r="AA8" s="10">
        <v>21.06</v>
      </c>
      <c r="AB8" s="95">
        <v>3216100</v>
      </c>
      <c r="AC8" s="10">
        <v>21.06</v>
      </c>
      <c r="AD8" s="2">
        <f t="shared" si="0"/>
        <v>0.44000000000000128</v>
      </c>
      <c r="AE8" s="138">
        <f t="shared" si="1"/>
        <v>1.9029495718363432E-3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21.2</v>
      </c>
      <c r="Y9" s="10">
        <v>21.31</v>
      </c>
      <c r="Z9" s="10">
        <v>20.9</v>
      </c>
      <c r="AA9" s="10">
        <v>21.02</v>
      </c>
      <c r="AB9" s="95">
        <v>1176500</v>
      </c>
      <c r="AC9" s="10">
        <v>21.02</v>
      </c>
      <c r="AD9" s="2">
        <f t="shared" si="0"/>
        <v>0.41000000000000014</v>
      </c>
      <c r="AE9" s="138">
        <f t="shared" si="1"/>
        <v>1.4292520247738416E-3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42564</v>
      </c>
      <c r="X10" s="10">
        <v>21.75</v>
      </c>
      <c r="Y10" s="10">
        <v>21.77</v>
      </c>
      <c r="Z10" s="10">
        <v>20.79</v>
      </c>
      <c r="AA10" s="10">
        <v>20.99</v>
      </c>
      <c r="AB10" s="95">
        <v>1901200</v>
      </c>
      <c r="AC10" s="10">
        <v>20.99</v>
      </c>
      <c r="AD10" s="2">
        <f t="shared" si="0"/>
        <v>0.98000000000000043</v>
      </c>
      <c r="AE10" s="138">
        <f t="shared" si="1"/>
        <v>-2.7790643816581806E-2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21.74</v>
      </c>
      <c r="Y11" s="10">
        <v>22.1</v>
      </c>
      <c r="Z11" s="10">
        <v>21.58</v>
      </c>
      <c r="AA11" s="10">
        <v>21.59</v>
      </c>
      <c r="AB11" s="95">
        <v>3529300</v>
      </c>
      <c r="AC11" s="10">
        <v>21.59</v>
      </c>
      <c r="AD11" s="2">
        <f t="shared" si="0"/>
        <v>0.52000000000000313</v>
      </c>
      <c r="AE11" s="138">
        <f t="shared" si="1"/>
        <v>1.2189404594467934E-2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42562</v>
      </c>
      <c r="X12" s="10">
        <v>21.43</v>
      </c>
      <c r="Y12" s="10">
        <v>21.54</v>
      </c>
      <c r="Z12" s="10">
        <v>21.07</v>
      </c>
      <c r="AA12" s="10">
        <v>21.33</v>
      </c>
      <c r="AB12" s="95">
        <v>2269200</v>
      </c>
      <c r="AC12" s="10">
        <v>21.33</v>
      </c>
      <c r="AD12" s="2">
        <f t="shared" si="0"/>
        <v>0.46999999999999886</v>
      </c>
      <c r="AE12" s="138">
        <f t="shared" si="1"/>
        <v>-4.6663555762950226E-3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42559</v>
      </c>
      <c r="X13" s="10">
        <v>21</v>
      </c>
      <c r="Y13" s="10">
        <v>21.49</v>
      </c>
      <c r="Z13" s="10">
        <v>20.95</v>
      </c>
      <c r="AA13" s="10">
        <v>21.43</v>
      </c>
      <c r="AB13" s="95">
        <v>1504700</v>
      </c>
      <c r="AC13" s="10">
        <v>21.43</v>
      </c>
      <c r="AD13" s="2">
        <f t="shared" si="0"/>
        <v>0.53999999999999915</v>
      </c>
      <c r="AE13" s="138">
        <f t="shared" si="1"/>
        <v>3.4765813616610242E-2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42558</v>
      </c>
      <c r="X14" s="10">
        <v>20.03</v>
      </c>
      <c r="Y14" s="10">
        <v>20.74</v>
      </c>
      <c r="Z14" s="10">
        <v>20.010000000000002</v>
      </c>
      <c r="AA14" s="10">
        <v>20.71</v>
      </c>
      <c r="AB14" s="95">
        <v>1718300</v>
      </c>
      <c r="AC14" s="10">
        <v>20.71</v>
      </c>
      <c r="AD14" s="2">
        <f t="shared" si="0"/>
        <v>0.72999999999999687</v>
      </c>
      <c r="AE14" s="138">
        <f t="shared" si="1"/>
        <v>3.2402791625124827E-2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42557</v>
      </c>
      <c r="X15" s="10">
        <v>19.809999999999999</v>
      </c>
      <c r="Y15" s="10">
        <v>20.09</v>
      </c>
      <c r="Z15" s="10">
        <v>19.57</v>
      </c>
      <c r="AA15" s="10">
        <v>20.059999999999999</v>
      </c>
      <c r="AB15" s="95">
        <v>2595000</v>
      </c>
      <c r="AC15" s="10">
        <v>20.059999999999999</v>
      </c>
      <c r="AD15" s="2">
        <f t="shared" si="0"/>
        <v>0.51999999999999957</v>
      </c>
      <c r="AE15" s="138">
        <f t="shared" si="1"/>
        <v>8.040201005025116E-3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42556</v>
      </c>
      <c r="X16" s="10">
        <v>20.85</v>
      </c>
      <c r="Y16" s="10">
        <v>20.85</v>
      </c>
      <c r="Z16" s="10">
        <v>19.73</v>
      </c>
      <c r="AA16" s="10">
        <v>19.899999999999999</v>
      </c>
      <c r="AB16" s="95">
        <v>1651000</v>
      </c>
      <c r="AC16" s="10">
        <v>19.899999999999999</v>
      </c>
      <c r="AD16" s="2">
        <f t="shared" si="0"/>
        <v>1.120000000000001</v>
      </c>
      <c r="AE16" s="138">
        <f t="shared" si="1"/>
        <v>-5.4182509505703469E-2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42552</v>
      </c>
      <c r="X17" s="10">
        <v>20.55</v>
      </c>
      <c r="Y17" s="10">
        <v>21.14</v>
      </c>
      <c r="Z17" s="10">
        <v>20.55</v>
      </c>
      <c r="AA17" s="10">
        <v>21.04</v>
      </c>
      <c r="AB17" s="95">
        <v>1770200</v>
      </c>
      <c r="AC17" s="10">
        <v>21.04</v>
      </c>
      <c r="AD17" s="2">
        <f t="shared" si="0"/>
        <v>0.58999999999999986</v>
      </c>
      <c r="AE17" s="138">
        <f t="shared" si="1"/>
        <v>2.0863658418243558E-2</v>
      </c>
    </row>
    <row r="18" spans="1:31" x14ac:dyDescent="0.25">
      <c r="W18" s="133">
        <v>42551</v>
      </c>
      <c r="X18" s="10">
        <v>20.65</v>
      </c>
      <c r="Y18" s="10">
        <v>20.68</v>
      </c>
      <c r="Z18" s="10">
        <v>20.309999999999999</v>
      </c>
      <c r="AA18" s="10">
        <v>20.61</v>
      </c>
      <c r="AB18" s="95">
        <v>2411000</v>
      </c>
      <c r="AC18" s="10">
        <v>20.61</v>
      </c>
      <c r="AD18" s="2">
        <f t="shared" si="0"/>
        <v>0.37000000000000099</v>
      </c>
      <c r="AE18" s="138">
        <f t="shared" si="1"/>
        <v>-2.9027576197389049E-3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42550</v>
      </c>
      <c r="X19" s="10">
        <v>20</v>
      </c>
      <c r="Y19" s="10">
        <v>20.77</v>
      </c>
      <c r="Z19" s="10">
        <v>19.940000000000001</v>
      </c>
      <c r="AA19" s="10">
        <v>20.67</v>
      </c>
      <c r="AB19" s="95">
        <v>2360600</v>
      </c>
      <c r="AC19" s="10">
        <v>20.67</v>
      </c>
      <c r="AD19" s="2">
        <f t="shared" si="0"/>
        <v>0.82999999999999829</v>
      </c>
      <c r="AE19" s="138">
        <f t="shared" si="1"/>
        <v>5.2980132450331174E-2</v>
      </c>
    </row>
    <row r="20" spans="1:31" x14ac:dyDescent="0.25">
      <c r="W20" s="133">
        <v>42549</v>
      </c>
      <c r="X20" s="10">
        <v>19.170000000000002</v>
      </c>
      <c r="Y20" s="10">
        <v>19.829999999999998</v>
      </c>
      <c r="Z20" s="10">
        <v>19.14</v>
      </c>
      <c r="AA20" s="10">
        <v>19.63</v>
      </c>
      <c r="AB20" s="95">
        <v>2317900</v>
      </c>
      <c r="AC20" s="10">
        <v>19.63</v>
      </c>
      <c r="AD20" s="2">
        <f t="shared" si="0"/>
        <v>0.68999999999999773</v>
      </c>
      <c r="AE20" s="138">
        <f t="shared" si="1"/>
        <v>4.1379310344827447E-2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42548</v>
      </c>
      <c r="X21" s="10">
        <v>19.829999999999998</v>
      </c>
      <c r="Y21" s="10">
        <v>19.829999999999998</v>
      </c>
      <c r="Z21" s="10">
        <v>18.68</v>
      </c>
      <c r="AA21" s="10">
        <v>18.850000000000001</v>
      </c>
      <c r="AB21" s="95">
        <v>4803700</v>
      </c>
      <c r="AC21" s="10">
        <v>18.850000000000001</v>
      </c>
      <c r="AD21" s="2">
        <f t="shared" si="0"/>
        <v>1.1499999999999986</v>
      </c>
      <c r="AE21" s="138">
        <f t="shared" si="1"/>
        <v>-5.7971014492753659E-2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42545</v>
      </c>
      <c r="X22" s="10">
        <v>20.34</v>
      </c>
      <c r="Y22" s="10">
        <v>20.58</v>
      </c>
      <c r="Z22" s="10">
        <v>19.809999999999999</v>
      </c>
      <c r="AA22" s="10">
        <v>20.010000000000002</v>
      </c>
      <c r="AB22" s="95">
        <v>2884600</v>
      </c>
      <c r="AC22" s="10">
        <v>20.010000000000002</v>
      </c>
      <c r="AD22" s="2">
        <f t="shared" si="0"/>
        <v>0.76999999999999957</v>
      </c>
      <c r="AE22" s="138">
        <f t="shared" si="1"/>
        <v>-6.7132867132867036E-2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42544</v>
      </c>
      <c r="X23" s="10">
        <v>21.31</v>
      </c>
      <c r="Y23" s="10">
        <v>21.64</v>
      </c>
      <c r="Z23" s="10">
        <v>21.19</v>
      </c>
      <c r="AA23" s="10">
        <v>21.45</v>
      </c>
      <c r="AB23" s="95">
        <v>964200</v>
      </c>
      <c r="AC23" s="10">
        <v>21.45</v>
      </c>
      <c r="AD23" s="2">
        <f t="shared" si="0"/>
        <v>0.44999999999999929</v>
      </c>
      <c r="AE23" s="138">
        <f t="shared" si="1"/>
        <v>1.8035121025154144E-2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42543</v>
      </c>
      <c r="X24" s="10">
        <v>21.39</v>
      </c>
      <c r="Y24" s="10">
        <v>21.65</v>
      </c>
      <c r="Z24" s="10">
        <v>21.06</v>
      </c>
      <c r="AA24" s="10">
        <v>21.07</v>
      </c>
      <c r="AB24" s="95">
        <v>972800</v>
      </c>
      <c r="AC24" s="10">
        <v>21.07</v>
      </c>
      <c r="AD24" s="2">
        <f t="shared" si="0"/>
        <v>0.58999999999999986</v>
      </c>
      <c r="AE24" s="138">
        <f t="shared" si="1"/>
        <v>-1.3576779026217234E-2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42542</v>
      </c>
      <c r="X25" s="10">
        <v>21.25</v>
      </c>
      <c r="Y25" s="10">
        <v>21.47</v>
      </c>
      <c r="Z25" s="10">
        <v>21.04</v>
      </c>
      <c r="AA25" s="10">
        <v>21.36</v>
      </c>
      <c r="AB25" s="95">
        <v>1353400</v>
      </c>
      <c r="AC25" s="10">
        <v>21.36</v>
      </c>
      <c r="AD25" s="2">
        <f t="shared" si="0"/>
        <v>0.42999999999999972</v>
      </c>
      <c r="AE25" s="138">
        <f t="shared" si="1"/>
        <v>8.9749645725081262E-3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42541</v>
      </c>
      <c r="X26" s="10">
        <v>21.12</v>
      </c>
      <c r="Y26" s="10">
        <v>21.53</v>
      </c>
      <c r="Z26" s="10">
        <v>20.96</v>
      </c>
      <c r="AA26" s="10">
        <v>21.17</v>
      </c>
      <c r="AB26" s="95">
        <v>1928500</v>
      </c>
      <c r="AC26" s="10">
        <v>21.17</v>
      </c>
      <c r="AD26" s="2">
        <f t="shared" si="0"/>
        <v>0.57000000000000028</v>
      </c>
      <c r="AE26" s="138">
        <f t="shared" si="1"/>
        <v>2.3199613339777603E-2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42538</v>
      </c>
      <c r="X27" s="10">
        <v>20.239999999999998</v>
      </c>
      <c r="Y27" s="10">
        <v>20.83</v>
      </c>
      <c r="Z27" s="10">
        <v>20</v>
      </c>
      <c r="AA27" s="10">
        <v>20.69</v>
      </c>
      <c r="AB27" s="95">
        <v>1715600</v>
      </c>
      <c r="AC27" s="10">
        <v>20.69</v>
      </c>
      <c r="AD27" s="2">
        <f t="shared" si="0"/>
        <v>0.82999999999999829</v>
      </c>
      <c r="AE27" s="138">
        <f t="shared" si="1"/>
        <v>2.6289682539682557E-2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42537</v>
      </c>
      <c r="X28" s="10">
        <v>20.09</v>
      </c>
      <c r="Y28" s="10">
        <v>20.28</v>
      </c>
      <c r="Z28" s="10">
        <v>19.43</v>
      </c>
      <c r="AA28" s="10">
        <v>20.16</v>
      </c>
      <c r="AB28" s="95">
        <v>2438300</v>
      </c>
      <c r="AC28" s="10">
        <v>20.16</v>
      </c>
      <c r="AD28" s="2">
        <f t="shared" si="0"/>
        <v>0.85000000000000142</v>
      </c>
      <c r="AE28" s="138">
        <f t="shared" si="1"/>
        <v>-5.4267390231869106E-3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42536</v>
      </c>
      <c r="X29" s="10">
        <v>19.670000000000002</v>
      </c>
      <c r="Y29" s="10">
        <v>20.65</v>
      </c>
      <c r="Z29" s="10">
        <v>19.61</v>
      </c>
      <c r="AA29" s="10">
        <v>20.27</v>
      </c>
      <c r="AB29" s="95">
        <v>2661300</v>
      </c>
      <c r="AC29" s="10">
        <v>20.27</v>
      </c>
      <c r="AD29" s="2">
        <f t="shared" si="0"/>
        <v>1.0399999999999991</v>
      </c>
      <c r="AE29" s="138">
        <f t="shared" si="1"/>
        <v>3.6828644501278651E-2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42535</v>
      </c>
      <c r="X30" s="10">
        <v>19.82</v>
      </c>
      <c r="Y30" s="10">
        <v>20.02</v>
      </c>
      <c r="Z30" s="10">
        <v>19.489999999999998</v>
      </c>
      <c r="AA30" s="10">
        <v>19.55</v>
      </c>
      <c r="AB30" s="95">
        <v>1391900</v>
      </c>
      <c r="AC30" s="10">
        <v>19.55</v>
      </c>
      <c r="AD30" s="2">
        <f t="shared" si="0"/>
        <v>0.53000000000000114</v>
      </c>
      <c r="AE30" s="138">
        <f t="shared" si="1"/>
        <v>-1.5609264853977733E-2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42534</v>
      </c>
      <c r="X31" s="10">
        <v>20.149999999999999</v>
      </c>
      <c r="Y31" s="10">
        <v>20.420000000000002</v>
      </c>
      <c r="Z31" s="10">
        <v>19.86</v>
      </c>
      <c r="AA31" s="10">
        <v>19.86</v>
      </c>
      <c r="AB31" s="95">
        <v>1784600</v>
      </c>
      <c r="AC31" s="10">
        <v>19.86</v>
      </c>
      <c r="AD31" s="2">
        <f t="shared" si="0"/>
        <v>0.56000000000000227</v>
      </c>
      <c r="AE31" s="138">
        <f t="shared" si="1"/>
        <v>-2.1674876847290747E-2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42531</v>
      </c>
      <c r="X32" s="10">
        <v>21.18</v>
      </c>
      <c r="Y32" s="10">
        <v>21.19</v>
      </c>
      <c r="Z32" s="10">
        <v>20.18</v>
      </c>
      <c r="AA32" s="10">
        <v>20.3</v>
      </c>
      <c r="AB32" s="95">
        <v>2587600</v>
      </c>
      <c r="AC32" s="10">
        <v>20.3</v>
      </c>
      <c r="AD32" s="2">
        <f t="shared" si="0"/>
        <v>1.0100000000000016</v>
      </c>
      <c r="AE32" s="138">
        <f t="shared" si="1"/>
        <v>-5.2729818012132501E-2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42530</v>
      </c>
      <c r="X33" s="10">
        <v>21.43</v>
      </c>
      <c r="Y33" s="10">
        <v>21.65</v>
      </c>
      <c r="Z33" s="10">
        <v>21.16</v>
      </c>
      <c r="AA33" s="10">
        <v>21.43</v>
      </c>
      <c r="AB33" s="95">
        <v>1722000</v>
      </c>
      <c r="AC33" s="10">
        <v>21.43</v>
      </c>
      <c r="AD33" s="2">
        <f t="shared" si="0"/>
        <v>0.48999999999999844</v>
      </c>
      <c r="AE33" s="138">
        <f t="shared" si="1"/>
        <v>-5.1067780872794399E-3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42529</v>
      </c>
      <c r="X34" s="10">
        <v>21.87</v>
      </c>
      <c r="Y34" s="10">
        <v>21.93</v>
      </c>
      <c r="Z34" s="10">
        <v>21.54</v>
      </c>
      <c r="AA34" s="10">
        <v>21.54</v>
      </c>
      <c r="AB34" s="95">
        <v>1432800</v>
      </c>
      <c r="AC34" s="10">
        <v>21.54</v>
      </c>
      <c r="AD34" s="2">
        <f t="shared" si="0"/>
        <v>0.39000000000000057</v>
      </c>
      <c r="AE34" s="138">
        <f t="shared" si="1"/>
        <v>-1.1019283746556585E-2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42528</v>
      </c>
      <c r="X35" s="10">
        <v>21.13</v>
      </c>
      <c r="Y35" s="10">
        <v>21.99</v>
      </c>
      <c r="Z35" s="10">
        <v>21.02</v>
      </c>
      <c r="AA35" s="10">
        <v>21.78</v>
      </c>
      <c r="AB35" s="95">
        <v>1751900</v>
      </c>
      <c r="AC35" s="10">
        <v>21.78</v>
      </c>
      <c r="AD35" s="2">
        <f t="shared" si="0"/>
        <v>0.96999999999999886</v>
      </c>
      <c r="AE35" s="138">
        <f t="shared" si="1"/>
        <v>2.7358490566037785E-2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42527</v>
      </c>
      <c r="X36" s="10">
        <v>21.25</v>
      </c>
      <c r="Y36" s="10">
        <v>21.6</v>
      </c>
      <c r="Z36" s="10">
        <v>21.03</v>
      </c>
      <c r="AA36" s="10">
        <v>21.2</v>
      </c>
      <c r="AB36" s="95">
        <v>3179600</v>
      </c>
      <c r="AC36" s="10">
        <v>21.2</v>
      </c>
      <c r="AD36" s="2">
        <f t="shared" si="0"/>
        <v>0.57000000000000028</v>
      </c>
      <c r="AE36" s="138">
        <f t="shared" si="1"/>
        <v>5.6925996204935103E-3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42524</v>
      </c>
      <c r="X37" s="10">
        <v>21.44</v>
      </c>
      <c r="Y37" s="10">
        <v>21.48</v>
      </c>
      <c r="Z37" s="10">
        <v>20.84</v>
      </c>
      <c r="AA37" s="10">
        <v>21.08</v>
      </c>
      <c r="AB37" s="95">
        <v>5058200</v>
      </c>
      <c r="AC37" s="10">
        <v>21.08</v>
      </c>
      <c r="AD37" s="2">
        <f t="shared" si="0"/>
        <v>0.64000000000000057</v>
      </c>
      <c r="AE37" s="138">
        <f t="shared" si="1"/>
        <v>-2.5427646786870151E-2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42523</v>
      </c>
      <c r="X38" s="10">
        <v>22.47</v>
      </c>
      <c r="Y38" s="10">
        <v>22.94</v>
      </c>
      <c r="Z38" s="10">
        <v>20.87</v>
      </c>
      <c r="AA38" s="10">
        <v>21.63</v>
      </c>
      <c r="AB38" s="95">
        <v>8642600</v>
      </c>
      <c r="AC38" s="10">
        <v>21.63</v>
      </c>
      <c r="AD38" s="2">
        <f t="shared" si="0"/>
        <v>2.0700000000000003</v>
      </c>
      <c r="AE38" s="138">
        <f t="shared" si="1"/>
        <v>-4.5454545454545525E-2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42522</v>
      </c>
      <c r="X39" s="10">
        <v>21.86</v>
      </c>
      <c r="Y39" s="10">
        <v>22.79</v>
      </c>
      <c r="Z39" s="10">
        <v>21.86</v>
      </c>
      <c r="AA39" s="10">
        <v>22.66</v>
      </c>
      <c r="AB39" s="95">
        <v>2983600</v>
      </c>
      <c r="AC39" s="10">
        <v>22.66</v>
      </c>
      <c r="AD39" s="2">
        <f t="shared" si="0"/>
        <v>0.92999999999999972</v>
      </c>
      <c r="AE39" s="138">
        <f t="shared" si="1"/>
        <v>3.6596523330283626E-2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42521</v>
      </c>
      <c r="X40" s="10">
        <v>22.13</v>
      </c>
      <c r="Y40" s="10">
        <v>22.27</v>
      </c>
      <c r="Z40" s="10">
        <v>21.8</v>
      </c>
      <c r="AA40" s="10">
        <v>21.86</v>
      </c>
      <c r="AB40" s="95">
        <v>1501200</v>
      </c>
      <c r="AC40" s="10">
        <v>21.86</v>
      </c>
      <c r="AD40" s="2">
        <f t="shared" si="0"/>
        <v>0.46999999999999886</v>
      </c>
      <c r="AE40" s="138">
        <f t="shared" si="1"/>
        <v>-1.4871563767462903E-2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42517</v>
      </c>
      <c r="X41" s="10">
        <v>22.13</v>
      </c>
      <c r="Y41" s="10">
        <v>22.28</v>
      </c>
      <c r="Z41" s="10">
        <v>22</v>
      </c>
      <c r="AA41" s="10">
        <v>22.19</v>
      </c>
      <c r="AB41" s="95">
        <v>2004000</v>
      </c>
      <c r="AC41" s="10">
        <v>22.19</v>
      </c>
      <c r="AD41" s="2">
        <f t="shared" si="0"/>
        <v>0.28000000000000114</v>
      </c>
      <c r="AE41" s="138">
        <f t="shared" si="1"/>
        <v>7.7202543142598223E-3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42516</v>
      </c>
      <c r="X42" s="10">
        <v>22.67</v>
      </c>
      <c r="Y42" s="10">
        <v>22.71</v>
      </c>
      <c r="Z42" s="10">
        <v>21.98</v>
      </c>
      <c r="AA42" s="10">
        <v>22.02</v>
      </c>
      <c r="AB42" s="95">
        <v>1571200</v>
      </c>
      <c r="AC42" s="10">
        <v>22.02</v>
      </c>
      <c r="AD42" s="2">
        <f t="shared" si="0"/>
        <v>0.73000000000000043</v>
      </c>
      <c r="AE42" s="138">
        <f t="shared" si="1"/>
        <v>-1.6085790884718509E-2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21.48</v>
      </c>
      <c r="W43" s="133">
        <v>42515</v>
      </c>
      <c r="X43" s="10">
        <v>22.27</v>
      </c>
      <c r="Y43" s="10">
        <v>22.45</v>
      </c>
      <c r="Z43" s="10">
        <v>21.94</v>
      </c>
      <c r="AA43" s="10">
        <v>22.38</v>
      </c>
      <c r="AB43" s="95">
        <v>1358600</v>
      </c>
      <c r="AC43" s="10">
        <v>22.38</v>
      </c>
      <c r="AD43" s="2">
        <f t="shared" si="0"/>
        <v>0.50999999999999801</v>
      </c>
      <c r="AE43" s="138">
        <f t="shared" si="1"/>
        <v>4.9393803322854701E-3</v>
      </c>
    </row>
    <row r="44" spans="1:31" ht="20.25" thickBot="1" x14ac:dyDescent="0.35">
      <c r="O44" s="507" t="s">
        <v>78</v>
      </c>
      <c r="P44" s="507"/>
      <c r="T44" s="93" t="s">
        <v>99</v>
      </c>
      <c r="U44" s="88">
        <v>21.43</v>
      </c>
      <c r="W44" s="133">
        <v>42514</v>
      </c>
      <c r="X44" s="10">
        <v>22.24</v>
      </c>
      <c r="Y44" s="10">
        <v>22.49</v>
      </c>
      <c r="Z44" s="10">
        <v>22.07</v>
      </c>
      <c r="AA44" s="10">
        <v>22.27</v>
      </c>
      <c r="AB44" s="95">
        <v>1590600</v>
      </c>
      <c r="AC44" s="10">
        <v>22.27</v>
      </c>
      <c r="AD44" s="2">
        <f t="shared" si="0"/>
        <v>0.41999999999999815</v>
      </c>
      <c r="AE44" s="138">
        <f t="shared" si="1"/>
        <v>2.2502250225022724E-3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23.925000000000001</v>
      </c>
      <c r="Q45" s="2"/>
      <c r="T45" s="93" t="s">
        <v>100</v>
      </c>
      <c r="U45" s="88" t="s">
        <v>445</v>
      </c>
      <c r="W45" s="133">
        <v>42513</v>
      </c>
      <c r="X45" s="10">
        <v>22.18</v>
      </c>
      <c r="Y45" s="10">
        <v>22.77</v>
      </c>
      <c r="Z45" s="10">
        <v>22.11</v>
      </c>
      <c r="AA45" s="10">
        <v>22.22</v>
      </c>
      <c r="AB45" s="95">
        <v>1443400</v>
      </c>
      <c r="AC45" s="10">
        <v>22.22</v>
      </c>
      <c r="AD45" s="2">
        <f t="shared" si="0"/>
        <v>0.66000000000000014</v>
      </c>
      <c r="AE45" s="138">
        <f t="shared" si="1"/>
        <v>4.5207956600361587E-3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23.707500000000003</v>
      </c>
      <c r="Q46" s="2"/>
      <c r="T46" s="93" t="s">
        <v>101</v>
      </c>
      <c r="U46" s="88" t="s">
        <v>446</v>
      </c>
      <c r="W46" s="133">
        <v>42510</v>
      </c>
      <c r="X46" s="10">
        <v>21.89</v>
      </c>
      <c r="Y46" s="10">
        <v>22.21</v>
      </c>
      <c r="Z46" s="10">
        <v>21.79</v>
      </c>
      <c r="AA46" s="10">
        <v>22.12</v>
      </c>
      <c r="AB46" s="95">
        <v>1511600</v>
      </c>
      <c r="AC46" s="10">
        <v>22.12</v>
      </c>
      <c r="AD46" s="2">
        <f t="shared" si="0"/>
        <v>0.42000000000000171</v>
      </c>
      <c r="AE46" s="138">
        <f t="shared" si="1"/>
        <v>1.1893870082342328E-2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23.490000000000002</v>
      </c>
      <c r="Q47" s="2"/>
      <c r="T47" s="93" t="s">
        <v>102</v>
      </c>
      <c r="U47" s="88">
        <v>28.5</v>
      </c>
      <c r="W47" s="133">
        <v>42509</v>
      </c>
      <c r="X47" s="10">
        <v>21.41</v>
      </c>
      <c r="Y47" s="10">
        <v>21.97</v>
      </c>
      <c r="Z47" s="10">
        <v>21.27</v>
      </c>
      <c r="AA47" s="10">
        <v>21.86</v>
      </c>
      <c r="AB47" s="95">
        <v>2290400</v>
      </c>
      <c r="AC47" s="10">
        <v>21.86</v>
      </c>
      <c r="AD47" s="2">
        <f t="shared" si="0"/>
        <v>0.69999999999999929</v>
      </c>
      <c r="AE47" s="138">
        <f t="shared" si="1"/>
        <v>2.292934019653714E-2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23.272500000000001</v>
      </c>
      <c r="Q48" s="2"/>
      <c r="T48" s="93" t="s">
        <v>103</v>
      </c>
      <c r="U48" s="88">
        <v>1.3757999999999999</v>
      </c>
      <c r="W48" s="133">
        <v>42508</v>
      </c>
      <c r="X48" s="10">
        <v>21.82</v>
      </c>
      <c r="Y48" s="10">
        <v>21.95</v>
      </c>
      <c r="Z48" s="10">
        <v>21.06</v>
      </c>
      <c r="AA48" s="10">
        <v>21.37</v>
      </c>
      <c r="AB48" s="95">
        <v>2928800</v>
      </c>
      <c r="AC48" s="10">
        <v>21.37</v>
      </c>
      <c r="AD48" s="2">
        <f t="shared" si="0"/>
        <v>0.89000000000000057</v>
      </c>
      <c r="AE48" s="138">
        <f t="shared" si="1"/>
        <v>-3.4342521464075793E-2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23.055</v>
      </c>
      <c r="Q49" s="2"/>
      <c r="T49" s="93" t="s">
        <v>104</v>
      </c>
      <c r="U49" s="88" t="s">
        <v>228</v>
      </c>
      <c r="W49" s="133">
        <v>42507</v>
      </c>
      <c r="X49" s="10">
        <v>21.92</v>
      </c>
      <c r="Y49" s="10">
        <v>22.55</v>
      </c>
      <c r="Z49" s="10">
        <v>21.72</v>
      </c>
      <c r="AA49" s="10">
        <v>22.13</v>
      </c>
      <c r="AB49" s="95">
        <v>1562400</v>
      </c>
      <c r="AC49" s="10">
        <v>22.13</v>
      </c>
      <c r="AD49" s="2">
        <f t="shared" si="0"/>
        <v>0.83000000000000185</v>
      </c>
      <c r="AE49" s="138">
        <f t="shared" si="1"/>
        <v>4.0834845735027159E-3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22.837500000000002</v>
      </c>
      <c r="Q50" s="2"/>
      <c r="T50" s="93"/>
      <c r="U50" s="88"/>
      <c r="W50" s="133">
        <v>42506</v>
      </c>
      <c r="X50" s="10">
        <v>22.14</v>
      </c>
      <c r="Y50" s="10">
        <v>22.27</v>
      </c>
      <c r="Z50" s="10">
        <v>21.88</v>
      </c>
      <c r="AA50" s="10">
        <v>22.04</v>
      </c>
      <c r="AB50" s="95">
        <v>1812900</v>
      </c>
      <c r="AC50" s="10">
        <v>22.04</v>
      </c>
      <c r="AD50" s="2">
        <f t="shared" si="0"/>
        <v>0.39000000000000057</v>
      </c>
      <c r="AE50" s="138">
        <f t="shared" si="1"/>
        <v>-5.8637798827244625E-3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22.62</v>
      </c>
      <c r="Q51" s="2"/>
      <c r="T51" s="93" t="s">
        <v>105</v>
      </c>
      <c r="U51" s="88" t="s">
        <v>447</v>
      </c>
      <c r="W51" s="133">
        <v>42503</v>
      </c>
      <c r="X51" s="10">
        <v>22.25</v>
      </c>
      <c r="Y51" s="10">
        <v>23.08</v>
      </c>
      <c r="Z51" s="10">
        <v>21.68</v>
      </c>
      <c r="AA51" s="10">
        <v>22.17</v>
      </c>
      <c r="AB51" s="95">
        <v>3448200</v>
      </c>
      <c r="AC51" s="10">
        <v>22.17</v>
      </c>
      <c r="AD51" s="2">
        <f t="shared" si="0"/>
        <v>1.3999999999999986</v>
      </c>
      <c r="AE51" s="138">
        <f t="shared" si="1"/>
        <v>-1.1150758251561088E-2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22.4025</v>
      </c>
      <c r="Q52" s="2"/>
      <c r="T52" s="93" t="s">
        <v>106</v>
      </c>
      <c r="U52" s="88" t="s">
        <v>261</v>
      </c>
      <c r="W52" s="133">
        <v>42502</v>
      </c>
      <c r="X52" s="10">
        <v>22.43</v>
      </c>
      <c r="Y52" s="10">
        <v>22.86</v>
      </c>
      <c r="Z52" s="10">
        <v>22.36</v>
      </c>
      <c r="AA52" s="10">
        <v>22.42</v>
      </c>
      <c r="AB52" s="95">
        <v>3179200</v>
      </c>
      <c r="AC52" s="10">
        <v>22.42</v>
      </c>
      <c r="AD52" s="2">
        <f t="shared" si="0"/>
        <v>0.5</v>
      </c>
      <c r="AE52" s="138">
        <f t="shared" si="1"/>
        <v>1.1276499774470095E-2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22.184999999999999</v>
      </c>
      <c r="Q53" s="2"/>
      <c r="T53" s="93" t="s">
        <v>107</v>
      </c>
      <c r="U53" s="90">
        <v>1127377</v>
      </c>
      <c r="W53" s="133">
        <v>42501</v>
      </c>
      <c r="X53" s="10">
        <v>23.31</v>
      </c>
      <c r="Y53" s="10">
        <v>23.62</v>
      </c>
      <c r="Z53" s="10">
        <v>22.09</v>
      </c>
      <c r="AA53" s="10">
        <v>22.17</v>
      </c>
      <c r="AB53" s="95">
        <v>4920000</v>
      </c>
      <c r="AC53" s="10">
        <v>22.17</v>
      </c>
      <c r="AD53" s="2">
        <f t="shared" si="0"/>
        <v>1.5300000000000011</v>
      </c>
      <c r="AE53" s="138">
        <f t="shared" si="1"/>
        <v>-7.893643539675943E-2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21.967500000000001</v>
      </c>
      <c r="Q54" s="2"/>
      <c r="T54" s="93" t="s">
        <v>110</v>
      </c>
      <c r="U54" s="90">
        <v>2283780</v>
      </c>
      <c r="W54" s="133">
        <v>42500</v>
      </c>
      <c r="X54" s="10">
        <v>23.7</v>
      </c>
      <c r="Y54" s="10">
        <v>24.19</v>
      </c>
      <c r="Z54" s="10">
        <v>23.63</v>
      </c>
      <c r="AA54" s="10">
        <v>24.07</v>
      </c>
      <c r="AB54" s="95">
        <v>2125500</v>
      </c>
      <c r="AC54" s="10">
        <v>24.07</v>
      </c>
      <c r="AD54" s="2">
        <f t="shared" si="0"/>
        <v>0.56000000000000227</v>
      </c>
      <c r="AE54" s="138">
        <f t="shared" si="1"/>
        <v>1.561181434599157E-2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21.75</v>
      </c>
      <c r="Q55" s="2"/>
      <c r="T55" s="93" t="s">
        <v>108</v>
      </c>
      <c r="U55" s="88" t="s">
        <v>448</v>
      </c>
      <c r="W55" s="133">
        <v>42499</v>
      </c>
      <c r="X55" s="10">
        <v>23.58</v>
      </c>
      <c r="Y55" s="10">
        <v>23.8</v>
      </c>
      <c r="Z55" s="10">
        <v>23.43</v>
      </c>
      <c r="AA55" s="10">
        <v>23.7</v>
      </c>
      <c r="AB55" s="95">
        <v>2048800</v>
      </c>
      <c r="AC55" s="10">
        <v>23.7</v>
      </c>
      <c r="AD55" s="2">
        <f t="shared" si="0"/>
        <v>0.37000000000000099</v>
      </c>
      <c r="AE55" s="138">
        <f t="shared" si="1"/>
        <v>-4.2176296921137002E-4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21.532499999999999</v>
      </c>
      <c r="Q56" s="2"/>
      <c r="T56" s="93" t="s">
        <v>111</v>
      </c>
      <c r="U56" s="88">
        <v>33.25</v>
      </c>
      <c r="W56" s="133">
        <v>42496</v>
      </c>
      <c r="X56" s="10">
        <v>24</v>
      </c>
      <c r="Y56" s="10">
        <v>24.05</v>
      </c>
      <c r="Z56" s="10">
        <v>23.58</v>
      </c>
      <c r="AA56" s="10">
        <v>23.71</v>
      </c>
      <c r="AB56" s="95">
        <v>2022700</v>
      </c>
      <c r="AC56" s="10">
        <v>23.71</v>
      </c>
      <c r="AD56" s="2">
        <f t="shared" si="0"/>
        <v>0.47000000000000242</v>
      </c>
      <c r="AE56" s="138">
        <f t="shared" si="1"/>
        <v>-1.6590626296142608E-2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21.315000000000001</v>
      </c>
      <c r="Q57" s="2"/>
      <c r="T57" s="93" t="s">
        <v>112</v>
      </c>
      <c r="U57" s="88">
        <v>0.65</v>
      </c>
      <c r="W57" s="133">
        <v>42495</v>
      </c>
      <c r="X57" s="10">
        <v>24.28</v>
      </c>
      <c r="Y57" s="10">
        <v>25.09</v>
      </c>
      <c r="Z57" s="10">
        <v>23.87</v>
      </c>
      <c r="AA57" s="10">
        <v>24.11</v>
      </c>
      <c r="AB57" s="95">
        <v>2715100</v>
      </c>
      <c r="AC57" s="10">
        <v>24.11</v>
      </c>
      <c r="AD57" s="2">
        <f t="shared" si="0"/>
        <v>1.2199999999999989</v>
      </c>
      <c r="AE57" s="138">
        <f t="shared" si="1"/>
        <v>-1.872201872201873E-2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21.0975</v>
      </c>
      <c r="T58" s="93" t="s">
        <v>109</v>
      </c>
      <c r="U58" s="88" t="s">
        <v>124</v>
      </c>
      <c r="W58" s="133">
        <v>42494</v>
      </c>
      <c r="X58" s="10">
        <v>25.22</v>
      </c>
      <c r="Y58" s="10">
        <v>25.55</v>
      </c>
      <c r="Z58" s="10">
        <v>24.33</v>
      </c>
      <c r="AA58" s="10">
        <v>24.57</v>
      </c>
      <c r="AB58" s="95">
        <v>4326600</v>
      </c>
      <c r="AC58" s="10">
        <v>24.57</v>
      </c>
      <c r="AD58" s="2">
        <f t="shared" si="0"/>
        <v>1.2200000000000024</v>
      </c>
      <c r="AE58" s="138">
        <f t="shared" si="1"/>
        <v>-2.1894904458598763E-2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20.88</v>
      </c>
      <c r="W59" s="133">
        <v>42493</v>
      </c>
      <c r="X59" s="10">
        <v>25.6</v>
      </c>
      <c r="Y59" s="10">
        <v>25.67</v>
      </c>
      <c r="Z59" s="10">
        <v>24.98</v>
      </c>
      <c r="AA59" s="10">
        <v>25.12</v>
      </c>
      <c r="AB59" s="95">
        <v>2842200</v>
      </c>
      <c r="AC59" s="10">
        <v>25.12</v>
      </c>
      <c r="AD59" s="2">
        <f t="shared" si="0"/>
        <v>0.69000000000000128</v>
      </c>
      <c r="AE59" s="138">
        <f t="shared" si="1"/>
        <v>-1.8366549433372348E-2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20.662499999999998</v>
      </c>
      <c r="W60" s="133">
        <v>42492</v>
      </c>
      <c r="X60" s="10">
        <v>25.81</v>
      </c>
      <c r="Y60" s="10">
        <v>25.89</v>
      </c>
      <c r="Z60" s="10">
        <v>25.37</v>
      </c>
      <c r="AA60" s="10">
        <v>25.59</v>
      </c>
      <c r="AB60" s="95">
        <v>2331500</v>
      </c>
      <c r="AC60" s="10">
        <v>25.59</v>
      </c>
      <c r="AD60" s="2">
        <f t="shared" si="0"/>
        <v>0.51999999999999957</v>
      </c>
      <c r="AE60" s="138">
        <f t="shared" si="1"/>
        <v>-5.4411193159735749E-3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20.445</v>
      </c>
      <c r="W61" s="133">
        <v>42489</v>
      </c>
      <c r="X61" s="10">
        <v>25.82</v>
      </c>
      <c r="Y61" s="10">
        <v>25.9</v>
      </c>
      <c r="Z61" s="10">
        <v>25.18</v>
      </c>
      <c r="AA61" s="10">
        <v>25.73</v>
      </c>
      <c r="AB61" s="95">
        <v>1992900</v>
      </c>
      <c r="AC61" s="10">
        <v>25.73</v>
      </c>
      <c r="AD61" s="2">
        <f t="shared" si="0"/>
        <v>0.71999999999999886</v>
      </c>
      <c r="AE61" s="138">
        <f t="shared" si="1"/>
        <v>-3.0995738086012636E-3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20.227500000000003</v>
      </c>
      <c r="W62" s="133">
        <v>42488</v>
      </c>
      <c r="X62" s="10">
        <v>26.08</v>
      </c>
      <c r="Y62" s="10">
        <v>26.46</v>
      </c>
      <c r="Z62" s="10">
        <v>25.76</v>
      </c>
      <c r="AA62" s="10">
        <v>25.81</v>
      </c>
      <c r="AB62" s="95">
        <v>1906200</v>
      </c>
      <c r="AC62" s="10">
        <v>25.81</v>
      </c>
      <c r="AD62" s="2">
        <f t="shared" si="0"/>
        <v>0.69999999999999929</v>
      </c>
      <c r="AE62" s="138">
        <f t="shared" si="1"/>
        <v>-1.2624330527926664E-2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20.010000000000002</v>
      </c>
      <c r="W63" s="133">
        <v>42487</v>
      </c>
      <c r="X63" s="10">
        <v>25.5</v>
      </c>
      <c r="Y63" s="10">
        <v>26.25</v>
      </c>
      <c r="Z63" s="10">
        <v>25.33</v>
      </c>
      <c r="AA63" s="10">
        <v>26.14</v>
      </c>
      <c r="AB63" s="95">
        <v>2472100</v>
      </c>
      <c r="AC63" s="10">
        <v>26.14</v>
      </c>
      <c r="AD63" s="2">
        <f t="shared" si="0"/>
        <v>0.92000000000000171</v>
      </c>
      <c r="AE63" s="138">
        <f t="shared" si="1"/>
        <v>2.5500196155355148E-2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19.7925</v>
      </c>
      <c r="W64" s="133">
        <v>42486</v>
      </c>
      <c r="X64" s="10">
        <v>24.97</v>
      </c>
      <c r="Y64" s="10">
        <v>25.58</v>
      </c>
      <c r="Z64" s="10">
        <v>24.93</v>
      </c>
      <c r="AA64" s="10">
        <v>25.49</v>
      </c>
      <c r="AB64" s="95">
        <v>1744900</v>
      </c>
      <c r="AC64" s="10">
        <v>25.49</v>
      </c>
      <c r="AD64" s="2">
        <f t="shared" si="0"/>
        <v>0.64999999999999858</v>
      </c>
      <c r="AE64" s="138">
        <f t="shared" si="1"/>
        <v>2.4106066693451167E-2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19.574999999999999</v>
      </c>
      <c r="W65" s="133">
        <v>42485</v>
      </c>
      <c r="X65" s="10">
        <v>25.02</v>
      </c>
      <c r="Y65" s="10">
        <v>25.25</v>
      </c>
      <c r="Z65" s="10">
        <v>24.74</v>
      </c>
      <c r="AA65" s="10">
        <v>24.89</v>
      </c>
      <c r="AB65" s="95">
        <v>1366900</v>
      </c>
      <c r="AC65" s="10">
        <v>24.89</v>
      </c>
      <c r="AD65" s="2">
        <f t="shared" si="0"/>
        <v>0.51000000000000156</v>
      </c>
      <c r="AE65" s="138">
        <f t="shared" si="1"/>
        <v>-8.7614496216645854E-3</v>
      </c>
    </row>
    <row r="66" spans="1:31" x14ac:dyDescent="0.25">
      <c r="O66" s="34"/>
      <c r="W66" s="133">
        <v>42482</v>
      </c>
      <c r="X66" s="10">
        <v>24.81</v>
      </c>
      <c r="Y66" s="10">
        <v>25.31</v>
      </c>
      <c r="Z66" s="10">
        <v>24.81</v>
      </c>
      <c r="AA66" s="10">
        <v>25.11</v>
      </c>
      <c r="AB66" s="95">
        <v>1327400</v>
      </c>
      <c r="AC66" s="10">
        <v>25.11</v>
      </c>
      <c r="AD66" s="2">
        <f t="shared" si="0"/>
        <v>0.5</v>
      </c>
      <c r="AE66" s="138">
        <f t="shared" si="1"/>
        <v>1.7423014586709806E-2</v>
      </c>
    </row>
    <row r="67" spans="1:31" x14ac:dyDescent="0.25">
      <c r="W67" s="133">
        <v>42481</v>
      </c>
      <c r="X67" s="10">
        <v>25.47</v>
      </c>
      <c r="Y67" s="10">
        <v>25.48</v>
      </c>
      <c r="Z67" s="10">
        <v>24.5</v>
      </c>
      <c r="AA67" s="10">
        <v>24.68</v>
      </c>
      <c r="AB67" s="95">
        <v>2161600</v>
      </c>
      <c r="AC67" s="10">
        <v>24.68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42576</v>
      </c>
      <c r="X2" s="10">
        <v>48.75</v>
      </c>
      <c r="Y2" s="10">
        <v>49</v>
      </c>
      <c r="Z2" s="10">
        <v>48.42</v>
      </c>
      <c r="AA2" s="10">
        <v>48.97</v>
      </c>
      <c r="AB2" s="95">
        <v>1877800</v>
      </c>
      <c r="AC2" s="10">
        <v>48.97</v>
      </c>
      <c r="AD2" s="2">
        <f>Y2-Z2</f>
        <v>0.57999999999999829</v>
      </c>
      <c r="AE2" s="138">
        <f>AC2/AC3-1</f>
        <v>-2.0416496529196415E-4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49.56</v>
      </c>
      <c r="T3" s="1">
        <v>42312</v>
      </c>
      <c r="U3" t="s">
        <v>152</v>
      </c>
      <c r="W3" s="133">
        <v>42573</v>
      </c>
      <c r="X3" s="10">
        <v>48.74</v>
      </c>
      <c r="Y3" s="10">
        <v>49.08</v>
      </c>
      <c r="Z3" s="10">
        <v>48.68</v>
      </c>
      <c r="AA3" s="10">
        <v>48.98</v>
      </c>
      <c r="AB3" s="95">
        <v>2673500</v>
      </c>
      <c r="AC3" s="10">
        <v>48.98</v>
      </c>
      <c r="AD3" s="2">
        <f t="shared" ref="AD3:AD66" si="0">Y3-Z3</f>
        <v>0.39999999999999858</v>
      </c>
      <c r="AE3" s="138">
        <f t="shared" ref="AE3:AE66" si="1">AC3/AC4-1</f>
        <v>7.4043603455367091E-3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49.56</v>
      </c>
      <c r="W4" s="133">
        <v>42572</v>
      </c>
      <c r="X4" s="10">
        <v>48.71</v>
      </c>
      <c r="Y4" s="10">
        <v>48.83</v>
      </c>
      <c r="Z4" s="10">
        <v>48.45</v>
      </c>
      <c r="AA4" s="10">
        <v>48.62</v>
      </c>
      <c r="AB4" s="95">
        <v>2463600</v>
      </c>
      <c r="AC4" s="10">
        <v>48.62</v>
      </c>
      <c r="AD4" s="2">
        <f t="shared" si="0"/>
        <v>0.37999999999999545</v>
      </c>
      <c r="AE4" s="138">
        <f t="shared" si="1"/>
        <v>-4.300634855621599E-3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42571</v>
      </c>
      <c r="X5" s="10">
        <v>48.24</v>
      </c>
      <c r="Y5" s="10">
        <v>48.89</v>
      </c>
      <c r="Z5" s="10">
        <v>48.07</v>
      </c>
      <c r="AA5" s="10">
        <v>48.83</v>
      </c>
      <c r="AB5" s="95">
        <v>2701700</v>
      </c>
      <c r="AC5" s="10">
        <v>48.83</v>
      </c>
      <c r="AD5" s="2">
        <f t="shared" si="0"/>
        <v>0.82000000000000028</v>
      </c>
      <c r="AE5" s="138">
        <f t="shared" si="1"/>
        <v>1.6444629475437011E-2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48.09</v>
      </c>
      <c r="Y6" s="10">
        <v>48.39</v>
      </c>
      <c r="Z6" s="10">
        <v>47.41</v>
      </c>
      <c r="AA6" s="10">
        <v>48.04</v>
      </c>
      <c r="AB6" s="95">
        <v>2349800</v>
      </c>
      <c r="AC6" s="10">
        <v>48.04</v>
      </c>
      <c r="AD6" s="2">
        <f t="shared" si="0"/>
        <v>0.98000000000000398</v>
      </c>
      <c r="AE6" s="138">
        <f t="shared" si="1"/>
        <v>-5.5889049886153064E-3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42569</v>
      </c>
      <c r="X7" s="10">
        <v>48.61</v>
      </c>
      <c r="Y7" s="10">
        <v>48.84</v>
      </c>
      <c r="Z7" s="10">
        <v>48.13</v>
      </c>
      <c r="AA7" s="10">
        <v>48.31</v>
      </c>
      <c r="AB7" s="95">
        <v>2853400</v>
      </c>
      <c r="AC7" s="10">
        <v>48.31</v>
      </c>
      <c r="AD7" s="2">
        <f t="shared" si="0"/>
        <v>0.71000000000000085</v>
      </c>
      <c r="AE7" s="138">
        <f t="shared" si="1"/>
        <v>-7.8044773054014582E-3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42566</v>
      </c>
      <c r="X8" s="10">
        <v>48.8</v>
      </c>
      <c r="Y8" s="10">
        <v>48.96</v>
      </c>
      <c r="Z8" s="10">
        <v>48.55</v>
      </c>
      <c r="AA8" s="10">
        <v>48.69</v>
      </c>
      <c r="AB8" s="95">
        <v>2316100</v>
      </c>
      <c r="AC8" s="10">
        <v>48.69</v>
      </c>
      <c r="AD8" s="2">
        <f t="shared" si="0"/>
        <v>0.41000000000000369</v>
      </c>
      <c r="AE8" s="138">
        <f t="shared" si="1"/>
        <v>-6.1576354679804268E-4</v>
      </c>
    </row>
    <row r="9" spans="1:41" x14ac:dyDescent="0.25">
      <c r="O9" s="11" t="s">
        <v>239</v>
      </c>
      <c r="Q9" s="138">
        <f>IF(Q2=0, 0, Q8/Q6)</f>
        <v>0</v>
      </c>
      <c r="W9" s="133">
        <v>42565</v>
      </c>
      <c r="X9" s="10">
        <v>49.24</v>
      </c>
      <c r="Y9" s="10">
        <v>49.5</v>
      </c>
      <c r="Z9" s="10">
        <v>48.64</v>
      </c>
      <c r="AA9" s="10">
        <v>48.72</v>
      </c>
      <c r="AB9" s="95">
        <v>2921200</v>
      </c>
      <c r="AC9" s="10">
        <v>48.72</v>
      </c>
      <c r="AD9" s="2">
        <f t="shared" si="0"/>
        <v>0.85999999999999943</v>
      </c>
      <c r="AE9" s="138">
        <f t="shared" si="1"/>
        <v>-5.1051664284255116E-3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42564</v>
      </c>
      <c r="X10" s="10">
        <v>49.29</v>
      </c>
      <c r="Y10" s="10">
        <v>49.41</v>
      </c>
      <c r="Z10" s="10">
        <v>48.61</v>
      </c>
      <c r="AA10" s="10">
        <v>48.97</v>
      </c>
      <c r="AB10" s="95">
        <v>2958700</v>
      </c>
      <c r="AC10" s="10">
        <v>48.97</v>
      </c>
      <c r="AD10" s="2">
        <f t="shared" si="0"/>
        <v>0.79999999999999716</v>
      </c>
      <c r="AE10" s="138">
        <f t="shared" si="1"/>
        <v>-6.4921890850071495E-3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1.55E-2</v>
      </c>
      <c r="W11" s="133">
        <v>42563</v>
      </c>
      <c r="X11" s="10">
        <v>49.09</v>
      </c>
      <c r="Y11" s="10">
        <v>49.42</v>
      </c>
      <c r="Z11" s="10">
        <v>48.88</v>
      </c>
      <c r="AA11" s="10">
        <v>49.29</v>
      </c>
      <c r="AB11" s="95">
        <v>10751400</v>
      </c>
      <c r="AC11" s="10">
        <v>49.29</v>
      </c>
      <c r="AD11" s="2">
        <f t="shared" si="0"/>
        <v>0.53999999999999915</v>
      </c>
      <c r="AE11" s="138">
        <f t="shared" si="1"/>
        <v>1.4406256431364284E-2</v>
      </c>
    </row>
    <row r="12" spans="1:41" x14ac:dyDescent="0.25">
      <c r="W12" s="133">
        <v>42562</v>
      </c>
      <c r="X12" s="10">
        <v>48.93</v>
      </c>
      <c r="Y12" s="10">
        <v>49.33</v>
      </c>
      <c r="Z12" s="10">
        <v>48.56</v>
      </c>
      <c r="AA12" s="10">
        <v>48.59</v>
      </c>
      <c r="AB12" s="95">
        <v>5338500</v>
      </c>
      <c r="AC12" s="10">
        <v>48.59</v>
      </c>
      <c r="AD12" s="2">
        <f t="shared" si="0"/>
        <v>0.76999999999999602</v>
      </c>
      <c r="AE12" s="138">
        <f t="shared" si="1"/>
        <v>-5.5259926320097019E-3</v>
      </c>
    </row>
    <row r="13" spans="1:41" x14ac:dyDescent="0.25">
      <c r="W13" s="133">
        <v>42559</v>
      </c>
      <c r="X13" s="10">
        <v>48.52</v>
      </c>
      <c r="Y13" s="10">
        <v>49.2</v>
      </c>
      <c r="Z13" s="10">
        <v>48.43</v>
      </c>
      <c r="AA13" s="10">
        <v>48.86</v>
      </c>
      <c r="AB13" s="95">
        <v>3488200</v>
      </c>
      <c r="AC13" s="10">
        <v>48.86</v>
      </c>
      <c r="AD13" s="2">
        <f t="shared" si="0"/>
        <v>0.77000000000000313</v>
      </c>
      <c r="AE13" s="138">
        <f t="shared" si="1"/>
        <v>1.558927457908954E-2</v>
      </c>
    </row>
    <row r="14" spans="1:41" x14ac:dyDescent="0.25">
      <c r="W14" s="133">
        <v>42558</v>
      </c>
      <c r="X14" s="10">
        <v>48.19</v>
      </c>
      <c r="Y14" s="10">
        <v>48.62</v>
      </c>
      <c r="Z14" s="10">
        <v>47.68</v>
      </c>
      <c r="AA14" s="10">
        <v>48.11</v>
      </c>
      <c r="AB14" s="95">
        <v>2793300</v>
      </c>
      <c r="AC14" s="10">
        <v>48.11</v>
      </c>
      <c r="AD14" s="2">
        <f t="shared" si="0"/>
        <v>0.93999999999999773</v>
      </c>
      <c r="AE14" s="138">
        <f t="shared" si="1"/>
        <v>-1.2455885405854294E-3</v>
      </c>
    </row>
    <row r="15" spans="1:41" x14ac:dyDescent="0.25">
      <c r="W15" s="133">
        <v>42557</v>
      </c>
      <c r="X15" s="10">
        <v>47.76</v>
      </c>
      <c r="Y15" s="10">
        <v>48.2</v>
      </c>
      <c r="Z15" s="10">
        <v>47.07</v>
      </c>
      <c r="AA15" s="10">
        <v>48.17</v>
      </c>
      <c r="AB15" s="95">
        <v>5170100</v>
      </c>
      <c r="AC15" s="10">
        <v>48.17</v>
      </c>
      <c r="AD15" s="2">
        <f t="shared" si="0"/>
        <v>1.1300000000000026</v>
      </c>
      <c r="AE15" s="138">
        <f t="shared" si="1"/>
        <v>3.1236984589753103E-3</v>
      </c>
    </row>
    <row r="16" spans="1:41" x14ac:dyDescent="0.25">
      <c r="W16" s="133">
        <v>42556</v>
      </c>
      <c r="X16" s="10">
        <v>48.41</v>
      </c>
      <c r="Y16" s="10">
        <v>48.69</v>
      </c>
      <c r="Z16" s="10">
        <v>47.51</v>
      </c>
      <c r="AA16" s="10">
        <v>48.02</v>
      </c>
      <c r="AB16" s="95">
        <v>3022000</v>
      </c>
      <c r="AC16" s="10">
        <v>48.02</v>
      </c>
      <c r="AD16" s="2">
        <f t="shared" si="0"/>
        <v>1.1799999999999997</v>
      </c>
      <c r="AE16" s="138">
        <f t="shared" si="1"/>
        <v>-1.5580155801558027E-2</v>
      </c>
    </row>
    <row r="17" spans="1:31" x14ac:dyDescent="0.25">
      <c r="W17" s="133">
        <v>42552</v>
      </c>
      <c r="X17" s="10">
        <v>48.57</v>
      </c>
      <c r="Y17" s="10">
        <v>49.26</v>
      </c>
      <c r="Z17" s="10">
        <v>48.47</v>
      </c>
      <c r="AA17" s="10">
        <v>48.78</v>
      </c>
      <c r="AB17" s="95">
        <v>3187000</v>
      </c>
      <c r="AC17" s="10">
        <v>48.78</v>
      </c>
      <c r="AD17" s="2">
        <f t="shared" si="0"/>
        <v>0.78999999999999915</v>
      </c>
      <c r="AE17" s="138">
        <f t="shared" si="1"/>
        <v>4.3236565781346048E-3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42551</v>
      </c>
      <c r="X18" s="10">
        <v>47.88</v>
      </c>
      <c r="Y18" s="10">
        <v>48.7</v>
      </c>
      <c r="Z18" s="10">
        <v>47.6</v>
      </c>
      <c r="AA18" s="10">
        <v>48.57</v>
      </c>
      <c r="AB18" s="95">
        <v>4978000</v>
      </c>
      <c r="AC18" s="10">
        <v>48.57</v>
      </c>
      <c r="AD18" s="2">
        <f t="shared" si="0"/>
        <v>1.1000000000000014</v>
      </c>
      <c r="AE18" s="138">
        <f t="shared" si="1"/>
        <v>1.5259197324414719E-2</v>
      </c>
    </row>
    <row r="19" spans="1:31" x14ac:dyDescent="0.25">
      <c r="G19" s="2"/>
      <c r="W19" s="133">
        <v>42550</v>
      </c>
      <c r="X19" s="10">
        <v>47.53</v>
      </c>
      <c r="Y19" s="10">
        <v>48.19</v>
      </c>
      <c r="Z19" s="10">
        <v>47.53</v>
      </c>
      <c r="AA19" s="10">
        <v>47.84</v>
      </c>
      <c r="AB19" s="95">
        <v>4270600</v>
      </c>
      <c r="AC19" s="10">
        <v>47.84</v>
      </c>
      <c r="AD19" s="2">
        <f t="shared" si="0"/>
        <v>0.65999999999999659</v>
      </c>
      <c r="AE19" s="138">
        <f t="shared" si="1"/>
        <v>1.873935264054527E-2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42549</v>
      </c>
      <c r="X20" s="10">
        <v>45.67</v>
      </c>
      <c r="Y20" s="10">
        <v>46.96</v>
      </c>
      <c r="Z20" s="10">
        <v>45.57</v>
      </c>
      <c r="AA20" s="10">
        <v>46.96</v>
      </c>
      <c r="AB20" s="95">
        <v>5266700</v>
      </c>
      <c r="AC20" s="10">
        <v>46.96</v>
      </c>
      <c r="AD20" s="2">
        <f t="shared" si="0"/>
        <v>1.3900000000000006</v>
      </c>
      <c r="AE20" s="138">
        <f t="shared" si="1"/>
        <v>4.1703637976929997E-2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42548</v>
      </c>
      <c r="X21" s="10">
        <v>45.85</v>
      </c>
      <c r="Y21" s="10">
        <v>45.96</v>
      </c>
      <c r="Z21" s="10">
        <v>44.83</v>
      </c>
      <c r="AA21" s="10">
        <v>45.08</v>
      </c>
      <c r="AB21" s="95">
        <v>6297100</v>
      </c>
      <c r="AC21" s="10">
        <v>45.08</v>
      </c>
      <c r="AD21" s="2">
        <f t="shared" si="0"/>
        <v>1.1300000000000026</v>
      </c>
      <c r="AE21" s="138">
        <f t="shared" si="1"/>
        <v>-3.0746076112663889E-2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42545</v>
      </c>
      <c r="X22" s="10">
        <v>47.1</v>
      </c>
      <c r="Y22" s="10">
        <v>48.16</v>
      </c>
      <c r="Z22" s="10">
        <v>46.27</v>
      </c>
      <c r="AA22" s="10">
        <v>46.51</v>
      </c>
      <c r="AB22" s="95">
        <v>8470500</v>
      </c>
      <c r="AC22" s="10">
        <v>46.51</v>
      </c>
      <c r="AD22" s="2">
        <f t="shared" si="0"/>
        <v>1.8899999999999935</v>
      </c>
      <c r="AE22" s="138">
        <f t="shared" si="1"/>
        <v>-5.9644156894460232E-2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42544</v>
      </c>
      <c r="X23" s="10">
        <v>49.02</v>
      </c>
      <c r="Y23" s="10">
        <v>49.49</v>
      </c>
      <c r="Z23" s="10">
        <v>48.99</v>
      </c>
      <c r="AA23" s="10">
        <v>49.46</v>
      </c>
      <c r="AB23" s="95">
        <v>3091700</v>
      </c>
      <c r="AC23" s="10">
        <v>49.46</v>
      </c>
      <c r="AD23" s="2">
        <f t="shared" si="0"/>
        <v>0.5</v>
      </c>
      <c r="AE23" s="138">
        <f t="shared" si="1"/>
        <v>1.8114450391107484E-2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42543</v>
      </c>
      <c r="X24" s="10">
        <v>48.51</v>
      </c>
      <c r="Y24" s="10">
        <v>49.06</v>
      </c>
      <c r="Z24" s="10">
        <v>48.43</v>
      </c>
      <c r="AA24" s="10">
        <v>48.58</v>
      </c>
      <c r="AB24" s="95">
        <v>3230600</v>
      </c>
      <c r="AC24" s="10">
        <v>48.58</v>
      </c>
      <c r="AD24" s="2">
        <f t="shared" si="0"/>
        <v>0.63000000000000256</v>
      </c>
      <c r="AE24" s="138">
        <f t="shared" si="1"/>
        <v>1.4430014430013571E-3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42542</v>
      </c>
      <c r="X25" s="10">
        <v>48.88</v>
      </c>
      <c r="Y25" s="10">
        <v>48.96</v>
      </c>
      <c r="Z25" s="10">
        <v>48.23</v>
      </c>
      <c r="AA25" s="10">
        <v>48.51</v>
      </c>
      <c r="AB25" s="95">
        <v>3423100</v>
      </c>
      <c r="AC25" s="10">
        <v>48.51</v>
      </c>
      <c r="AD25" s="2">
        <f t="shared" si="0"/>
        <v>0.73000000000000398</v>
      </c>
      <c r="AE25" s="138">
        <f t="shared" si="1"/>
        <v>-2.0571898786257981E-3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42541</v>
      </c>
      <c r="X26" s="10">
        <v>48.85</v>
      </c>
      <c r="Y26" s="10">
        <v>49.21</v>
      </c>
      <c r="Z26" s="10">
        <v>48.51</v>
      </c>
      <c r="AA26" s="10">
        <v>48.61</v>
      </c>
      <c r="AB26" s="95">
        <v>3318900</v>
      </c>
      <c r="AC26" s="10">
        <v>48.61</v>
      </c>
      <c r="AD26" s="2">
        <f t="shared" si="0"/>
        <v>0.70000000000000284</v>
      </c>
      <c r="AE26" s="138">
        <f t="shared" si="1"/>
        <v>4.9617531527808012E-3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42538</v>
      </c>
      <c r="X27" s="10">
        <v>48.7</v>
      </c>
      <c r="Y27" s="10">
        <v>48.92</v>
      </c>
      <c r="Z27" s="10">
        <v>48.27</v>
      </c>
      <c r="AA27" s="10">
        <v>48.37</v>
      </c>
      <c r="AB27" s="95">
        <v>8023600</v>
      </c>
      <c r="AC27" s="10">
        <v>48.37</v>
      </c>
      <c r="AD27" s="2">
        <f t="shared" si="0"/>
        <v>0.64999999999999858</v>
      </c>
      <c r="AE27" s="138">
        <f t="shared" si="1"/>
        <v>-7.1839080459770166E-3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42537</v>
      </c>
      <c r="X28" s="10">
        <v>48.26</v>
      </c>
      <c r="Y28" s="10">
        <v>48.78</v>
      </c>
      <c r="Z28" s="10">
        <v>47.89</v>
      </c>
      <c r="AA28" s="10">
        <v>48.72</v>
      </c>
      <c r="AB28" s="95">
        <v>3182300</v>
      </c>
      <c r="AC28" s="10">
        <v>48.72</v>
      </c>
      <c r="AD28" s="2">
        <f t="shared" si="0"/>
        <v>0.89000000000000057</v>
      </c>
      <c r="AE28" s="138">
        <f t="shared" si="1"/>
        <v>5.3652496904663671E-3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42536</v>
      </c>
      <c r="X29" s="10">
        <v>48.31</v>
      </c>
      <c r="Y29" s="10">
        <v>49.08</v>
      </c>
      <c r="Z29" s="10">
        <v>47.95</v>
      </c>
      <c r="AA29" s="10">
        <v>48.46</v>
      </c>
      <c r="AB29" s="95">
        <v>3602300</v>
      </c>
      <c r="AC29" s="10">
        <v>48.46</v>
      </c>
      <c r="AD29" s="2">
        <f t="shared" si="0"/>
        <v>1.1299999999999955</v>
      </c>
      <c r="AE29" s="138">
        <f t="shared" si="1"/>
        <v>8.3229296712441503E-3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42535</v>
      </c>
      <c r="X30" s="10">
        <v>47.61</v>
      </c>
      <c r="Y30" s="10">
        <v>48.12</v>
      </c>
      <c r="Z30" s="10">
        <v>47.36</v>
      </c>
      <c r="AA30" s="10">
        <v>48.06</v>
      </c>
      <c r="AB30" s="95">
        <v>3589300</v>
      </c>
      <c r="AC30" s="10">
        <v>48.06</v>
      </c>
      <c r="AD30" s="2">
        <f t="shared" si="0"/>
        <v>0.75999999999999801</v>
      </c>
      <c r="AE30" s="138">
        <f t="shared" si="1"/>
        <v>6.9138906348209517E-3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42534</v>
      </c>
      <c r="X31" s="10">
        <v>47.72</v>
      </c>
      <c r="Y31" s="10">
        <v>48.03</v>
      </c>
      <c r="Z31" s="10">
        <v>47.47</v>
      </c>
      <c r="AA31" s="10">
        <v>47.73</v>
      </c>
      <c r="AB31" s="95">
        <v>3772000</v>
      </c>
      <c r="AC31" s="10">
        <v>47.73</v>
      </c>
      <c r="AD31" s="2">
        <f t="shared" si="0"/>
        <v>0.56000000000000227</v>
      </c>
      <c r="AE31" s="138">
        <f t="shared" si="1"/>
        <v>-4.5881126173098474E-3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42531</v>
      </c>
      <c r="X32" s="10">
        <v>48.59</v>
      </c>
      <c r="Y32" s="10">
        <v>48.67</v>
      </c>
      <c r="Z32" s="10">
        <v>47.94</v>
      </c>
      <c r="AA32" s="10">
        <v>47.95</v>
      </c>
      <c r="AB32" s="95">
        <v>4735000</v>
      </c>
      <c r="AC32" s="10">
        <v>47.95</v>
      </c>
      <c r="AD32" s="2">
        <f t="shared" si="0"/>
        <v>0.73000000000000398</v>
      </c>
      <c r="AE32" s="138">
        <f t="shared" si="1"/>
        <v>-2.0629084967320188E-2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42530</v>
      </c>
      <c r="X33" s="10">
        <v>48.65</v>
      </c>
      <c r="Y33" s="10">
        <v>49.03</v>
      </c>
      <c r="Z33" s="10">
        <v>48.44</v>
      </c>
      <c r="AA33" s="10">
        <v>48.96</v>
      </c>
      <c r="AB33" s="95">
        <v>2569300</v>
      </c>
      <c r="AC33" s="10">
        <v>48.96</v>
      </c>
      <c r="AD33" s="2">
        <f t="shared" si="0"/>
        <v>0.59000000000000341</v>
      </c>
      <c r="AE33" s="138">
        <f t="shared" si="1"/>
        <v>-4.0832993058381728E-4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42529</v>
      </c>
      <c r="X34" s="10">
        <v>49.04</v>
      </c>
      <c r="Y34" s="10">
        <v>49.46</v>
      </c>
      <c r="Z34" s="10">
        <v>48.77</v>
      </c>
      <c r="AA34" s="10">
        <v>48.98</v>
      </c>
      <c r="AB34" s="95">
        <v>3460500</v>
      </c>
      <c r="AC34" s="10">
        <v>48.98</v>
      </c>
      <c r="AD34" s="2">
        <f t="shared" si="0"/>
        <v>0.68999999999999773</v>
      </c>
      <c r="AE34" s="138">
        <f t="shared" si="1"/>
        <v>2.4559967253376946E-3</v>
      </c>
    </row>
    <row r="35" spans="1:31" x14ac:dyDescent="0.25">
      <c r="W35" s="133">
        <v>42528</v>
      </c>
      <c r="X35" s="10">
        <v>48.21</v>
      </c>
      <c r="Y35" s="10">
        <v>49.2</v>
      </c>
      <c r="Z35" s="10">
        <v>48.21</v>
      </c>
      <c r="AA35" s="10">
        <v>48.86</v>
      </c>
      <c r="AB35" s="95">
        <v>4169900</v>
      </c>
      <c r="AC35" s="10">
        <v>48.86</v>
      </c>
      <c r="AD35" s="2">
        <f t="shared" si="0"/>
        <v>0.99000000000000199</v>
      </c>
      <c r="AE35" s="138">
        <f t="shared" si="1"/>
        <v>1.6645859342488523E-2</v>
      </c>
    </row>
    <row r="36" spans="1:31" x14ac:dyDescent="0.25">
      <c r="L36" t="s">
        <v>240</v>
      </c>
      <c r="M36" s="2">
        <f>M50+K50-F50</f>
        <v>75.019999999999982</v>
      </c>
      <c r="W36" s="133">
        <v>42527</v>
      </c>
      <c r="X36" s="10">
        <v>48.01</v>
      </c>
      <c r="Y36" s="10">
        <v>48.16</v>
      </c>
      <c r="Z36" s="10">
        <v>47.87</v>
      </c>
      <c r="AA36" s="10">
        <v>48.06</v>
      </c>
      <c r="AB36" s="95">
        <v>5026600</v>
      </c>
      <c r="AC36" s="10">
        <v>48.06</v>
      </c>
      <c r="AD36" s="2">
        <f t="shared" si="0"/>
        <v>0.28999999999999915</v>
      </c>
      <c r="AE36" s="138">
        <f t="shared" si="1"/>
        <v>2.085070892410279E-3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42524</v>
      </c>
      <c r="X37" s="10">
        <v>47.88</v>
      </c>
      <c r="Y37" s="10">
        <v>48.01</v>
      </c>
      <c r="Z37" s="10">
        <v>46.95</v>
      </c>
      <c r="AA37" s="10">
        <v>47.96</v>
      </c>
      <c r="AB37" s="95">
        <v>3564600</v>
      </c>
      <c r="AC37" s="10">
        <v>47.96</v>
      </c>
      <c r="AD37" s="2">
        <f t="shared" si="0"/>
        <v>1.0599999999999952</v>
      </c>
      <c r="AE37" s="138">
        <f t="shared" si="1"/>
        <v>-8.3333333333335258E-4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42523</v>
      </c>
      <c r="X38" s="10">
        <v>47.9</v>
      </c>
      <c r="Y38" s="10">
        <v>48</v>
      </c>
      <c r="Z38" s="10">
        <v>47.58</v>
      </c>
      <c r="AA38" s="10">
        <v>48</v>
      </c>
      <c r="AB38" s="95">
        <v>2843400</v>
      </c>
      <c r="AC38" s="10">
        <v>48</v>
      </c>
      <c r="AD38" s="2">
        <f t="shared" si="0"/>
        <v>0.42000000000000171</v>
      </c>
      <c r="AE38" s="138">
        <f t="shared" si="1"/>
        <v>1.4604631754642217E-3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42522</v>
      </c>
      <c r="X39" s="10">
        <v>47.69</v>
      </c>
      <c r="Y39" s="10">
        <v>48</v>
      </c>
      <c r="Z39" s="10">
        <v>47.3</v>
      </c>
      <c r="AA39" s="10">
        <v>47.93</v>
      </c>
      <c r="AB39" s="95">
        <v>3158500</v>
      </c>
      <c r="AC39" s="10">
        <v>47.93</v>
      </c>
      <c r="AD39" s="2">
        <f t="shared" si="0"/>
        <v>0.70000000000000284</v>
      </c>
      <c r="AE39" s="138">
        <f t="shared" si="1"/>
        <v>5.0325015726568889E-3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42521</v>
      </c>
      <c r="X40" s="10">
        <v>47.69</v>
      </c>
      <c r="Y40" s="10">
        <v>48.15</v>
      </c>
      <c r="Z40" s="10">
        <v>47.17</v>
      </c>
      <c r="AA40" s="10">
        <v>47.69</v>
      </c>
      <c r="AB40" s="95">
        <v>3410700</v>
      </c>
      <c r="AC40" s="10">
        <v>47.69</v>
      </c>
      <c r="AD40" s="2">
        <f t="shared" si="0"/>
        <v>0.97999999999999687</v>
      </c>
      <c r="AE40" s="138">
        <f t="shared" si="1"/>
        <v>-1.4656616415410495E-3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42517</v>
      </c>
      <c r="X41" s="10">
        <v>47.73</v>
      </c>
      <c r="Y41" s="10">
        <v>48</v>
      </c>
      <c r="Z41" s="10">
        <v>47.51</v>
      </c>
      <c r="AA41" s="10">
        <v>47.76</v>
      </c>
      <c r="AB41" s="95">
        <v>2012300</v>
      </c>
      <c r="AC41" s="10">
        <v>47.76</v>
      </c>
      <c r="AD41" s="2">
        <f t="shared" si="0"/>
        <v>0.49000000000000199</v>
      </c>
      <c r="AE41" s="138">
        <f t="shared" si="1"/>
        <v>8.3822296730917678E-4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42516</v>
      </c>
      <c r="X42" s="10">
        <v>47.9</v>
      </c>
      <c r="Y42" s="10">
        <v>48</v>
      </c>
      <c r="Z42" s="10">
        <v>47.52</v>
      </c>
      <c r="AA42" s="10">
        <v>47.72</v>
      </c>
      <c r="AB42" s="95">
        <v>2568700</v>
      </c>
      <c r="AC42" s="10">
        <v>47.72</v>
      </c>
      <c r="AD42" s="2">
        <f t="shared" si="0"/>
        <v>0.47999999999999687</v>
      </c>
      <c r="AE42" s="138" t="e">
        <f t="shared" si="1"/>
        <v>#DIV/0!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54.516000000000005</v>
      </c>
      <c r="Q43" s="34"/>
      <c r="R43" s="34"/>
      <c r="T43" s="128" t="s">
        <v>98</v>
      </c>
      <c r="U43" s="98">
        <v>48.98</v>
      </c>
      <c r="W43" s="133">
        <v>42516</v>
      </c>
      <c r="X43" s="10" t="s">
        <v>188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54.020400000000009</v>
      </c>
      <c r="Q44" s="34"/>
      <c r="R44" s="34"/>
      <c r="T44" s="93" t="s">
        <v>99</v>
      </c>
      <c r="U44" s="88">
        <v>48.75</v>
      </c>
      <c r="W44" s="133">
        <v>42515</v>
      </c>
      <c r="X44" s="10">
        <v>47.85</v>
      </c>
      <c r="Y44" s="10">
        <v>48.19</v>
      </c>
      <c r="Z44" s="10">
        <v>47.78</v>
      </c>
      <c r="AA44" s="10">
        <v>47.88</v>
      </c>
      <c r="AB44" s="95">
        <v>3549300</v>
      </c>
      <c r="AC44" s="10">
        <v>47.69</v>
      </c>
      <c r="AD44" s="2">
        <f t="shared" si="0"/>
        <v>0.40999999999999659</v>
      </c>
      <c r="AE44" s="138">
        <f t="shared" si="1"/>
        <v>-2.0964360587016895E-4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53.524800000000006</v>
      </c>
      <c r="Q45" s="34"/>
      <c r="R45" s="34"/>
      <c r="T45" s="93" t="s">
        <v>100</v>
      </c>
      <c r="U45" s="88" t="s">
        <v>383</v>
      </c>
      <c r="W45" s="133">
        <v>42514</v>
      </c>
      <c r="X45" s="10">
        <v>47.72</v>
      </c>
      <c r="Y45" s="10">
        <v>48.3</v>
      </c>
      <c r="Z45" s="10">
        <v>47.68</v>
      </c>
      <c r="AA45" s="10">
        <v>47.89</v>
      </c>
      <c r="AB45" s="95">
        <v>4559800</v>
      </c>
      <c r="AC45" s="10">
        <v>47.7</v>
      </c>
      <c r="AD45" s="2">
        <f t="shared" si="0"/>
        <v>0.61999999999999744</v>
      </c>
      <c r="AE45" s="138">
        <f t="shared" si="1"/>
        <v>8.2435003170577836E-3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53.029200000000003</v>
      </c>
      <c r="Q46" s="83"/>
      <c r="R46" s="34"/>
      <c r="T46" s="93" t="s">
        <v>101</v>
      </c>
      <c r="U46" s="88" t="s">
        <v>384</v>
      </c>
      <c r="W46" s="133">
        <v>42513</v>
      </c>
      <c r="X46" s="10">
        <v>46.95</v>
      </c>
      <c r="Y46" s="10">
        <v>47.75</v>
      </c>
      <c r="Z46" s="10">
        <v>46.85</v>
      </c>
      <c r="AA46" s="10">
        <v>47.5</v>
      </c>
      <c r="AB46" s="95">
        <v>3941400</v>
      </c>
      <c r="AC46" s="10">
        <v>47.31</v>
      </c>
      <c r="AD46" s="2">
        <f t="shared" si="0"/>
        <v>0.89999999999999858</v>
      </c>
      <c r="AE46" s="138">
        <f t="shared" si="1"/>
        <v>7.6677316293929376E-3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52.533600000000007</v>
      </c>
      <c r="Q47" s="83"/>
      <c r="R47" s="34"/>
      <c r="T47" s="93" t="s">
        <v>102</v>
      </c>
      <c r="U47" s="88">
        <v>54.93</v>
      </c>
      <c r="W47" s="133">
        <v>42510</v>
      </c>
      <c r="X47" s="10">
        <v>47.5</v>
      </c>
      <c r="Y47" s="10">
        <v>47.67</v>
      </c>
      <c r="Z47" s="10">
        <v>47.02</v>
      </c>
      <c r="AA47" s="10">
        <v>47.14</v>
      </c>
      <c r="AB47" s="95">
        <v>3310800</v>
      </c>
      <c r="AC47" s="10">
        <v>46.95</v>
      </c>
      <c r="AD47" s="2">
        <f t="shared" si="0"/>
        <v>0.64999999999999858</v>
      </c>
      <c r="AE47" s="138">
        <f t="shared" si="1"/>
        <v>-6.3856960408670282E-4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52.038000000000004</v>
      </c>
      <c r="Q48" s="83"/>
      <c r="R48" s="34"/>
      <c r="T48" s="93" t="s">
        <v>103</v>
      </c>
      <c r="U48" s="88">
        <v>1.1855</v>
      </c>
      <c r="W48" s="133">
        <v>42509</v>
      </c>
      <c r="X48" s="10">
        <v>46.96</v>
      </c>
      <c r="Y48" s="10">
        <v>47.23</v>
      </c>
      <c r="Z48" s="10">
        <v>46.5</v>
      </c>
      <c r="AA48" s="10">
        <v>47.17</v>
      </c>
      <c r="AB48" s="95">
        <v>3242000</v>
      </c>
      <c r="AC48" s="10">
        <v>46.98</v>
      </c>
      <c r="AD48" s="2">
        <f t="shared" si="0"/>
        <v>0.72999999999999687</v>
      </c>
      <c r="AE48" s="138">
        <f t="shared" si="1"/>
        <v>1.0654165778818392E-3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51.542400000000001</v>
      </c>
      <c r="Q49" s="83"/>
      <c r="R49" s="34"/>
      <c r="T49" s="93" t="s">
        <v>104</v>
      </c>
      <c r="U49" s="88" t="s">
        <v>344</v>
      </c>
      <c r="W49" s="133">
        <v>42508</v>
      </c>
      <c r="X49" s="10">
        <v>47.26</v>
      </c>
      <c r="Y49" s="10">
        <v>47.46</v>
      </c>
      <c r="Z49" s="10">
        <v>46.57</v>
      </c>
      <c r="AA49" s="10">
        <v>47.12</v>
      </c>
      <c r="AB49" s="95">
        <v>5900900</v>
      </c>
      <c r="AC49" s="10">
        <v>46.93</v>
      </c>
      <c r="AD49" s="2">
        <f t="shared" si="0"/>
        <v>0.89000000000000057</v>
      </c>
      <c r="AE49" s="138">
        <f t="shared" si="1"/>
        <v>-8.0321285140563248E-3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51.046800000000005</v>
      </c>
      <c r="Q50" s="83"/>
      <c r="R50" s="34"/>
      <c r="T50" s="93"/>
      <c r="U50" s="88"/>
      <c r="W50" s="133">
        <v>42507</v>
      </c>
      <c r="X50" s="10">
        <v>47.95</v>
      </c>
      <c r="Y50" s="10">
        <v>48.21</v>
      </c>
      <c r="Z50" s="10">
        <v>47.29</v>
      </c>
      <c r="AA50" s="10">
        <v>47.5</v>
      </c>
      <c r="AB50" s="95">
        <v>4522400</v>
      </c>
      <c r="AC50" s="10">
        <v>47.31</v>
      </c>
      <c r="AD50" s="2">
        <f t="shared" si="0"/>
        <v>0.92000000000000171</v>
      </c>
      <c r="AE50" s="138">
        <f t="shared" si="1"/>
        <v>-9.2146596858638796E-3</v>
      </c>
    </row>
    <row r="51" spans="1:31" x14ac:dyDescent="0.25">
      <c r="G51" s="2"/>
      <c r="O51" s="83">
        <v>1.02</v>
      </c>
      <c r="P51" s="83">
        <f t="shared" si="5"/>
        <v>50.551200000000001</v>
      </c>
      <c r="Q51" s="83"/>
      <c r="R51" s="34"/>
      <c r="T51" s="93" t="s">
        <v>105</v>
      </c>
      <c r="U51" s="88" t="s">
        <v>449</v>
      </c>
      <c r="W51" s="133">
        <v>42506</v>
      </c>
      <c r="X51" s="10">
        <v>47.58</v>
      </c>
      <c r="Y51" s="10">
        <v>48.08</v>
      </c>
      <c r="Z51" s="10">
        <v>47.41</v>
      </c>
      <c r="AA51" s="10">
        <v>47.94</v>
      </c>
      <c r="AB51" s="95">
        <v>3872000</v>
      </c>
      <c r="AC51" s="10">
        <v>47.75</v>
      </c>
      <c r="AD51" s="2">
        <f t="shared" si="0"/>
        <v>0.67000000000000171</v>
      </c>
      <c r="AE51" s="138">
        <f t="shared" si="1"/>
        <v>9.5137420718816035E-3</v>
      </c>
    </row>
    <row r="52" spans="1:31" x14ac:dyDescent="0.25">
      <c r="O52" s="83">
        <v>1.01</v>
      </c>
      <c r="P52" s="83">
        <f t="shared" si="5"/>
        <v>50.055600000000005</v>
      </c>
      <c r="Q52" s="83"/>
      <c r="R52" s="34"/>
      <c r="T52" s="93" t="s">
        <v>106</v>
      </c>
      <c r="U52" s="88" t="s">
        <v>189</v>
      </c>
      <c r="W52" s="133">
        <v>42503</v>
      </c>
      <c r="X52" s="10">
        <v>48.55</v>
      </c>
      <c r="Y52" s="10">
        <v>48.79</v>
      </c>
      <c r="Z52" s="10">
        <v>47.06</v>
      </c>
      <c r="AA52" s="10">
        <v>47.49</v>
      </c>
      <c r="AB52" s="95">
        <v>6597600</v>
      </c>
      <c r="AC52" s="10">
        <v>47.3</v>
      </c>
      <c r="AD52" s="2">
        <f t="shared" si="0"/>
        <v>1.7299999999999969</v>
      </c>
      <c r="AE52" s="138">
        <f t="shared" si="1"/>
        <v>-2.171664943123075E-2</v>
      </c>
    </row>
    <row r="53" spans="1:31" x14ac:dyDescent="0.25">
      <c r="O53" s="83">
        <v>1</v>
      </c>
      <c r="P53" s="83">
        <f t="shared" si="5"/>
        <v>49.56</v>
      </c>
      <c r="Q53" s="83"/>
      <c r="R53" s="34"/>
      <c r="T53" s="93" t="s">
        <v>107</v>
      </c>
      <c r="U53" s="90">
        <v>1879789</v>
      </c>
      <c r="W53" s="133">
        <v>42502</v>
      </c>
      <c r="X53" s="10">
        <v>48.6</v>
      </c>
      <c r="Y53" s="10">
        <v>48.74</v>
      </c>
      <c r="Z53" s="10">
        <v>48.26</v>
      </c>
      <c r="AA53" s="10">
        <v>48.54</v>
      </c>
      <c r="AB53" s="95">
        <v>3699400</v>
      </c>
      <c r="AC53" s="10">
        <v>48.35</v>
      </c>
      <c r="AD53" s="2">
        <f t="shared" si="0"/>
        <v>0.48000000000000398</v>
      </c>
      <c r="AE53" s="138">
        <f t="shared" si="1"/>
        <v>2.6959767731231654E-3</v>
      </c>
    </row>
    <row r="54" spans="1:31" x14ac:dyDescent="0.25">
      <c r="O54" s="83">
        <v>0.99</v>
      </c>
      <c r="P54" s="83">
        <f t="shared" si="5"/>
        <v>49.064399999999999</v>
      </c>
      <c r="Q54" s="83"/>
      <c r="R54" s="34"/>
      <c r="T54" s="93" t="s">
        <v>110</v>
      </c>
      <c r="U54" s="90">
        <v>4421840</v>
      </c>
      <c r="W54" s="133">
        <v>42501</v>
      </c>
      <c r="X54" s="10">
        <v>49.09</v>
      </c>
      <c r="Y54" s="10">
        <v>49.09</v>
      </c>
      <c r="Z54" s="10">
        <v>48.29</v>
      </c>
      <c r="AA54" s="10">
        <v>48.41</v>
      </c>
      <c r="AB54" s="95">
        <v>5693000</v>
      </c>
      <c r="AC54" s="10">
        <v>48.22</v>
      </c>
      <c r="AD54" s="2">
        <f t="shared" si="0"/>
        <v>0.80000000000000426</v>
      </c>
      <c r="AE54" s="138">
        <f t="shared" si="1"/>
        <v>-1.5315499285276646E-2</v>
      </c>
    </row>
    <row r="55" spans="1:31" x14ac:dyDescent="0.25">
      <c r="O55" s="83">
        <v>0.98</v>
      </c>
      <c r="P55" s="83">
        <f t="shared" si="5"/>
        <v>48.568800000000003</v>
      </c>
      <c r="Q55" s="83"/>
      <c r="T55" s="93" t="s">
        <v>108</v>
      </c>
      <c r="U55" s="88" t="s">
        <v>450</v>
      </c>
      <c r="W55" s="133">
        <v>42500</v>
      </c>
      <c r="X55" s="10">
        <v>47.98</v>
      </c>
      <c r="Y55" s="10">
        <v>49.18</v>
      </c>
      <c r="Z55" s="10">
        <v>47.82</v>
      </c>
      <c r="AA55" s="10">
        <v>49.17</v>
      </c>
      <c r="AB55" s="95">
        <v>6567500</v>
      </c>
      <c r="AC55" s="10">
        <v>48.97</v>
      </c>
      <c r="AD55" s="2">
        <f t="shared" si="0"/>
        <v>1.3599999999999994</v>
      </c>
      <c r="AE55" s="138">
        <f t="shared" si="1"/>
        <v>2.8133529288263626E-2</v>
      </c>
    </row>
    <row r="56" spans="1:31" x14ac:dyDescent="0.25">
      <c r="O56" s="83">
        <v>0.97</v>
      </c>
      <c r="P56" s="83">
        <f t="shared" si="5"/>
        <v>48.0732</v>
      </c>
      <c r="Q56" s="83"/>
      <c r="T56" s="93" t="s">
        <v>111</v>
      </c>
      <c r="U56" s="88">
        <v>39.299999999999997</v>
      </c>
      <c r="W56" s="133">
        <v>42499</v>
      </c>
      <c r="X56" s="10">
        <v>47.19</v>
      </c>
      <c r="Y56" s="10">
        <v>47.99</v>
      </c>
      <c r="Z56" s="10">
        <v>47.19</v>
      </c>
      <c r="AA56" s="10">
        <v>47.82</v>
      </c>
      <c r="AB56" s="95">
        <v>5135600</v>
      </c>
      <c r="AC56" s="10">
        <v>47.63</v>
      </c>
      <c r="AD56" s="2">
        <f t="shared" si="0"/>
        <v>0.80000000000000426</v>
      </c>
      <c r="AE56" s="138">
        <f t="shared" si="1"/>
        <v>1.6648879402348049E-2</v>
      </c>
    </row>
    <row r="57" spans="1:31" x14ac:dyDescent="0.25">
      <c r="O57" s="83">
        <v>0.96</v>
      </c>
      <c r="P57" s="83">
        <f t="shared" si="5"/>
        <v>47.577600000000004</v>
      </c>
      <c r="Q57" s="83"/>
      <c r="T57" s="93" t="s">
        <v>112</v>
      </c>
      <c r="U57" s="88">
        <v>1.25</v>
      </c>
      <c r="W57" s="133">
        <v>42496</v>
      </c>
      <c r="X57" s="10">
        <v>46.75</v>
      </c>
      <c r="Y57" s="10">
        <v>47.06</v>
      </c>
      <c r="Z57" s="10">
        <v>46.41</v>
      </c>
      <c r="AA57" s="10">
        <v>47.04</v>
      </c>
      <c r="AB57" s="95">
        <v>5507300</v>
      </c>
      <c r="AC57" s="10">
        <v>46.85</v>
      </c>
      <c r="AD57" s="2">
        <f t="shared" si="0"/>
        <v>0.65000000000000568</v>
      </c>
      <c r="AE57" s="138">
        <f t="shared" si="1"/>
        <v>2.7825342465754854E-3</v>
      </c>
    </row>
    <row r="58" spans="1:31" x14ac:dyDescent="0.25">
      <c r="O58" s="83">
        <v>0.95</v>
      </c>
      <c r="P58" s="83">
        <f t="shared" si="5"/>
        <v>47.082000000000001</v>
      </c>
      <c r="Q58" s="83"/>
      <c r="T58" s="93" t="s">
        <v>109</v>
      </c>
      <c r="U58" s="88" t="s">
        <v>451</v>
      </c>
      <c r="W58" s="133">
        <v>42495</v>
      </c>
      <c r="X58" s="10">
        <v>46.63</v>
      </c>
      <c r="Y58" s="10">
        <v>47.2</v>
      </c>
      <c r="Z58" s="10">
        <v>46.41</v>
      </c>
      <c r="AA58" s="10">
        <v>46.91</v>
      </c>
      <c r="AB58" s="95">
        <v>5608600</v>
      </c>
      <c r="AC58" s="10">
        <v>46.72</v>
      </c>
      <c r="AD58" s="2">
        <f t="shared" si="0"/>
        <v>0.79000000000000625</v>
      </c>
      <c r="AE58" s="138">
        <f t="shared" si="1"/>
        <v>4.9473004947300225E-3</v>
      </c>
    </row>
    <row r="59" spans="1:31" x14ac:dyDescent="0.25">
      <c r="O59" s="83">
        <v>0.94</v>
      </c>
      <c r="P59" s="83">
        <f t="shared" si="5"/>
        <v>46.586399999999998</v>
      </c>
      <c r="Q59" s="83"/>
      <c r="W59" s="133">
        <v>42494</v>
      </c>
      <c r="X59" s="10">
        <v>46.34</v>
      </c>
      <c r="Y59" s="10">
        <v>46.81</v>
      </c>
      <c r="Z59" s="10">
        <v>46.07</v>
      </c>
      <c r="AA59" s="10">
        <v>46.68</v>
      </c>
      <c r="AB59" s="95">
        <v>3541500</v>
      </c>
      <c r="AC59" s="10">
        <v>46.49</v>
      </c>
      <c r="AD59" s="2">
        <f t="shared" si="0"/>
        <v>0.74000000000000199</v>
      </c>
      <c r="AE59" s="138">
        <f t="shared" si="1"/>
        <v>1.2922679302176387E-3</v>
      </c>
    </row>
    <row r="60" spans="1:31" x14ac:dyDescent="0.25">
      <c r="O60" s="83">
        <v>0.93</v>
      </c>
      <c r="P60" s="83">
        <f t="shared" si="5"/>
        <v>46.090800000000002</v>
      </c>
      <c r="Q60" s="83"/>
      <c r="W60" s="133">
        <v>42493</v>
      </c>
      <c r="X60" s="10">
        <v>46.81</v>
      </c>
      <c r="Y60" s="10">
        <v>47.11</v>
      </c>
      <c r="Z60" s="10">
        <v>46.48</v>
      </c>
      <c r="AA60" s="10">
        <v>46.61</v>
      </c>
      <c r="AB60" s="95">
        <v>5685100</v>
      </c>
      <c r="AC60" s="10">
        <v>46.43</v>
      </c>
      <c r="AD60" s="2">
        <f t="shared" si="0"/>
        <v>0.63000000000000256</v>
      </c>
      <c r="AE60" s="138">
        <f t="shared" si="1"/>
        <v>-1.1917429240263955E-2</v>
      </c>
    </row>
    <row r="61" spans="1:31" x14ac:dyDescent="0.25">
      <c r="O61" s="83">
        <v>0.92</v>
      </c>
      <c r="P61" s="83">
        <f t="shared" si="5"/>
        <v>45.595200000000006</v>
      </c>
      <c r="Q61" s="83"/>
      <c r="W61" s="133">
        <v>42492</v>
      </c>
      <c r="X61" s="10">
        <v>46.21</v>
      </c>
      <c r="Y61" s="10">
        <v>47.4</v>
      </c>
      <c r="Z61" s="10">
        <v>45.84</v>
      </c>
      <c r="AA61" s="10">
        <v>47.18</v>
      </c>
      <c r="AB61" s="95">
        <v>8044400</v>
      </c>
      <c r="AC61" s="10">
        <v>46.99</v>
      </c>
      <c r="AD61" s="2">
        <f t="shared" si="0"/>
        <v>1.5599999999999952</v>
      </c>
      <c r="AE61" s="138">
        <f t="shared" si="1"/>
        <v>3.5934744268077745E-2</v>
      </c>
    </row>
    <row r="62" spans="1:31" x14ac:dyDescent="0.25">
      <c r="O62" s="83">
        <v>0.91</v>
      </c>
      <c r="P62" s="83">
        <f t="shared" si="5"/>
        <v>45.099600000000002</v>
      </c>
      <c r="Q62" s="83"/>
      <c r="W62" s="133">
        <v>42489</v>
      </c>
      <c r="X62" s="10">
        <v>45.89</v>
      </c>
      <c r="Y62" s="10">
        <v>46.9</v>
      </c>
      <c r="Z62" s="10">
        <v>44.96</v>
      </c>
      <c r="AA62" s="10">
        <v>45.54</v>
      </c>
      <c r="AB62" s="95">
        <v>14456700</v>
      </c>
      <c r="AC62" s="10">
        <v>45.36</v>
      </c>
      <c r="AD62" s="2">
        <f t="shared" si="0"/>
        <v>1.9399999999999977</v>
      </c>
      <c r="AE62" s="138">
        <f t="shared" si="1"/>
        <v>4.8786127167629978E-2</v>
      </c>
    </row>
    <row r="63" spans="1:31" x14ac:dyDescent="0.25">
      <c r="O63" s="83">
        <v>0.9</v>
      </c>
      <c r="P63" s="83">
        <f t="shared" si="5"/>
        <v>44.604000000000006</v>
      </c>
      <c r="Q63" s="83"/>
      <c r="W63" s="133">
        <v>42488</v>
      </c>
      <c r="X63" s="10">
        <v>44.24</v>
      </c>
      <c r="Y63" s="10">
        <v>44.32</v>
      </c>
      <c r="Z63" s="10">
        <v>43.2</v>
      </c>
      <c r="AA63" s="10">
        <v>43.42</v>
      </c>
      <c r="AB63" s="95">
        <v>5722500</v>
      </c>
      <c r="AC63" s="10">
        <v>43.25</v>
      </c>
      <c r="AD63" s="2">
        <f t="shared" si="0"/>
        <v>1.1199999999999974</v>
      </c>
      <c r="AE63" s="138">
        <f t="shared" si="1"/>
        <v>-2.5681459788240657E-2</v>
      </c>
    </row>
    <row r="64" spans="1:31" x14ac:dyDescent="0.25">
      <c r="O64" s="34"/>
      <c r="W64" s="133">
        <v>42487</v>
      </c>
      <c r="X64" s="10">
        <v>44.46</v>
      </c>
      <c r="Y64" s="10">
        <v>44.72</v>
      </c>
      <c r="Z64" s="10">
        <v>44.11</v>
      </c>
      <c r="AA64" s="10">
        <v>44.57</v>
      </c>
      <c r="AB64" s="95">
        <v>5450100</v>
      </c>
      <c r="AC64" s="10">
        <v>44.39</v>
      </c>
      <c r="AD64" s="2">
        <f t="shared" si="0"/>
        <v>0.60999999999999943</v>
      </c>
      <c r="AE64" s="138">
        <f t="shared" si="1"/>
        <v>4.0714770413934342E-3</v>
      </c>
    </row>
    <row r="65" spans="15:31" x14ac:dyDescent="0.25">
      <c r="W65" s="133">
        <v>42486</v>
      </c>
      <c r="X65" s="10">
        <v>44.08</v>
      </c>
      <c r="Y65" s="10">
        <v>44.63</v>
      </c>
      <c r="Z65" s="10">
        <v>43.99</v>
      </c>
      <c r="AA65" s="10">
        <v>44.39</v>
      </c>
      <c r="AB65" s="95">
        <v>5065500</v>
      </c>
      <c r="AC65" s="10">
        <v>44.21</v>
      </c>
      <c r="AD65" s="2">
        <f t="shared" si="0"/>
        <v>0.64000000000000057</v>
      </c>
      <c r="AE65" s="138">
        <f t="shared" si="1"/>
        <v>7.7501709596536905E-3</v>
      </c>
    </row>
    <row r="66" spans="15:31" x14ac:dyDescent="0.25">
      <c r="W66" s="133">
        <v>42485</v>
      </c>
      <c r="X66" s="10">
        <v>44.36</v>
      </c>
      <c r="Y66" s="10">
        <v>44.43</v>
      </c>
      <c r="Z66" s="10">
        <v>43.9</v>
      </c>
      <c r="AA66" s="10">
        <v>44.04</v>
      </c>
      <c r="AB66" s="95">
        <v>4556500</v>
      </c>
      <c r="AC66" s="10">
        <v>43.87</v>
      </c>
      <c r="AD66" s="2">
        <f t="shared" si="0"/>
        <v>0.53000000000000114</v>
      </c>
      <c r="AE66" s="138">
        <f t="shared" si="1"/>
        <v>-7.0167496604799373E-3</v>
      </c>
    </row>
    <row r="67" spans="15:31" x14ac:dyDescent="0.25">
      <c r="W67" s="133">
        <v>42482</v>
      </c>
      <c r="X67" s="10">
        <v>44.28</v>
      </c>
      <c r="Y67" s="10">
        <v>45</v>
      </c>
      <c r="Z67" s="10">
        <v>44.06</v>
      </c>
      <c r="AA67" s="10">
        <v>44.36</v>
      </c>
      <c r="AB67" s="95">
        <v>3268500</v>
      </c>
      <c r="AC67" s="10">
        <v>44.18</v>
      </c>
      <c r="AD67" s="2">
        <f>Y67-Z67</f>
        <v>0.93999999999999773</v>
      </c>
      <c r="AE67" s="138">
        <f>AC67/AC68-1</f>
        <v>-2.7088036117380865E-3</v>
      </c>
    </row>
    <row r="68" spans="15:31" x14ac:dyDescent="0.25">
      <c r="W68" s="133">
        <v>42481</v>
      </c>
      <c r="X68" s="10">
        <v>44.6</v>
      </c>
      <c r="Y68" s="10">
        <v>44.87</v>
      </c>
      <c r="Z68" s="10">
        <v>44.33</v>
      </c>
      <c r="AA68" s="10">
        <v>44.48</v>
      </c>
      <c r="AB68" s="95">
        <v>4252600</v>
      </c>
      <c r="AC68" s="10">
        <v>44.3</v>
      </c>
      <c r="AD68" s="2">
        <f>Y68-Z68</f>
        <v>0.53999999999999915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42576</v>
      </c>
      <c r="X2" s="10">
        <v>50.95</v>
      </c>
      <c r="Y2" s="10">
        <v>51.88</v>
      </c>
      <c r="Z2" s="10">
        <v>50.64</v>
      </c>
      <c r="AA2" s="10">
        <v>51.68</v>
      </c>
      <c r="AB2" s="95">
        <v>1772000</v>
      </c>
      <c r="AC2" s="10">
        <v>51.68</v>
      </c>
      <c r="AD2" s="2">
        <f>Y2-Z2</f>
        <v>1.240000000000002</v>
      </c>
      <c r="AE2" s="138">
        <f>AC2/AC3-1</f>
        <v>4.6656298600311619E-3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52.16</v>
      </c>
      <c r="T3" s="1">
        <v>42312</v>
      </c>
      <c r="U3" t="s">
        <v>152</v>
      </c>
      <c r="W3" s="133">
        <v>42573</v>
      </c>
      <c r="X3" s="10">
        <v>51.22</v>
      </c>
      <c r="Y3" s="10">
        <v>51.6</v>
      </c>
      <c r="Z3" s="10">
        <v>50.45</v>
      </c>
      <c r="AA3" s="10">
        <v>51.44</v>
      </c>
      <c r="AB3" s="95">
        <v>1900900</v>
      </c>
      <c r="AC3" s="10">
        <v>51.44</v>
      </c>
      <c r="AD3" s="2">
        <f t="shared" ref="AD3:AD66" si="0">Y3-Z3</f>
        <v>1.1499999999999986</v>
      </c>
      <c r="AE3" s="138">
        <f t="shared" ref="AE3:AE66" si="1">AC3/AC4-1</f>
        <v>1.7526777020446804E-3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52.16</v>
      </c>
      <c r="W4" s="133">
        <v>42572</v>
      </c>
      <c r="X4" s="10">
        <v>51.5</v>
      </c>
      <c r="Y4" s="10">
        <v>52.21</v>
      </c>
      <c r="Z4" s="10">
        <v>51.26</v>
      </c>
      <c r="AA4" s="10">
        <v>51.35</v>
      </c>
      <c r="AB4" s="95">
        <v>2001500</v>
      </c>
      <c r="AC4" s="10">
        <v>51.35</v>
      </c>
      <c r="AD4" s="2">
        <f t="shared" si="0"/>
        <v>0.95000000000000284</v>
      </c>
      <c r="AE4" s="138">
        <f t="shared" si="1"/>
        <v>-4.6520643535569173E-3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42571</v>
      </c>
      <c r="X5" s="10">
        <v>51.16</v>
      </c>
      <c r="Y5" s="10">
        <v>51.67</v>
      </c>
      <c r="Z5" s="10">
        <v>50.89</v>
      </c>
      <c r="AA5" s="10">
        <v>51.59</v>
      </c>
      <c r="AB5" s="95">
        <v>1470300</v>
      </c>
      <c r="AC5" s="10">
        <v>51.59</v>
      </c>
      <c r="AD5" s="2">
        <f t="shared" si="0"/>
        <v>0.78000000000000114</v>
      </c>
      <c r="AE5" s="138">
        <f t="shared" si="1"/>
        <v>7.8140261769878983E-3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42570</v>
      </c>
      <c r="X6" s="10">
        <v>51.6</v>
      </c>
      <c r="Y6" s="10">
        <v>51.96</v>
      </c>
      <c r="Z6" s="10">
        <v>50.72</v>
      </c>
      <c r="AA6" s="10">
        <v>51.19</v>
      </c>
      <c r="AB6" s="95">
        <v>2120900</v>
      </c>
      <c r="AC6" s="10">
        <v>51.19</v>
      </c>
      <c r="AD6" s="2">
        <f t="shared" si="0"/>
        <v>1.240000000000002</v>
      </c>
      <c r="AE6" s="138">
        <f t="shared" si="1"/>
        <v>-1.5576923076923155E-2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42569</v>
      </c>
      <c r="X7" s="10">
        <v>51.64</v>
      </c>
      <c r="Y7" s="10">
        <v>52.7</v>
      </c>
      <c r="Z7" s="10">
        <v>51.48</v>
      </c>
      <c r="AA7" s="10">
        <v>52</v>
      </c>
      <c r="AB7" s="95">
        <v>1678100</v>
      </c>
      <c r="AC7" s="10">
        <v>52</v>
      </c>
      <c r="AD7" s="2">
        <f t="shared" si="0"/>
        <v>1.220000000000006</v>
      </c>
      <c r="AE7" s="138">
        <f t="shared" si="1"/>
        <v>6.9713400464754827E-3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51.84</v>
      </c>
      <c r="Y8" s="10">
        <v>51.85</v>
      </c>
      <c r="Z8" s="10">
        <v>51.37</v>
      </c>
      <c r="AA8" s="10">
        <v>51.64</v>
      </c>
      <c r="AB8" s="95">
        <v>1226800</v>
      </c>
      <c r="AC8" s="10">
        <v>51.64</v>
      </c>
      <c r="AD8" s="2">
        <f t="shared" si="0"/>
        <v>0.48000000000000398</v>
      </c>
      <c r="AE8" s="138">
        <f t="shared" si="1"/>
        <v>1.3573783207290191E-3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51.91</v>
      </c>
      <c r="Y9" s="10">
        <v>51.98</v>
      </c>
      <c r="Z9" s="10">
        <v>51.49</v>
      </c>
      <c r="AA9" s="10">
        <v>51.57</v>
      </c>
      <c r="AB9" s="95">
        <v>1748200</v>
      </c>
      <c r="AC9" s="10">
        <v>51.57</v>
      </c>
      <c r="AD9" s="2">
        <f t="shared" si="0"/>
        <v>0.48999999999999488</v>
      </c>
      <c r="AE9" s="138">
        <f t="shared" si="1"/>
        <v>-2.9002320185614883E-3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42564</v>
      </c>
      <c r="X10" s="10">
        <v>51.84</v>
      </c>
      <c r="Y10" s="10">
        <v>52</v>
      </c>
      <c r="Z10" s="10">
        <v>51.35</v>
      </c>
      <c r="AA10" s="10">
        <v>51.72</v>
      </c>
      <c r="AB10" s="95">
        <v>1631300</v>
      </c>
      <c r="AC10" s="10">
        <v>51.72</v>
      </c>
      <c r="AD10" s="2">
        <f t="shared" si="0"/>
        <v>0.64999999999999858</v>
      </c>
      <c r="AE10" s="138">
        <f t="shared" si="1"/>
        <v>-3.6601810826429881E-3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51.54</v>
      </c>
      <c r="Y11" s="10">
        <v>52.11</v>
      </c>
      <c r="Z11" s="10">
        <v>51.41</v>
      </c>
      <c r="AA11" s="10">
        <v>51.91</v>
      </c>
      <c r="AB11" s="95">
        <v>2286900</v>
      </c>
      <c r="AC11" s="10">
        <v>51.91</v>
      </c>
      <c r="AD11" s="2">
        <f t="shared" si="0"/>
        <v>0.70000000000000284</v>
      </c>
      <c r="AE11" s="138">
        <f t="shared" si="1"/>
        <v>1.5851272015655393E-2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42562</v>
      </c>
      <c r="X12" s="10">
        <v>50.4</v>
      </c>
      <c r="Y12" s="10">
        <v>51.63</v>
      </c>
      <c r="Z12" s="10">
        <v>50.27</v>
      </c>
      <c r="AA12" s="10">
        <v>51.1</v>
      </c>
      <c r="AB12" s="95">
        <v>2990800</v>
      </c>
      <c r="AC12" s="10">
        <v>51.1</v>
      </c>
      <c r="AD12" s="2">
        <f t="shared" si="0"/>
        <v>1.3599999999999994</v>
      </c>
      <c r="AE12" s="138">
        <f t="shared" si="1"/>
        <v>1.7320326498108773E-2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42559</v>
      </c>
      <c r="X13" s="10">
        <v>49.69</v>
      </c>
      <c r="Y13" s="10">
        <v>50.33</v>
      </c>
      <c r="Z13" s="10">
        <v>49.48</v>
      </c>
      <c r="AA13" s="10">
        <v>50.23</v>
      </c>
      <c r="AB13" s="95">
        <v>2876800</v>
      </c>
      <c r="AC13" s="10">
        <v>50.23</v>
      </c>
      <c r="AD13" s="2">
        <f t="shared" si="0"/>
        <v>0.85000000000000142</v>
      </c>
      <c r="AE13" s="138">
        <f t="shared" si="1"/>
        <v>2.4057084607543411E-2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42558</v>
      </c>
      <c r="X14" s="10">
        <v>48.58</v>
      </c>
      <c r="Y14" s="10">
        <v>49.84</v>
      </c>
      <c r="Z14" s="10">
        <v>48.48</v>
      </c>
      <c r="AA14" s="10">
        <v>49.05</v>
      </c>
      <c r="AB14" s="95">
        <v>3622300</v>
      </c>
      <c r="AC14" s="10">
        <v>49.05</v>
      </c>
      <c r="AD14" s="2">
        <f t="shared" si="0"/>
        <v>1.3600000000000065</v>
      </c>
      <c r="AE14" s="138">
        <f t="shared" si="1"/>
        <v>1.0506798516687121E-2</v>
      </c>
    </row>
    <row r="15" spans="1:43" x14ac:dyDescent="0.25">
      <c r="W15" s="133">
        <v>42557</v>
      </c>
      <c r="X15" s="10">
        <v>49</v>
      </c>
      <c r="Y15" s="10">
        <v>49.02</v>
      </c>
      <c r="Z15" s="10">
        <v>48</v>
      </c>
      <c r="AA15" s="10">
        <v>48.54</v>
      </c>
      <c r="AB15" s="95">
        <v>4745700</v>
      </c>
      <c r="AC15" s="10">
        <v>48.54</v>
      </c>
      <c r="AD15" s="2">
        <f t="shared" si="0"/>
        <v>1.0200000000000031</v>
      </c>
      <c r="AE15" s="138">
        <f t="shared" si="1"/>
        <v>-1.2611879576891694E-2</v>
      </c>
    </row>
    <row r="16" spans="1:43" x14ac:dyDescent="0.25">
      <c r="W16" s="133">
        <v>42556</v>
      </c>
      <c r="X16" s="10">
        <v>49.66</v>
      </c>
      <c r="Y16" s="10">
        <v>49.84</v>
      </c>
      <c r="Z16" s="10">
        <v>48.63</v>
      </c>
      <c r="AA16" s="10">
        <v>49.16</v>
      </c>
      <c r="AB16" s="95">
        <v>2755500</v>
      </c>
      <c r="AC16" s="10">
        <v>49.16</v>
      </c>
      <c r="AD16" s="2">
        <f t="shared" si="0"/>
        <v>1.2100000000000009</v>
      </c>
      <c r="AE16" s="138">
        <f t="shared" si="1"/>
        <v>-1.8370607028754038E-2</v>
      </c>
    </row>
    <row r="17" spans="1:31" x14ac:dyDescent="0.25">
      <c r="B17" s="1"/>
      <c r="C17" s="4"/>
      <c r="W17" s="133">
        <v>42552</v>
      </c>
      <c r="X17" s="10">
        <v>49.53</v>
      </c>
      <c r="Y17" s="10">
        <v>50.26</v>
      </c>
      <c r="Z17" s="10">
        <v>49.16</v>
      </c>
      <c r="AA17" s="10">
        <v>50.08</v>
      </c>
      <c r="AB17" s="95">
        <v>1870100</v>
      </c>
      <c r="AC17" s="10">
        <v>50.08</v>
      </c>
      <c r="AD17" s="2">
        <f t="shared" si="0"/>
        <v>1.1000000000000014</v>
      </c>
      <c r="AE17" s="138">
        <f t="shared" si="1"/>
        <v>1.2126111560226471E-2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42551</v>
      </c>
      <c r="X18" s="10">
        <v>48.47</v>
      </c>
      <c r="Y18" s="10">
        <v>49.48</v>
      </c>
      <c r="Z18" s="10">
        <v>48.02</v>
      </c>
      <c r="AA18" s="10">
        <v>49.48</v>
      </c>
      <c r="AB18" s="95">
        <v>2675100</v>
      </c>
      <c r="AC18" s="10">
        <v>49.48</v>
      </c>
      <c r="AD18" s="2">
        <f t="shared" si="0"/>
        <v>1.4599999999999937</v>
      </c>
      <c r="AE18" s="138">
        <f t="shared" si="1"/>
        <v>2.1891780256092508E-2</v>
      </c>
    </row>
    <row r="19" spans="1:31" x14ac:dyDescent="0.25">
      <c r="G19" s="2"/>
      <c r="W19" s="133">
        <v>42550</v>
      </c>
      <c r="X19" s="10">
        <v>48.01</v>
      </c>
      <c r="Y19" s="10">
        <v>48.9</v>
      </c>
      <c r="Z19" s="10">
        <v>47.78</v>
      </c>
      <c r="AA19" s="10">
        <v>48.42</v>
      </c>
      <c r="AB19" s="95">
        <v>2968600</v>
      </c>
      <c r="AC19" s="10">
        <v>48.42</v>
      </c>
      <c r="AD19" s="2">
        <f t="shared" si="0"/>
        <v>1.1199999999999974</v>
      </c>
      <c r="AE19" s="138">
        <f t="shared" si="1"/>
        <v>2.0657672849915709E-2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46.8</v>
      </c>
      <c r="Y20" s="10">
        <v>47.57</v>
      </c>
      <c r="Z20" s="10">
        <v>46.77</v>
      </c>
      <c r="AA20" s="10">
        <v>47.44</v>
      </c>
      <c r="AB20" s="95">
        <v>2575200</v>
      </c>
      <c r="AC20" s="10">
        <v>47.44</v>
      </c>
      <c r="AD20" s="2">
        <f t="shared" si="0"/>
        <v>0.79999999999999716</v>
      </c>
      <c r="AE20" s="138">
        <f t="shared" si="1"/>
        <v>2.7062134661182125E-2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42548</v>
      </c>
      <c r="X21" s="10">
        <v>47.14</v>
      </c>
      <c r="Y21" s="10">
        <v>47.19</v>
      </c>
      <c r="Z21" s="10">
        <v>45.26</v>
      </c>
      <c r="AA21" s="10">
        <v>46.19</v>
      </c>
      <c r="AB21" s="95">
        <v>3293400</v>
      </c>
      <c r="AC21" s="10">
        <v>46.19</v>
      </c>
      <c r="AD21" s="2">
        <f t="shared" si="0"/>
        <v>1.9299999999999997</v>
      </c>
      <c r="AE21" s="138">
        <f t="shared" si="1"/>
        <v>-2.9825666876706625E-2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42545</v>
      </c>
      <c r="X22" s="10">
        <v>48.4</v>
      </c>
      <c r="Y22" s="10">
        <v>49.2</v>
      </c>
      <c r="Z22" s="10">
        <v>47.5</v>
      </c>
      <c r="AA22" s="10">
        <v>47.61</v>
      </c>
      <c r="AB22" s="95">
        <v>5684500</v>
      </c>
      <c r="AC22" s="10">
        <v>47.61</v>
      </c>
      <c r="AD22" s="2">
        <f t="shared" si="0"/>
        <v>1.7000000000000028</v>
      </c>
      <c r="AE22" s="138">
        <f t="shared" si="1"/>
        <v>-6.3164108618654069E-2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42544</v>
      </c>
      <c r="X23" s="10">
        <v>51.37</v>
      </c>
      <c r="Y23" s="10">
        <v>51.58</v>
      </c>
      <c r="Z23" s="10">
        <v>50.58</v>
      </c>
      <c r="AA23" s="10">
        <v>50.82</v>
      </c>
      <c r="AB23" s="95">
        <v>3150500</v>
      </c>
      <c r="AC23" s="10">
        <v>50.82</v>
      </c>
      <c r="AD23" s="2">
        <f t="shared" si="0"/>
        <v>1</v>
      </c>
      <c r="AE23" s="138">
        <f t="shared" si="1"/>
        <v>3.9370078740152969E-4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42543</v>
      </c>
      <c r="X24" s="10">
        <v>50.4</v>
      </c>
      <c r="Y24" s="10">
        <v>51.49</v>
      </c>
      <c r="Z24" s="10">
        <v>50.31</v>
      </c>
      <c r="AA24" s="10">
        <v>50.8</v>
      </c>
      <c r="AB24" s="95">
        <v>3417300</v>
      </c>
      <c r="AC24" s="10">
        <v>50.8</v>
      </c>
      <c r="AD24" s="2">
        <f t="shared" si="0"/>
        <v>1.1799999999999997</v>
      </c>
      <c r="AE24" s="138">
        <f t="shared" si="1"/>
        <v>2.7635215159889093E-3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42542</v>
      </c>
      <c r="X25" s="10">
        <v>50.33</v>
      </c>
      <c r="Y25" s="10">
        <v>50.74</v>
      </c>
      <c r="Z25" s="10">
        <v>49.89</v>
      </c>
      <c r="AA25" s="10">
        <v>50.66</v>
      </c>
      <c r="AB25" s="95">
        <v>2973100</v>
      </c>
      <c r="AC25" s="10">
        <v>50.66</v>
      </c>
      <c r="AD25" s="2">
        <f t="shared" si="0"/>
        <v>0.85000000000000142</v>
      </c>
      <c r="AE25" s="138">
        <f t="shared" si="1"/>
        <v>1.2390087929656124E-2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42541</v>
      </c>
      <c r="X26" s="10">
        <v>50.89</v>
      </c>
      <c r="Y26" s="10">
        <v>51.08</v>
      </c>
      <c r="Z26" s="10">
        <v>50.01</v>
      </c>
      <c r="AA26" s="10">
        <v>50.04</v>
      </c>
      <c r="AB26" s="95">
        <v>2350100</v>
      </c>
      <c r="AC26" s="10">
        <v>50.04</v>
      </c>
      <c r="AD26" s="2">
        <f t="shared" si="0"/>
        <v>1.0700000000000003</v>
      </c>
      <c r="AE26" s="138">
        <f t="shared" si="1"/>
        <v>1.4008405043026695E-3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42538</v>
      </c>
      <c r="X27" s="10">
        <v>49.1</v>
      </c>
      <c r="Y27" s="10">
        <v>50.09</v>
      </c>
      <c r="Z27" s="10">
        <v>48.85</v>
      </c>
      <c r="AA27" s="10">
        <v>49.97</v>
      </c>
      <c r="AB27" s="95">
        <v>2793100</v>
      </c>
      <c r="AC27" s="10">
        <v>49.97</v>
      </c>
      <c r="AD27" s="2">
        <f t="shared" si="0"/>
        <v>1.240000000000002</v>
      </c>
      <c r="AE27" s="138">
        <f t="shared" si="1"/>
        <v>1.7926257893664532E-2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42537</v>
      </c>
      <c r="X28" s="10">
        <v>49.63</v>
      </c>
      <c r="Y28" s="10">
        <v>49.94</v>
      </c>
      <c r="Z28" s="10">
        <v>48.85</v>
      </c>
      <c r="AA28" s="10">
        <v>49.09</v>
      </c>
      <c r="AB28" s="95">
        <v>2786800</v>
      </c>
      <c r="AC28" s="10">
        <v>49.09</v>
      </c>
      <c r="AD28" s="2">
        <f t="shared" si="0"/>
        <v>1.0899999999999963</v>
      </c>
      <c r="AE28" s="138">
        <f t="shared" si="1"/>
        <v>-1.5838011226944615E-2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42536</v>
      </c>
      <c r="X29" s="10">
        <v>49.73</v>
      </c>
      <c r="Y29" s="10">
        <v>50.92</v>
      </c>
      <c r="Z29" s="10">
        <v>49.69</v>
      </c>
      <c r="AA29" s="10">
        <v>49.88</v>
      </c>
      <c r="AB29" s="95">
        <v>2861800</v>
      </c>
      <c r="AC29" s="10">
        <v>49.88</v>
      </c>
      <c r="AD29" s="2">
        <f t="shared" si="0"/>
        <v>1.230000000000004</v>
      </c>
      <c r="AE29" s="138">
        <f t="shared" si="1"/>
        <v>9.3079724807769715E-3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42535</v>
      </c>
      <c r="X30" s="10">
        <v>49.28</v>
      </c>
      <c r="Y30" s="10">
        <v>49.97</v>
      </c>
      <c r="Z30" s="10">
        <v>48.77</v>
      </c>
      <c r="AA30" s="10">
        <v>49.42</v>
      </c>
      <c r="AB30" s="95">
        <v>3996000</v>
      </c>
      <c r="AC30" s="10">
        <v>49.42</v>
      </c>
      <c r="AD30" s="2">
        <f t="shared" si="0"/>
        <v>1.1999999999999957</v>
      </c>
      <c r="AE30" s="138">
        <f t="shared" si="1"/>
        <v>-5.0332192470303738E-3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42534</v>
      </c>
      <c r="X31" s="10">
        <v>49.65</v>
      </c>
      <c r="Y31" s="10">
        <v>50.16</v>
      </c>
      <c r="Z31" s="10">
        <v>49.5</v>
      </c>
      <c r="AA31" s="10">
        <v>49.67</v>
      </c>
      <c r="AB31" s="95">
        <v>4274000</v>
      </c>
      <c r="AC31" s="10">
        <v>49.67</v>
      </c>
      <c r="AD31" s="2">
        <f t="shared" si="0"/>
        <v>0.65999999999999659</v>
      </c>
      <c r="AE31" s="138">
        <f t="shared" si="1"/>
        <v>-3.4109149277689044E-3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42531</v>
      </c>
      <c r="X32" s="10">
        <v>50</v>
      </c>
      <c r="Y32" s="10">
        <v>50.49</v>
      </c>
      <c r="Z32" s="10">
        <v>49.76</v>
      </c>
      <c r="AA32" s="10">
        <v>49.84</v>
      </c>
      <c r="AB32" s="95">
        <v>3804500</v>
      </c>
      <c r="AC32" s="10">
        <v>49.84</v>
      </c>
      <c r="AD32" s="2">
        <f t="shared" si="0"/>
        <v>0.73000000000000398</v>
      </c>
      <c r="AE32" s="138">
        <f t="shared" si="1"/>
        <v>-1.7737485218762283E-2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42530</v>
      </c>
      <c r="X33" s="10">
        <v>50.33</v>
      </c>
      <c r="Y33" s="10">
        <v>50.87</v>
      </c>
      <c r="Z33" s="10">
        <v>49.8</v>
      </c>
      <c r="AA33" s="10">
        <v>50.74</v>
      </c>
      <c r="AB33" s="95">
        <v>4610400</v>
      </c>
      <c r="AC33" s="10">
        <v>50.74</v>
      </c>
      <c r="AD33" s="2">
        <f t="shared" si="0"/>
        <v>1.0700000000000003</v>
      </c>
      <c r="AE33" s="138">
        <f t="shared" si="1"/>
        <v>1.38148805999605E-3</v>
      </c>
    </row>
    <row r="34" spans="1:31" x14ac:dyDescent="0.25">
      <c r="W34" s="133">
        <v>42529</v>
      </c>
      <c r="X34" s="10">
        <v>50.86</v>
      </c>
      <c r="Y34" s="10">
        <v>50.9</v>
      </c>
      <c r="Z34" s="10">
        <v>50.3</v>
      </c>
      <c r="AA34" s="10">
        <v>50.67</v>
      </c>
      <c r="AB34" s="95">
        <v>6388800</v>
      </c>
      <c r="AC34" s="10">
        <v>50.67</v>
      </c>
      <c r="AD34" s="2">
        <f t="shared" si="0"/>
        <v>0.60000000000000142</v>
      </c>
      <c r="AE34" s="138">
        <f t="shared" si="1"/>
        <v>-3.5398230088495852E-3</v>
      </c>
    </row>
    <row r="35" spans="1:31" x14ac:dyDescent="0.25">
      <c r="L35" t="s">
        <v>238</v>
      </c>
      <c r="M35" s="2">
        <f>M51+K51-F51</f>
        <v>745.43999999999505</v>
      </c>
      <c r="W35" s="133">
        <v>42528</v>
      </c>
      <c r="X35" s="10">
        <v>49.17</v>
      </c>
      <c r="Y35" s="10">
        <v>50.97</v>
      </c>
      <c r="Z35" s="10">
        <v>49.16</v>
      </c>
      <c r="AA35" s="10">
        <v>50.85</v>
      </c>
      <c r="AB35" s="95">
        <v>6035200</v>
      </c>
      <c r="AC35" s="10">
        <v>50.85</v>
      </c>
      <c r="AD35" s="2">
        <f t="shared" si="0"/>
        <v>1.8100000000000023</v>
      </c>
      <c r="AE35" s="138">
        <f t="shared" si="1"/>
        <v>2.5408348457350183E-2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42527</v>
      </c>
      <c r="X36" s="10">
        <v>48.45</v>
      </c>
      <c r="Y36" s="10">
        <v>49.88</v>
      </c>
      <c r="Z36" s="10">
        <v>48.16</v>
      </c>
      <c r="AA36" s="10">
        <v>49.59</v>
      </c>
      <c r="AB36" s="95">
        <v>5458400</v>
      </c>
      <c r="AC36" s="10">
        <v>49.59</v>
      </c>
      <c r="AD36" s="2">
        <f t="shared" si="0"/>
        <v>1.720000000000006</v>
      </c>
      <c r="AE36" s="138">
        <f t="shared" si="1"/>
        <v>2.3529411764705799E-2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42524</v>
      </c>
      <c r="X37" s="10">
        <v>46.88</v>
      </c>
      <c r="Y37" s="10">
        <v>49.02</v>
      </c>
      <c r="Z37" s="10">
        <v>46.88</v>
      </c>
      <c r="AA37" s="10">
        <v>48.45</v>
      </c>
      <c r="AB37" s="95">
        <v>7149700</v>
      </c>
      <c r="AC37" s="10">
        <v>48.45</v>
      </c>
      <c r="AD37" s="2">
        <f t="shared" si="0"/>
        <v>2.1400000000000006</v>
      </c>
      <c r="AE37" s="138">
        <f t="shared" si="1"/>
        <v>1.9785308356135678E-2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42523</v>
      </c>
      <c r="X38" s="10">
        <v>45.42</v>
      </c>
      <c r="Y38" s="10">
        <v>47.83</v>
      </c>
      <c r="Z38" s="10">
        <v>45.3</v>
      </c>
      <c r="AA38" s="10">
        <v>47.51</v>
      </c>
      <c r="AB38" s="95">
        <v>9374100</v>
      </c>
      <c r="AC38" s="10">
        <v>47.51</v>
      </c>
      <c r="AD38" s="2">
        <f t="shared" si="0"/>
        <v>2.5300000000000011</v>
      </c>
      <c r="AE38" s="138">
        <f t="shared" si="1"/>
        <v>4.3029637760702455E-2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42522</v>
      </c>
      <c r="X39" s="10">
        <v>42.72</v>
      </c>
      <c r="Y39" s="10">
        <v>46</v>
      </c>
      <c r="Z39" s="10">
        <v>42.72</v>
      </c>
      <c r="AA39" s="10">
        <v>45.55</v>
      </c>
      <c r="AB39" s="95">
        <v>16533400</v>
      </c>
      <c r="AC39" s="10">
        <v>45.55</v>
      </c>
      <c r="AD39" s="2">
        <f t="shared" si="0"/>
        <v>3.2800000000000011</v>
      </c>
      <c r="AE39" s="138">
        <f t="shared" si="1"/>
        <v>6.6245318352059934E-2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42521</v>
      </c>
      <c r="X40" s="10">
        <v>41.66</v>
      </c>
      <c r="Y40" s="10">
        <v>42.93</v>
      </c>
      <c r="Z40" s="10">
        <v>41.41</v>
      </c>
      <c r="AA40" s="10">
        <v>42.72</v>
      </c>
      <c r="AB40" s="95">
        <v>10067900</v>
      </c>
      <c r="AC40" s="10">
        <v>42.72</v>
      </c>
      <c r="AD40" s="2">
        <f t="shared" si="0"/>
        <v>1.5200000000000031</v>
      </c>
      <c r="AE40" s="138">
        <f t="shared" si="1"/>
        <v>2.2254127781766053E-2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42517</v>
      </c>
      <c r="X41" s="10">
        <v>41.94</v>
      </c>
      <c r="Y41" s="10">
        <v>42.08</v>
      </c>
      <c r="Z41" s="10">
        <v>41.55</v>
      </c>
      <c r="AA41" s="10">
        <v>41.79</v>
      </c>
      <c r="AB41" s="95">
        <v>2944600</v>
      </c>
      <c r="AC41" s="10">
        <v>41.79</v>
      </c>
      <c r="AD41" s="2">
        <f t="shared" si="0"/>
        <v>0.53000000000000114</v>
      </c>
      <c r="AE41" s="138">
        <f t="shared" si="1"/>
        <v>-7.1736011477763206E-4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42516</v>
      </c>
      <c r="X42" s="10">
        <v>42.34</v>
      </c>
      <c r="Y42" s="10">
        <v>42.6</v>
      </c>
      <c r="Z42" s="10">
        <v>41.48</v>
      </c>
      <c r="AA42" s="10">
        <v>41.82</v>
      </c>
      <c r="AB42" s="95">
        <v>2992400</v>
      </c>
      <c r="AC42" s="10">
        <v>41.82</v>
      </c>
      <c r="AD42" s="2">
        <f t="shared" si="0"/>
        <v>1.1200000000000045</v>
      </c>
      <c r="AE42" s="138">
        <f t="shared" si="1"/>
        <v>4.7846889952163352E-4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57.375999999999998</v>
      </c>
      <c r="T43" s="128" t="s">
        <v>98</v>
      </c>
      <c r="U43" s="98">
        <v>51.44</v>
      </c>
      <c r="W43" s="133">
        <v>42515</v>
      </c>
      <c r="X43" s="10">
        <v>41.06</v>
      </c>
      <c r="Y43" s="10">
        <v>41.89</v>
      </c>
      <c r="Z43" s="10">
        <v>40.99</v>
      </c>
      <c r="AA43" s="10">
        <v>41.8</v>
      </c>
      <c r="AB43" s="95">
        <v>2735500</v>
      </c>
      <c r="AC43" s="10">
        <v>41.8</v>
      </c>
      <c r="AD43" s="2">
        <f t="shared" si="0"/>
        <v>0.89999999999999858</v>
      </c>
      <c r="AE43" s="138">
        <f t="shared" si="1"/>
        <v>5.7747834456207681E-3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56.854399999999998</v>
      </c>
      <c r="T44" s="93" t="s">
        <v>99</v>
      </c>
      <c r="U44" s="88">
        <v>50.95</v>
      </c>
      <c r="W44" s="133">
        <v>42514</v>
      </c>
      <c r="X44" s="10">
        <v>41.51</v>
      </c>
      <c r="Y44" s="10">
        <v>41.93</v>
      </c>
      <c r="Z44" s="10">
        <v>40.72</v>
      </c>
      <c r="AA44" s="10">
        <v>41.56</v>
      </c>
      <c r="AB44" s="95">
        <v>3967300</v>
      </c>
      <c r="AC44" s="10">
        <v>41.56</v>
      </c>
      <c r="AD44" s="2">
        <f t="shared" si="0"/>
        <v>1.2100000000000009</v>
      </c>
      <c r="AE44" s="138">
        <f t="shared" si="1"/>
        <v>1.2045290291498034E-3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56.332799999999999</v>
      </c>
      <c r="R45" s="34"/>
      <c r="T45" s="93" t="s">
        <v>100</v>
      </c>
      <c r="U45" s="88" t="s">
        <v>452</v>
      </c>
      <c r="W45" s="133">
        <v>42513</v>
      </c>
      <c r="X45" s="10">
        <v>41.87</v>
      </c>
      <c r="Y45" s="10">
        <v>42.74</v>
      </c>
      <c r="Z45" s="10">
        <v>41.49</v>
      </c>
      <c r="AA45" s="10">
        <v>41.51</v>
      </c>
      <c r="AB45" s="95">
        <v>3709800</v>
      </c>
      <c r="AC45" s="10">
        <v>41.51</v>
      </c>
      <c r="AD45" s="2">
        <f t="shared" si="0"/>
        <v>1.25</v>
      </c>
      <c r="AE45" s="138">
        <f t="shared" si="1"/>
        <v>-9.6269554753303233E-4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55.811199999999999</v>
      </c>
      <c r="Q46" s="34"/>
      <c r="R46" s="34"/>
      <c r="T46" s="93" t="s">
        <v>101</v>
      </c>
      <c r="U46" s="88" t="s">
        <v>453</v>
      </c>
      <c r="W46" s="133">
        <v>42510</v>
      </c>
      <c r="X46" s="10">
        <v>40.840000000000003</v>
      </c>
      <c r="Y46" s="10">
        <v>41.64</v>
      </c>
      <c r="Z46" s="10">
        <v>40.81</v>
      </c>
      <c r="AA46" s="10">
        <v>41.55</v>
      </c>
      <c r="AB46" s="95">
        <v>2747900</v>
      </c>
      <c r="AC46" s="10">
        <v>41.55</v>
      </c>
      <c r="AD46" s="2">
        <f t="shared" si="0"/>
        <v>0.82999999999999829</v>
      </c>
      <c r="AE46" s="138">
        <f t="shared" si="1"/>
        <v>2.0884520884520752E-2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55.2896</v>
      </c>
      <c r="Q47" s="34"/>
      <c r="R47" s="34"/>
      <c r="T47" s="93" t="s">
        <v>102</v>
      </c>
      <c r="U47" s="88">
        <v>56.26</v>
      </c>
      <c r="W47" s="133">
        <v>42509</v>
      </c>
      <c r="X47" s="10">
        <v>40.659999999999997</v>
      </c>
      <c r="Y47" s="10">
        <v>41.46</v>
      </c>
      <c r="Z47" s="10">
        <v>40.36</v>
      </c>
      <c r="AA47" s="10">
        <v>40.700000000000003</v>
      </c>
      <c r="AB47" s="95">
        <v>3620700</v>
      </c>
      <c r="AC47" s="10">
        <v>40.700000000000003</v>
      </c>
      <c r="AD47" s="2">
        <f t="shared" si="0"/>
        <v>1.1000000000000014</v>
      </c>
      <c r="AE47" s="138">
        <f t="shared" si="1"/>
        <v>-1.2269938650305567E-3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54.768000000000001</v>
      </c>
      <c r="Q48" s="34"/>
      <c r="R48" s="34"/>
      <c r="T48" s="93" t="s">
        <v>103</v>
      </c>
      <c r="U48" s="88">
        <v>0.140906</v>
      </c>
      <c r="W48" s="133">
        <v>42508</v>
      </c>
      <c r="X48" s="10">
        <v>41.38</v>
      </c>
      <c r="Y48" s="10">
        <v>41.98</v>
      </c>
      <c r="Z48" s="10">
        <v>40.450000000000003</v>
      </c>
      <c r="AA48" s="10">
        <v>40.75</v>
      </c>
      <c r="AB48" s="95">
        <v>3144200</v>
      </c>
      <c r="AC48" s="10">
        <v>40.75</v>
      </c>
      <c r="AD48" s="2">
        <f t="shared" si="0"/>
        <v>1.529999999999994</v>
      </c>
      <c r="AE48" s="138">
        <f t="shared" si="1"/>
        <v>-2.1138601969733384E-2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54.246400000000001</v>
      </c>
      <c r="Q49" s="34"/>
      <c r="R49" s="34"/>
      <c r="T49" s="93" t="s">
        <v>104</v>
      </c>
      <c r="U49" s="88" t="s">
        <v>376</v>
      </c>
      <c r="W49" s="133">
        <v>42507</v>
      </c>
      <c r="X49" s="10">
        <v>41.43</v>
      </c>
      <c r="Y49" s="10">
        <v>42.35</v>
      </c>
      <c r="Z49" s="10">
        <v>40.74</v>
      </c>
      <c r="AA49" s="10">
        <v>41.63</v>
      </c>
      <c r="AB49" s="95">
        <v>4735400</v>
      </c>
      <c r="AC49" s="10">
        <v>41.63</v>
      </c>
      <c r="AD49" s="2">
        <f t="shared" si="0"/>
        <v>1.6099999999999994</v>
      </c>
      <c r="AE49" s="138">
        <f t="shared" si="1"/>
        <v>4.1003376748673936E-3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53.724799999999995</v>
      </c>
      <c r="Q50" s="83"/>
      <c r="R50" s="34"/>
      <c r="T50" s="93"/>
      <c r="U50" s="88"/>
      <c r="W50" s="133">
        <v>42506</v>
      </c>
      <c r="X50" s="10">
        <v>41.86</v>
      </c>
      <c r="Y50" s="10">
        <v>41.98</v>
      </c>
      <c r="Z50" s="10">
        <v>40.99</v>
      </c>
      <c r="AA50" s="10">
        <v>41.46</v>
      </c>
      <c r="AB50" s="95">
        <v>3053500</v>
      </c>
      <c r="AC50" s="10">
        <v>41.46</v>
      </c>
      <c r="AD50" s="2">
        <f t="shared" si="0"/>
        <v>0.98999999999999488</v>
      </c>
      <c r="AE50" s="138">
        <f t="shared" si="1"/>
        <v>-1.0737294201860981E-2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53.203199999999995</v>
      </c>
      <c r="Q51" s="83"/>
      <c r="R51" s="34"/>
      <c r="T51" s="93" t="s">
        <v>105</v>
      </c>
      <c r="U51" s="88" t="s">
        <v>454</v>
      </c>
      <c r="W51" s="133">
        <v>42503</v>
      </c>
      <c r="X51" s="10">
        <v>43.07</v>
      </c>
      <c r="Y51" s="10">
        <v>43.1</v>
      </c>
      <c r="Z51" s="10">
        <v>40.81</v>
      </c>
      <c r="AA51" s="10">
        <v>41.91</v>
      </c>
      <c r="AB51" s="95">
        <v>9170500</v>
      </c>
      <c r="AC51" s="10">
        <v>41.91</v>
      </c>
      <c r="AD51" s="2">
        <f t="shared" si="0"/>
        <v>2.2899999999999991</v>
      </c>
      <c r="AE51" s="138">
        <f t="shared" si="1"/>
        <v>-4.2932176295958024E-2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52.681599999999996</v>
      </c>
      <c r="Q52" s="83"/>
      <c r="R52" s="34"/>
      <c r="T52" s="93" t="s">
        <v>106</v>
      </c>
      <c r="U52" s="88" t="s">
        <v>253</v>
      </c>
      <c r="W52" s="133">
        <v>42502</v>
      </c>
      <c r="X52" s="10">
        <v>44.34</v>
      </c>
      <c r="Y52" s="10">
        <v>44.44</v>
      </c>
      <c r="Z52" s="10">
        <v>43.06</v>
      </c>
      <c r="AA52" s="10">
        <v>43.79</v>
      </c>
      <c r="AB52" s="95">
        <v>5586300</v>
      </c>
      <c r="AC52" s="10">
        <v>43.79</v>
      </c>
      <c r="AD52" s="2">
        <f t="shared" si="0"/>
        <v>1.3799999999999955</v>
      </c>
      <c r="AE52" s="138">
        <f t="shared" si="1"/>
        <v>-4.9988638945693831E-3</v>
      </c>
    </row>
    <row r="53" spans="1:31" x14ac:dyDescent="0.25">
      <c r="O53" s="83">
        <v>1</v>
      </c>
      <c r="P53" s="83">
        <f t="shared" si="7"/>
        <v>52.16</v>
      </c>
      <c r="Q53" s="83"/>
      <c r="R53" s="34"/>
      <c r="T53" s="93" t="s">
        <v>107</v>
      </c>
      <c r="U53" s="90">
        <v>1823955</v>
      </c>
      <c r="W53" s="133">
        <v>42501</v>
      </c>
      <c r="X53" s="10">
        <v>46.23</v>
      </c>
      <c r="Y53" s="10">
        <v>46.67</v>
      </c>
      <c r="Z53" s="10">
        <v>43.54</v>
      </c>
      <c r="AA53" s="10">
        <v>44.01</v>
      </c>
      <c r="AB53" s="95">
        <v>15023300</v>
      </c>
      <c r="AC53" s="10">
        <v>44.01</v>
      </c>
      <c r="AD53" s="2">
        <f t="shared" si="0"/>
        <v>3.1300000000000026</v>
      </c>
      <c r="AE53" s="138">
        <f t="shared" si="1"/>
        <v>-0.11803607214428857</v>
      </c>
    </row>
    <row r="54" spans="1:31" x14ac:dyDescent="0.25">
      <c r="O54" s="83">
        <v>0.99</v>
      </c>
      <c r="P54" s="83">
        <f t="shared" si="7"/>
        <v>51.638399999999997</v>
      </c>
      <c r="Q54" s="83"/>
      <c r="R54" s="34"/>
      <c r="T54" s="93" t="s">
        <v>110</v>
      </c>
      <c r="U54" s="90">
        <v>3879330</v>
      </c>
      <c r="W54" s="133">
        <v>42500</v>
      </c>
      <c r="X54" s="10">
        <v>50.69</v>
      </c>
      <c r="Y54" s="10">
        <v>50.72</v>
      </c>
      <c r="Z54" s="10">
        <v>49.19</v>
      </c>
      <c r="AA54" s="10">
        <v>49.9</v>
      </c>
      <c r="AB54" s="95">
        <v>3615900</v>
      </c>
      <c r="AC54" s="10">
        <v>49.9</v>
      </c>
      <c r="AD54" s="2">
        <f t="shared" si="0"/>
        <v>1.5300000000000011</v>
      </c>
      <c r="AE54" s="138">
        <f t="shared" si="1"/>
        <v>-1.5390686661404862E-2</v>
      </c>
    </row>
    <row r="55" spans="1:31" x14ac:dyDescent="0.25">
      <c r="O55" s="83">
        <v>0.98</v>
      </c>
      <c r="P55" s="83">
        <f t="shared" si="7"/>
        <v>51.116799999999998</v>
      </c>
      <c r="Q55" s="83"/>
      <c r="R55" s="34"/>
      <c r="T55" s="93" t="s">
        <v>108</v>
      </c>
      <c r="U55" s="88" t="s">
        <v>455</v>
      </c>
      <c r="W55" s="133">
        <v>42499</v>
      </c>
      <c r="X55" s="10">
        <v>50.56</v>
      </c>
      <c r="Y55" s="10">
        <v>51.38</v>
      </c>
      <c r="Z55" s="10">
        <v>50.39</v>
      </c>
      <c r="AA55" s="10">
        <v>50.68</v>
      </c>
      <c r="AB55" s="95">
        <v>2028000</v>
      </c>
      <c r="AC55" s="10">
        <v>50.68</v>
      </c>
      <c r="AD55" s="2">
        <f t="shared" si="0"/>
        <v>0.99000000000000199</v>
      </c>
      <c r="AE55" s="138">
        <f t="shared" si="1"/>
        <v>-3.7350108118733294E-3</v>
      </c>
    </row>
    <row r="56" spans="1:31" x14ac:dyDescent="0.25">
      <c r="O56" s="83">
        <v>0.97</v>
      </c>
      <c r="P56" s="83">
        <f t="shared" si="7"/>
        <v>50.595199999999998</v>
      </c>
      <c r="Q56" s="83"/>
      <c r="R56" s="34"/>
      <c r="T56" s="93" t="s">
        <v>111</v>
      </c>
      <c r="U56" s="88">
        <v>11.64</v>
      </c>
      <c r="W56" s="133">
        <v>42496</v>
      </c>
      <c r="X56" s="10">
        <v>50.18</v>
      </c>
      <c r="Y56" s="10">
        <v>51.13</v>
      </c>
      <c r="Z56" s="10">
        <v>49.67</v>
      </c>
      <c r="AA56" s="10">
        <v>50.87</v>
      </c>
      <c r="AB56" s="95">
        <v>1987400</v>
      </c>
      <c r="AC56" s="10">
        <v>50.87</v>
      </c>
      <c r="AD56" s="2">
        <f t="shared" si="0"/>
        <v>1.4600000000000009</v>
      </c>
      <c r="AE56" s="138">
        <f t="shared" si="1"/>
        <v>1.3750498206456685E-2</v>
      </c>
    </row>
    <row r="57" spans="1:31" x14ac:dyDescent="0.25">
      <c r="O57" s="83">
        <v>0.96</v>
      </c>
      <c r="P57" s="83">
        <f t="shared" si="7"/>
        <v>50.073599999999992</v>
      </c>
      <c r="Q57" s="83"/>
      <c r="R57" s="34"/>
      <c r="T57" s="93" t="s">
        <v>112</v>
      </c>
      <c r="U57" s="88">
        <v>4.4400000000000004</v>
      </c>
      <c r="W57" s="133">
        <v>42495</v>
      </c>
      <c r="X57" s="10">
        <v>51.08</v>
      </c>
      <c r="Y57" s="10">
        <v>51.34</v>
      </c>
      <c r="Z57" s="10">
        <v>50.11</v>
      </c>
      <c r="AA57" s="10">
        <v>50.18</v>
      </c>
      <c r="AB57" s="95">
        <v>2283600</v>
      </c>
      <c r="AC57" s="10">
        <v>50.18</v>
      </c>
      <c r="AD57" s="2">
        <f t="shared" si="0"/>
        <v>1.230000000000004</v>
      </c>
      <c r="AE57" s="138">
        <f t="shared" si="1"/>
        <v>-2.2022997466380922E-2</v>
      </c>
    </row>
    <row r="58" spans="1:31" x14ac:dyDescent="0.25">
      <c r="O58" s="83">
        <v>0.95</v>
      </c>
      <c r="P58" s="83">
        <f t="shared" si="7"/>
        <v>49.551999999999992</v>
      </c>
      <c r="Q58" s="83"/>
      <c r="R58" s="34"/>
      <c r="T58" s="93" t="s">
        <v>109</v>
      </c>
      <c r="U58" s="88" t="s">
        <v>124</v>
      </c>
      <c r="W58" s="133">
        <v>42494</v>
      </c>
      <c r="X58" s="10">
        <v>52.11</v>
      </c>
      <c r="Y58" s="10">
        <v>52.66</v>
      </c>
      <c r="Z58" s="10">
        <v>51.08</v>
      </c>
      <c r="AA58" s="10">
        <v>51.31</v>
      </c>
      <c r="AB58" s="95">
        <v>1645300</v>
      </c>
      <c r="AC58" s="10">
        <v>51.31</v>
      </c>
      <c r="AD58" s="2">
        <f t="shared" si="0"/>
        <v>1.5799999999999983</v>
      </c>
      <c r="AE58" s="138">
        <f t="shared" si="1"/>
        <v>-2.1361815754339042E-2</v>
      </c>
    </row>
    <row r="59" spans="1:31" x14ac:dyDescent="0.25">
      <c r="O59" s="83">
        <v>0.94</v>
      </c>
      <c r="P59" s="83">
        <f t="shared" si="7"/>
        <v>49.030399999999993</v>
      </c>
      <c r="Q59" s="83"/>
      <c r="W59" s="133">
        <v>42493</v>
      </c>
      <c r="X59" s="10">
        <v>52.12</v>
      </c>
      <c r="Y59" s="10">
        <v>52.56</v>
      </c>
      <c r="Z59" s="10">
        <v>51.44</v>
      </c>
      <c r="AA59" s="10">
        <v>52.43</v>
      </c>
      <c r="AB59" s="95">
        <v>2199700</v>
      </c>
      <c r="AC59" s="10">
        <v>52.43</v>
      </c>
      <c r="AD59" s="2">
        <f t="shared" si="0"/>
        <v>1.1200000000000045</v>
      </c>
      <c r="AE59" s="138">
        <f t="shared" si="1"/>
        <v>-9.8205854579792584E-3</v>
      </c>
    </row>
    <row r="60" spans="1:31" x14ac:dyDescent="0.25">
      <c r="O60" s="83">
        <v>0.93</v>
      </c>
      <c r="P60" s="83">
        <f t="shared" si="7"/>
        <v>48.508800000000001</v>
      </c>
      <c r="Q60" s="83"/>
      <c r="W60" s="133">
        <v>42492</v>
      </c>
      <c r="X60" s="10">
        <v>51.97</v>
      </c>
      <c r="Y60" s="10">
        <v>53.06</v>
      </c>
      <c r="Z60" s="10">
        <v>51.24</v>
      </c>
      <c r="AA60" s="10">
        <v>52.95</v>
      </c>
      <c r="AB60" s="95">
        <v>2499400</v>
      </c>
      <c r="AC60" s="10">
        <v>52.95</v>
      </c>
      <c r="AD60" s="2">
        <f t="shared" si="0"/>
        <v>1.8200000000000003</v>
      </c>
      <c r="AE60" s="138">
        <f t="shared" si="1"/>
        <v>2.4970963995354367E-2</v>
      </c>
    </row>
    <row r="61" spans="1:31" x14ac:dyDescent="0.25">
      <c r="O61" s="83">
        <v>0.92</v>
      </c>
      <c r="P61" s="83">
        <f t="shared" si="7"/>
        <v>47.987200000000001</v>
      </c>
      <c r="Q61" s="83"/>
      <c r="W61" s="133">
        <v>42489</v>
      </c>
      <c r="X61" s="10">
        <v>52.78</v>
      </c>
      <c r="Y61" s="10">
        <v>52.87</v>
      </c>
      <c r="Z61" s="10">
        <v>50.9</v>
      </c>
      <c r="AA61" s="10">
        <v>51.66</v>
      </c>
      <c r="AB61" s="95">
        <v>3476400</v>
      </c>
      <c r="AC61" s="10">
        <v>51.66</v>
      </c>
      <c r="AD61" s="2">
        <f t="shared" si="0"/>
        <v>1.9699999999999989</v>
      </c>
      <c r="AE61" s="138">
        <f t="shared" si="1"/>
        <v>-2.1961378265808462E-2</v>
      </c>
    </row>
    <row r="62" spans="1:31" x14ac:dyDescent="0.25">
      <c r="O62" s="83">
        <v>0.91</v>
      </c>
      <c r="P62" s="83">
        <f t="shared" si="7"/>
        <v>47.465600000000002</v>
      </c>
      <c r="Q62" s="83"/>
      <c r="W62" s="133">
        <v>42488</v>
      </c>
      <c r="X62" s="10">
        <v>54.89</v>
      </c>
      <c r="Y62" s="10">
        <v>55.23</v>
      </c>
      <c r="Z62" s="10">
        <v>52.65</v>
      </c>
      <c r="AA62" s="10">
        <v>52.82</v>
      </c>
      <c r="AB62" s="95">
        <v>2374200</v>
      </c>
      <c r="AC62" s="10">
        <v>52.82</v>
      </c>
      <c r="AD62" s="2">
        <f t="shared" si="0"/>
        <v>2.5799999999999983</v>
      </c>
      <c r="AE62" s="138">
        <f t="shared" si="1"/>
        <v>-4.172714078374451E-2</v>
      </c>
    </row>
    <row r="63" spans="1:31" x14ac:dyDescent="0.25">
      <c r="O63" s="83">
        <v>0.9</v>
      </c>
      <c r="P63" s="83">
        <f t="shared" si="7"/>
        <v>46.943999999999996</v>
      </c>
      <c r="Q63" s="83"/>
      <c r="W63" s="133">
        <v>42487</v>
      </c>
      <c r="X63" s="10">
        <v>54.3</v>
      </c>
      <c r="Y63" s="10">
        <v>55.37</v>
      </c>
      <c r="Z63" s="10">
        <v>54</v>
      </c>
      <c r="AA63" s="10">
        <v>55.12</v>
      </c>
      <c r="AB63" s="95">
        <v>3437100</v>
      </c>
      <c r="AC63" s="10">
        <v>55.12</v>
      </c>
      <c r="AD63" s="2">
        <f t="shared" si="0"/>
        <v>1.3699999999999974</v>
      </c>
      <c r="AE63" s="138">
        <f t="shared" si="1"/>
        <v>3.2016476315296805E-2</v>
      </c>
    </row>
    <row r="64" spans="1:31" x14ac:dyDescent="0.25">
      <c r="Q64" s="83"/>
      <c r="W64" s="133">
        <v>42486</v>
      </c>
      <c r="X64" s="10">
        <v>52.01</v>
      </c>
      <c r="Y64" s="10">
        <v>53.54</v>
      </c>
      <c r="Z64" s="10">
        <v>52.01</v>
      </c>
      <c r="AA64" s="10">
        <v>53.41</v>
      </c>
      <c r="AB64" s="95">
        <v>3497300</v>
      </c>
      <c r="AC64" s="10">
        <v>53.41</v>
      </c>
      <c r="AD64" s="2">
        <f t="shared" si="0"/>
        <v>1.5300000000000011</v>
      </c>
      <c r="AE64" s="138">
        <f t="shared" si="1"/>
        <v>3.0285493827160392E-2</v>
      </c>
    </row>
    <row r="65" spans="15:31" x14ac:dyDescent="0.25">
      <c r="Q65" s="83"/>
      <c r="W65" s="133">
        <v>42485</v>
      </c>
      <c r="X65" s="10">
        <v>51.75</v>
      </c>
      <c r="Y65" s="10">
        <v>52.58</v>
      </c>
      <c r="Z65" s="10">
        <v>51.5</v>
      </c>
      <c r="AA65" s="10">
        <v>51.84</v>
      </c>
      <c r="AB65" s="95">
        <v>2134000</v>
      </c>
      <c r="AC65" s="10">
        <v>51.84</v>
      </c>
      <c r="AD65" s="2">
        <f t="shared" si="0"/>
        <v>1.0799999999999983</v>
      </c>
      <c r="AE65" s="138">
        <f t="shared" si="1"/>
        <v>4.6511627906977715E-3</v>
      </c>
    </row>
    <row r="66" spans="15:31" x14ac:dyDescent="0.25">
      <c r="Q66" s="83"/>
      <c r="W66" s="133">
        <v>42482</v>
      </c>
      <c r="X66" s="10">
        <v>51.01</v>
      </c>
      <c r="Y66" s="10">
        <v>51.62</v>
      </c>
      <c r="Z66" s="10">
        <v>50.89</v>
      </c>
      <c r="AA66" s="10">
        <v>51.6</v>
      </c>
      <c r="AB66" s="95">
        <v>2537800</v>
      </c>
      <c r="AC66" s="10">
        <v>51.6</v>
      </c>
      <c r="AD66" s="2">
        <f t="shared" si="0"/>
        <v>0.72999999999999687</v>
      </c>
      <c r="AE66" s="138">
        <f t="shared" si="1"/>
        <v>-7.7459333849727585E-4</v>
      </c>
    </row>
    <row r="67" spans="15:31" x14ac:dyDescent="0.25">
      <c r="Q67" s="83"/>
      <c r="W67" s="133">
        <v>42481</v>
      </c>
      <c r="X67" s="10">
        <v>52.34</v>
      </c>
      <c r="Y67" s="10">
        <v>52.58</v>
      </c>
      <c r="Z67" s="10">
        <v>51.59</v>
      </c>
      <c r="AA67" s="10">
        <v>51.64</v>
      </c>
      <c r="AB67" s="95">
        <v>1650000</v>
      </c>
      <c r="AC67" s="10">
        <v>51.64</v>
      </c>
      <c r="AD67" s="2">
        <f>Y67-Z67</f>
        <v>0.98999999999999488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42576</v>
      </c>
      <c r="Y2" s="9">
        <v>69.16</v>
      </c>
      <c r="Z2" s="9">
        <v>69.3</v>
      </c>
      <c r="AA2" s="9">
        <v>69</v>
      </c>
      <c r="AB2" s="9">
        <v>69.22</v>
      </c>
      <c r="AC2" s="104">
        <v>1010100</v>
      </c>
      <c r="AD2" s="9">
        <v>69.22</v>
      </c>
      <c r="AE2" s="2">
        <f>Z2-AA2</f>
        <v>0.29999999999999716</v>
      </c>
      <c r="AF2" s="138">
        <f>AD2/AD3-1</f>
        <v>2.8901734104036514E-4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69.040000000000006</v>
      </c>
      <c r="T3" s="85"/>
      <c r="X3" s="110">
        <v>42573</v>
      </c>
      <c r="Y3" s="9">
        <v>69.069999999999993</v>
      </c>
      <c r="Z3" s="9">
        <v>69.31</v>
      </c>
      <c r="AA3" s="9">
        <v>68.98</v>
      </c>
      <c r="AB3" s="9">
        <v>69.2</v>
      </c>
      <c r="AC3" s="104">
        <v>1185600</v>
      </c>
      <c r="AD3" s="9">
        <v>69.2</v>
      </c>
      <c r="AE3" s="2">
        <f t="shared" ref="AE3:AE66" si="0">Z3-AA3</f>
        <v>0.32999999999999829</v>
      </c>
      <c r="AF3" s="138">
        <f t="shared" ref="AF3:AF66" si="1">AD3/AD4-1</f>
        <v>4.499927420525518E-3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69.040000000000006</v>
      </c>
      <c r="X4" s="110">
        <v>42572</v>
      </c>
      <c r="Y4" s="9">
        <v>69.069999999999993</v>
      </c>
      <c r="Z4" s="9">
        <v>69.12</v>
      </c>
      <c r="AA4" s="9">
        <v>68.8</v>
      </c>
      <c r="AB4" s="9">
        <v>68.89</v>
      </c>
      <c r="AC4" s="104">
        <v>1041300</v>
      </c>
      <c r="AD4" s="9">
        <v>68.89</v>
      </c>
      <c r="AE4" s="2">
        <f t="shared" si="0"/>
        <v>0.32000000000000739</v>
      </c>
      <c r="AF4" s="138">
        <f t="shared" si="1"/>
        <v>-3.0390738060780409E-3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42571</v>
      </c>
      <c r="Y5" s="9">
        <v>69.27</v>
      </c>
      <c r="Z5" s="9">
        <v>69.3</v>
      </c>
      <c r="AA5" s="9">
        <v>68.989999999999995</v>
      </c>
      <c r="AB5" s="9">
        <v>69.099999999999994</v>
      </c>
      <c r="AC5" s="104">
        <v>865400</v>
      </c>
      <c r="AD5" s="9">
        <v>69.099999999999994</v>
      </c>
      <c r="AE5" s="2">
        <f t="shared" si="0"/>
        <v>0.31000000000000227</v>
      </c>
      <c r="AF5" s="138">
        <f t="shared" si="1"/>
        <v>-2.893518518519711E-4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42570</v>
      </c>
      <c r="Y6" s="9">
        <v>69.06</v>
      </c>
      <c r="Z6" s="9">
        <v>69.22</v>
      </c>
      <c r="AA6" s="9">
        <v>68.97</v>
      </c>
      <c r="AB6" s="9">
        <v>69.12</v>
      </c>
      <c r="AC6" s="104">
        <v>869400</v>
      </c>
      <c r="AD6" s="9">
        <v>69.12</v>
      </c>
      <c r="AE6" s="2">
        <f t="shared" si="0"/>
        <v>0.25</v>
      </c>
      <c r="AF6" s="138">
        <f t="shared" si="1"/>
        <v>-3.3165104542175472E-3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42569</v>
      </c>
      <c r="Y7" s="9">
        <v>69.59</v>
      </c>
      <c r="Z7" s="9">
        <v>69.75</v>
      </c>
      <c r="AA7" s="9">
        <v>69.28</v>
      </c>
      <c r="AB7" s="9">
        <v>69.349999999999994</v>
      </c>
      <c r="AC7" s="104">
        <v>1280400</v>
      </c>
      <c r="AD7" s="9">
        <v>69.349999999999994</v>
      </c>
      <c r="AE7" s="2">
        <f t="shared" si="0"/>
        <v>0.46999999999999886</v>
      </c>
      <c r="AF7" s="138">
        <f t="shared" si="1"/>
        <v>-2.0146783709886762E-3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42566</v>
      </c>
      <c r="Y8" s="9">
        <v>69.459999999999994</v>
      </c>
      <c r="Z8" s="9">
        <v>69.7</v>
      </c>
      <c r="AA8" s="9">
        <v>69.349999999999994</v>
      </c>
      <c r="AB8" s="9">
        <v>69.489999999999995</v>
      </c>
      <c r="AC8" s="104">
        <v>1490000</v>
      </c>
      <c r="AD8" s="9">
        <v>69.489999999999995</v>
      </c>
      <c r="AE8" s="2">
        <f t="shared" si="0"/>
        <v>0.35000000000000853</v>
      </c>
      <c r="AF8" s="138">
        <f t="shared" si="1"/>
        <v>2.5970278459095386E-3</v>
      </c>
    </row>
    <row r="9" spans="1:32" x14ac:dyDescent="0.25">
      <c r="O9" s="11" t="s">
        <v>239</v>
      </c>
      <c r="Q9" s="138">
        <f>IF(Q2=0, 0, Q8/Q6)</f>
        <v>0</v>
      </c>
      <c r="X9" s="110">
        <v>42565</v>
      </c>
      <c r="Y9" s="9">
        <v>69.62</v>
      </c>
      <c r="Z9" s="9">
        <v>69.92</v>
      </c>
      <c r="AA9" s="9">
        <v>69.25</v>
      </c>
      <c r="AB9" s="9">
        <v>69.31</v>
      </c>
      <c r="AC9" s="104">
        <v>1454400</v>
      </c>
      <c r="AD9" s="9">
        <v>69.31</v>
      </c>
      <c r="AE9" s="2">
        <f t="shared" si="0"/>
        <v>0.67000000000000171</v>
      </c>
      <c r="AF9" s="138">
        <f t="shared" si="1"/>
        <v>4.3302540415712798E-4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42564</v>
      </c>
      <c r="Y10" s="9">
        <v>69.709999999999994</v>
      </c>
      <c r="Z10" s="9">
        <v>69.75</v>
      </c>
      <c r="AA10" s="9">
        <v>69.22</v>
      </c>
      <c r="AB10" s="9">
        <v>69.28</v>
      </c>
      <c r="AC10" s="104">
        <v>2002600</v>
      </c>
      <c r="AD10" s="9">
        <v>69.28</v>
      </c>
      <c r="AE10" s="2">
        <f t="shared" si="0"/>
        <v>0.53000000000000114</v>
      </c>
      <c r="AF10" s="138">
        <f t="shared" si="1"/>
        <v>-4.5977011494251485E-3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42563</v>
      </c>
      <c r="Y11" s="9">
        <v>70.25</v>
      </c>
      <c r="Z11" s="9">
        <v>70.38</v>
      </c>
      <c r="AA11" s="9">
        <v>69.58</v>
      </c>
      <c r="AB11" s="9">
        <v>69.599999999999994</v>
      </c>
      <c r="AC11" s="104">
        <v>2316900</v>
      </c>
      <c r="AD11" s="9">
        <v>69.599999999999994</v>
      </c>
      <c r="AE11" s="2">
        <f t="shared" si="0"/>
        <v>0.79999999999999716</v>
      </c>
      <c r="AF11" s="138">
        <f t="shared" si="1"/>
        <v>-4.8613096940235412E-3</v>
      </c>
    </row>
    <row r="12" spans="1:32" x14ac:dyDescent="0.25">
      <c r="X12" s="110">
        <v>42562</v>
      </c>
      <c r="Y12" s="9">
        <v>69.66</v>
      </c>
      <c r="Z12" s="9">
        <v>70.12</v>
      </c>
      <c r="AA12" s="9">
        <v>69.510000000000005</v>
      </c>
      <c r="AB12" s="9">
        <v>69.94</v>
      </c>
      <c r="AC12" s="104">
        <v>1698200</v>
      </c>
      <c r="AD12" s="9">
        <v>69.94</v>
      </c>
      <c r="AE12" s="2">
        <f t="shared" si="0"/>
        <v>0.60999999999999943</v>
      </c>
      <c r="AF12" s="138">
        <f t="shared" si="1"/>
        <v>4.0195233993682855E-3</v>
      </c>
    </row>
    <row r="13" spans="1:32" x14ac:dyDescent="0.25">
      <c r="Q13" s="2"/>
      <c r="X13" s="110">
        <v>42559</v>
      </c>
      <c r="Y13" s="9">
        <v>69.680000000000007</v>
      </c>
      <c r="Z13" s="9">
        <v>69.69</v>
      </c>
      <c r="AA13" s="9">
        <v>69.06</v>
      </c>
      <c r="AB13" s="9">
        <v>69.66</v>
      </c>
      <c r="AC13" s="104">
        <v>1675600</v>
      </c>
      <c r="AD13" s="9">
        <v>69.66</v>
      </c>
      <c r="AE13" s="2">
        <f t="shared" si="0"/>
        <v>0.62999999999999545</v>
      </c>
      <c r="AF13" s="138">
        <f t="shared" si="1"/>
        <v>1.0443864229765065E-2</v>
      </c>
    </row>
    <row r="14" spans="1:32" x14ac:dyDescent="0.25">
      <c r="X14" s="110">
        <v>42558</v>
      </c>
      <c r="Y14" s="9">
        <v>69.45</v>
      </c>
      <c r="Z14" s="9">
        <v>69.77</v>
      </c>
      <c r="AA14" s="9">
        <v>68.790000000000006</v>
      </c>
      <c r="AB14" s="9">
        <v>68.94</v>
      </c>
      <c r="AC14" s="104">
        <v>1928200</v>
      </c>
      <c r="AD14" s="9">
        <v>68.94</v>
      </c>
      <c r="AE14" s="2">
        <f t="shared" si="0"/>
        <v>0.97999999999998977</v>
      </c>
      <c r="AF14" s="138">
        <f t="shared" si="1"/>
        <v>-7.4863230636337263E-3</v>
      </c>
    </row>
    <row r="15" spans="1:32" x14ac:dyDescent="0.25">
      <c r="X15" s="110">
        <v>42557</v>
      </c>
      <c r="Y15" s="9">
        <v>69.12</v>
      </c>
      <c r="Z15" s="9">
        <v>69.680000000000007</v>
      </c>
      <c r="AA15" s="9">
        <v>69.05</v>
      </c>
      <c r="AB15" s="9">
        <v>69.459999999999994</v>
      </c>
      <c r="AC15" s="104">
        <v>2210300</v>
      </c>
      <c r="AD15" s="9">
        <v>69.459999999999994</v>
      </c>
      <c r="AE15" s="2">
        <f t="shared" si="0"/>
        <v>0.63000000000000966</v>
      </c>
      <c r="AF15" s="138">
        <f t="shared" si="1"/>
        <v>2.1641898715911712E-3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42556</v>
      </c>
      <c r="Y16" s="9">
        <v>69.290000000000006</v>
      </c>
      <c r="Z16" s="9">
        <v>69.75</v>
      </c>
      <c r="AA16" s="9">
        <v>69.040000000000006</v>
      </c>
      <c r="AB16" s="9">
        <v>69.31</v>
      </c>
      <c r="AC16" s="104">
        <v>2234900</v>
      </c>
      <c r="AD16" s="9">
        <v>69.31</v>
      </c>
      <c r="AE16" s="2">
        <f t="shared" si="0"/>
        <v>0.70999999999999375</v>
      </c>
      <c r="AF16" s="138">
        <f t="shared" si="1"/>
        <v>-3.5940195514663209E-3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42552</v>
      </c>
      <c r="Y17" s="9">
        <v>69.95</v>
      </c>
      <c r="Z17" s="9">
        <v>69.95</v>
      </c>
      <c r="AA17" s="9">
        <v>69.48</v>
      </c>
      <c r="AB17" s="9">
        <v>69.56</v>
      </c>
      <c r="AC17" s="104">
        <v>1971600</v>
      </c>
      <c r="AD17" s="9">
        <v>69.56</v>
      </c>
      <c r="AE17" s="2">
        <f t="shared" si="0"/>
        <v>0.46999999999999886</v>
      </c>
      <c r="AF17" s="138">
        <f t="shared" si="1"/>
        <v>-5.5754110078627406E-3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42551</v>
      </c>
      <c r="Y18" s="9">
        <v>68.540000000000006</v>
      </c>
      <c r="Z18" s="9">
        <v>69.95</v>
      </c>
      <c r="AA18" s="9">
        <v>68.52</v>
      </c>
      <c r="AB18" s="9">
        <v>69.95</v>
      </c>
      <c r="AC18" s="104">
        <v>2638000</v>
      </c>
      <c r="AD18" s="9">
        <v>69.95</v>
      </c>
      <c r="AE18" s="2">
        <f t="shared" si="0"/>
        <v>1.4300000000000068</v>
      </c>
      <c r="AF18" s="138">
        <f t="shared" si="1"/>
        <v>2.1615305973418986E-2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42550</v>
      </c>
      <c r="Y19" s="9">
        <v>67.989999999999995</v>
      </c>
      <c r="Z19" s="9">
        <v>68.53</v>
      </c>
      <c r="AA19" s="9">
        <v>67.53</v>
      </c>
      <c r="AB19" s="9">
        <v>68.47</v>
      </c>
      <c r="AC19" s="104">
        <v>3098300</v>
      </c>
      <c r="AD19" s="9">
        <v>68.47</v>
      </c>
      <c r="AE19" s="2">
        <f t="shared" si="0"/>
        <v>1</v>
      </c>
      <c r="AF19" s="138">
        <f t="shared" si="1"/>
        <v>1.0925734534179776E-2</v>
      </c>
    </row>
    <row r="20" spans="1:32" x14ac:dyDescent="0.25">
      <c r="X20" s="110">
        <v>42549</v>
      </c>
      <c r="Y20" s="9">
        <v>66.650000000000006</v>
      </c>
      <c r="Z20" s="9">
        <v>67.739999999999995</v>
      </c>
      <c r="AA20" s="9">
        <v>66.33</v>
      </c>
      <c r="AB20" s="9">
        <v>67.73</v>
      </c>
      <c r="AC20" s="104">
        <v>3001500</v>
      </c>
      <c r="AD20" s="9">
        <v>67.73</v>
      </c>
      <c r="AE20" s="2">
        <f t="shared" si="0"/>
        <v>1.4099999999999966</v>
      </c>
      <c r="AF20" s="138">
        <f t="shared" si="1"/>
        <v>2.5280048440811331E-2</v>
      </c>
    </row>
    <row r="21" spans="1:32" x14ac:dyDescent="0.25">
      <c r="X21" s="110">
        <v>42548</v>
      </c>
      <c r="Y21" s="9">
        <v>65.739999999999995</v>
      </c>
      <c r="Z21" s="9">
        <v>66.290000000000006</v>
      </c>
      <c r="AA21" s="9">
        <v>65.27</v>
      </c>
      <c r="AB21" s="9">
        <v>66.06</v>
      </c>
      <c r="AC21" s="104">
        <v>3104100</v>
      </c>
      <c r="AD21" s="9">
        <v>66.06</v>
      </c>
      <c r="AE21" s="2">
        <f t="shared" si="0"/>
        <v>1.0200000000000102</v>
      </c>
      <c r="AF21" s="138">
        <f t="shared" si="1"/>
        <v>-3.018412315122343E-3</v>
      </c>
    </row>
    <row r="22" spans="1:32" x14ac:dyDescent="0.25">
      <c r="X22" s="110">
        <v>42545</v>
      </c>
      <c r="Y22" s="9">
        <v>65.58</v>
      </c>
      <c r="Z22" s="9">
        <v>66.98</v>
      </c>
      <c r="AA22" s="9">
        <v>65.319999999999993</v>
      </c>
      <c r="AB22" s="9">
        <v>66.260000000000005</v>
      </c>
      <c r="AC22" s="104">
        <v>3908800</v>
      </c>
      <c r="AD22" s="9">
        <v>66.260000000000005</v>
      </c>
      <c r="AE22" s="2">
        <f t="shared" si="0"/>
        <v>1.6600000000000108</v>
      </c>
      <c r="AF22" s="138">
        <f t="shared" si="1"/>
        <v>-2.357795461243728E-2</v>
      </c>
    </row>
    <row r="23" spans="1:32" x14ac:dyDescent="0.25">
      <c r="X23" s="110">
        <v>42544</v>
      </c>
      <c r="Y23" s="9">
        <v>67.61</v>
      </c>
      <c r="Z23" s="9">
        <v>67.86</v>
      </c>
      <c r="AA23" s="9">
        <v>67.42</v>
      </c>
      <c r="AB23" s="9">
        <v>67.86</v>
      </c>
      <c r="AC23" s="104">
        <v>2030600</v>
      </c>
      <c r="AD23" s="9">
        <v>67.86</v>
      </c>
      <c r="AE23" s="2">
        <f t="shared" si="0"/>
        <v>0.43999999999999773</v>
      </c>
      <c r="AF23" s="138">
        <f t="shared" si="1"/>
        <v>1.2533572068039511E-2</v>
      </c>
    </row>
    <row r="24" spans="1:32" x14ac:dyDescent="0.25">
      <c r="X24" s="110">
        <v>42543</v>
      </c>
      <c r="Y24" s="9">
        <v>66.900000000000006</v>
      </c>
      <c r="Z24" s="9">
        <v>67.44</v>
      </c>
      <c r="AA24" s="9">
        <v>66.760000000000005</v>
      </c>
      <c r="AB24" s="9">
        <v>67.02</v>
      </c>
      <c r="AC24" s="104">
        <v>1153300</v>
      </c>
      <c r="AD24" s="9">
        <v>67.02</v>
      </c>
      <c r="AE24" s="2">
        <f t="shared" si="0"/>
        <v>0.67999999999999261</v>
      </c>
      <c r="AF24" s="138">
        <f t="shared" si="1"/>
        <v>3.2934131736526151E-3</v>
      </c>
    </row>
    <row r="25" spans="1:32" x14ac:dyDescent="0.25">
      <c r="X25" s="110">
        <v>42542</v>
      </c>
      <c r="Y25" s="9">
        <v>66.83</v>
      </c>
      <c r="Z25" s="9">
        <v>67</v>
      </c>
      <c r="AA25" s="9">
        <v>66.569999999999993</v>
      </c>
      <c r="AB25" s="9">
        <v>66.8</v>
      </c>
      <c r="AC25" s="104">
        <v>1306200</v>
      </c>
      <c r="AD25" s="9">
        <v>66.8</v>
      </c>
      <c r="AE25" s="2">
        <f t="shared" si="0"/>
        <v>0.43000000000000682</v>
      </c>
      <c r="AF25" s="138">
        <f t="shared" si="1"/>
        <v>3.4550097641581345E-3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42541</v>
      </c>
      <c r="Y26" s="9">
        <v>67.05</v>
      </c>
      <c r="Z26" s="9">
        <v>67.290000000000006</v>
      </c>
      <c r="AA26" s="9">
        <v>66.55</v>
      </c>
      <c r="AB26" s="9">
        <v>66.569999999999993</v>
      </c>
      <c r="AC26" s="104">
        <v>1120200</v>
      </c>
      <c r="AD26" s="9">
        <v>66.569999999999993</v>
      </c>
      <c r="AE26" s="2">
        <f t="shared" si="0"/>
        <v>0.74000000000000909</v>
      </c>
      <c r="AF26" s="138">
        <f t="shared" si="1"/>
        <v>2.258355916892274E-3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42538</v>
      </c>
      <c r="Y27" s="9">
        <v>66.44</v>
      </c>
      <c r="Z27" s="9">
        <v>66.540000000000006</v>
      </c>
      <c r="AA27" s="9">
        <v>66.03</v>
      </c>
      <c r="AB27" s="9">
        <v>66.42</v>
      </c>
      <c r="AC27" s="104">
        <v>1858900</v>
      </c>
      <c r="AD27" s="9">
        <v>66.42</v>
      </c>
      <c r="AE27" s="2">
        <f t="shared" si="0"/>
        <v>0.51000000000000512</v>
      </c>
      <c r="AF27" s="138">
        <f t="shared" si="1"/>
        <v>-7.5221904618616442E-4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42537</v>
      </c>
      <c r="Y28" s="9">
        <v>65.489999999999995</v>
      </c>
      <c r="Z28" s="9">
        <v>66.569999999999993</v>
      </c>
      <c r="AA28" s="9">
        <v>65.45</v>
      </c>
      <c r="AB28" s="9">
        <v>66.47</v>
      </c>
      <c r="AC28" s="104">
        <v>1564800</v>
      </c>
      <c r="AD28" s="9">
        <v>66.47</v>
      </c>
      <c r="AE28" s="2">
        <f t="shared" si="0"/>
        <v>1.1199999999999903</v>
      </c>
      <c r="AF28" s="138">
        <f t="shared" si="1"/>
        <v>9.1088507666614582E-3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42536</v>
      </c>
      <c r="Y29" s="9">
        <v>66.75</v>
      </c>
      <c r="Z29" s="9">
        <v>66.95</v>
      </c>
      <c r="AA29" s="9">
        <v>65.81</v>
      </c>
      <c r="AB29" s="9">
        <v>65.87</v>
      </c>
      <c r="AC29" s="104">
        <v>1991000</v>
      </c>
      <c r="AD29" s="9">
        <v>65.87</v>
      </c>
      <c r="AE29" s="2">
        <f t="shared" si="0"/>
        <v>1.1400000000000006</v>
      </c>
      <c r="AF29" s="138">
        <f t="shared" si="1"/>
        <v>-1.2295696506222753E-2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42535</v>
      </c>
      <c r="Y30" s="9">
        <v>66.83</v>
      </c>
      <c r="Z30" s="9">
        <v>67.040000000000006</v>
      </c>
      <c r="AA30" s="9">
        <v>66.42</v>
      </c>
      <c r="AB30" s="9">
        <v>66.69</v>
      </c>
      <c r="AC30" s="104">
        <v>1464500</v>
      </c>
      <c r="AD30" s="9">
        <v>66.69</v>
      </c>
      <c r="AE30" s="2">
        <f t="shared" si="0"/>
        <v>0.62000000000000455</v>
      </c>
      <c r="AF30" s="138">
        <f t="shared" si="1"/>
        <v>-2.8409090909090606E-3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42534</v>
      </c>
      <c r="Y31" s="9">
        <v>67.44</v>
      </c>
      <c r="Z31" s="9">
        <v>67.87</v>
      </c>
      <c r="AA31" s="9">
        <v>66.86</v>
      </c>
      <c r="AB31" s="9">
        <v>66.88</v>
      </c>
      <c r="AC31" s="104">
        <v>1761400</v>
      </c>
      <c r="AD31" s="9">
        <v>66.88</v>
      </c>
      <c r="AE31" s="2">
        <f t="shared" si="0"/>
        <v>1.0100000000000051</v>
      </c>
      <c r="AF31" s="138">
        <f t="shared" si="1"/>
        <v>-8.5976875185295176E-3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42531</v>
      </c>
      <c r="Y32" s="9">
        <v>67.17</v>
      </c>
      <c r="Z32" s="9">
        <v>67.86</v>
      </c>
      <c r="AA32" s="9">
        <v>67.13</v>
      </c>
      <c r="AB32" s="9">
        <v>67.459999999999994</v>
      </c>
      <c r="AC32" s="104">
        <v>1636600</v>
      </c>
      <c r="AD32" s="9">
        <v>67.459999999999994</v>
      </c>
      <c r="AE32" s="2">
        <f t="shared" si="0"/>
        <v>0.73000000000000398</v>
      </c>
      <c r="AF32" s="138">
        <f t="shared" si="1"/>
        <v>-4.8679746275264169E-3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42530</v>
      </c>
      <c r="Y33" s="9">
        <v>67.489999999999995</v>
      </c>
      <c r="Z33" s="9">
        <v>67.959999999999994</v>
      </c>
      <c r="AA33" s="9">
        <v>67.37</v>
      </c>
      <c r="AB33" s="9">
        <v>67.790000000000006</v>
      </c>
      <c r="AC33" s="104">
        <v>1456700</v>
      </c>
      <c r="AD33" s="9">
        <v>67.790000000000006</v>
      </c>
      <c r="AE33" s="2">
        <f t="shared" si="0"/>
        <v>0.5899999999999892</v>
      </c>
      <c r="AF33" s="138">
        <f t="shared" si="1"/>
        <v>1.6252955082742826E-3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42529</v>
      </c>
      <c r="Y34" s="9">
        <v>67.209999999999994</v>
      </c>
      <c r="Z34" s="9">
        <v>67.88</v>
      </c>
      <c r="AA34" s="9">
        <v>67.11</v>
      </c>
      <c r="AB34" s="9">
        <v>67.680000000000007</v>
      </c>
      <c r="AC34" s="104">
        <v>1645500</v>
      </c>
      <c r="AD34" s="9">
        <v>67.680000000000007</v>
      </c>
      <c r="AE34" s="2">
        <f t="shared" si="0"/>
        <v>0.76999999999999602</v>
      </c>
      <c r="AF34" s="138">
        <f t="shared" si="1"/>
        <v>3.7075485688862209E-3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07" t="s">
        <v>78</v>
      </c>
      <c r="P35" s="507"/>
      <c r="X35" s="110">
        <v>42528</v>
      </c>
      <c r="Y35" s="9">
        <v>67.72</v>
      </c>
      <c r="Z35" s="9">
        <v>67.88</v>
      </c>
      <c r="AA35" s="9">
        <v>67.319999999999993</v>
      </c>
      <c r="AB35" s="9">
        <v>67.430000000000007</v>
      </c>
      <c r="AC35" s="104">
        <v>1484100</v>
      </c>
      <c r="AD35" s="9">
        <v>67.430000000000007</v>
      </c>
      <c r="AE35" s="2">
        <f t="shared" si="0"/>
        <v>0.56000000000000227</v>
      </c>
      <c r="AF35" s="138">
        <f t="shared" si="1"/>
        <v>-2.8098195800059234E-3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75.944000000000017</v>
      </c>
      <c r="Q36" s="2"/>
      <c r="X36" s="110">
        <v>42527</v>
      </c>
      <c r="Y36" s="9">
        <v>67.53</v>
      </c>
      <c r="Z36" s="9">
        <v>68.02</v>
      </c>
      <c r="AA36" s="9">
        <v>67.42</v>
      </c>
      <c r="AB36" s="9">
        <v>67.62</v>
      </c>
      <c r="AC36" s="104">
        <v>1959600</v>
      </c>
      <c r="AD36" s="9">
        <v>67.62</v>
      </c>
      <c r="AE36" s="2">
        <f t="shared" si="0"/>
        <v>0.59999999999999432</v>
      </c>
      <c r="AF36" s="138">
        <f t="shared" si="1"/>
        <v>2.8177369123534302E-3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75.253600000000006</v>
      </c>
      <c r="Q37" s="2"/>
      <c r="X37" s="110">
        <v>42524</v>
      </c>
      <c r="Y37" s="9">
        <v>67.02</v>
      </c>
      <c r="Z37" s="9">
        <v>67.709999999999994</v>
      </c>
      <c r="AA37" s="9">
        <v>66.64</v>
      </c>
      <c r="AB37" s="9">
        <v>67.430000000000007</v>
      </c>
      <c r="AC37" s="104">
        <v>1625700</v>
      </c>
      <c r="AD37" s="9">
        <v>67.430000000000007</v>
      </c>
      <c r="AE37" s="2">
        <f t="shared" si="0"/>
        <v>1.0699999999999932</v>
      </c>
      <c r="AF37" s="138">
        <f t="shared" si="1"/>
        <v>-1.4827995255028981E-4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74.563200000000009</v>
      </c>
      <c r="Q38" s="2"/>
      <c r="X38" s="110">
        <v>42523</v>
      </c>
      <c r="Y38" s="9">
        <v>67.290000000000006</v>
      </c>
      <c r="Z38" s="9">
        <v>67.44</v>
      </c>
      <c r="AA38" s="9">
        <v>67.11</v>
      </c>
      <c r="AB38" s="9">
        <v>67.44</v>
      </c>
      <c r="AC38" s="104">
        <v>1153100</v>
      </c>
      <c r="AD38" s="9">
        <v>67.44</v>
      </c>
      <c r="AE38" s="2">
        <f t="shared" si="0"/>
        <v>0.32999999999999829</v>
      </c>
      <c r="AF38" s="138">
        <f t="shared" si="1"/>
        <v>0</v>
      </c>
    </row>
    <row r="39" spans="1:32" ht="20.25" thickBot="1" x14ac:dyDescent="0.35">
      <c r="O39" s="83">
        <v>1.07</v>
      </c>
      <c r="P39" s="83">
        <f t="shared" si="3"/>
        <v>73.872800000000012</v>
      </c>
      <c r="Q39" s="2"/>
      <c r="T39" s="112" t="s">
        <v>92</v>
      </c>
      <c r="U39" s="2"/>
      <c r="X39" s="110">
        <v>42522</v>
      </c>
      <c r="Y39" s="9">
        <v>67.180000000000007</v>
      </c>
      <c r="Z39" s="9">
        <v>67.5</v>
      </c>
      <c r="AA39" s="9">
        <v>66.67</v>
      </c>
      <c r="AB39" s="9">
        <v>67.44</v>
      </c>
      <c r="AC39" s="104">
        <v>1498400</v>
      </c>
      <c r="AD39" s="9">
        <v>67.44</v>
      </c>
      <c r="AE39" s="2">
        <f t="shared" si="0"/>
        <v>0.82999999999999829</v>
      </c>
      <c r="AF39" s="138" t="e">
        <f t="shared" si="1"/>
        <v>#DIV/0!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73.182400000000015</v>
      </c>
      <c r="Q40" s="2"/>
      <c r="T40" s="113" t="s">
        <v>98</v>
      </c>
      <c r="U40" s="106">
        <v>69.2</v>
      </c>
      <c r="X40" s="110">
        <v>42522</v>
      </c>
      <c r="Y40" s="9" t="s">
        <v>263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72.492000000000004</v>
      </c>
      <c r="Q41" s="2"/>
      <c r="T41" s="113" t="s">
        <v>99</v>
      </c>
      <c r="U41" s="106">
        <v>69.16</v>
      </c>
      <c r="X41" s="110">
        <v>42521</v>
      </c>
      <c r="Y41" s="9">
        <v>67.75</v>
      </c>
      <c r="Z41" s="9">
        <v>67.959999999999994</v>
      </c>
      <c r="AA41" s="9">
        <v>67.17</v>
      </c>
      <c r="AB41" s="9">
        <v>67.510000000000005</v>
      </c>
      <c r="AC41" s="104">
        <v>3554400</v>
      </c>
      <c r="AD41" s="9">
        <v>67.180000000000007</v>
      </c>
      <c r="AE41" s="2">
        <f t="shared" si="0"/>
        <v>0.78999999999999204</v>
      </c>
      <c r="AF41" s="138">
        <f t="shared" si="1"/>
        <v>-2.5241276911653898E-3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71.801600000000008</v>
      </c>
      <c r="Q42" s="2"/>
      <c r="T42" s="113" t="s">
        <v>100</v>
      </c>
      <c r="U42" s="106" t="s">
        <v>456</v>
      </c>
      <c r="X42" s="110">
        <v>42517</v>
      </c>
      <c r="Y42" s="9">
        <v>67.56</v>
      </c>
      <c r="Z42" s="9">
        <v>67.87</v>
      </c>
      <c r="AA42" s="9">
        <v>67.459999999999994</v>
      </c>
      <c r="AB42" s="9">
        <v>67.680000000000007</v>
      </c>
      <c r="AC42" s="104">
        <v>839800</v>
      </c>
      <c r="AD42" s="9">
        <v>67.349999999999994</v>
      </c>
      <c r="AE42" s="2">
        <f t="shared" si="0"/>
        <v>0.4100000000000108</v>
      </c>
      <c r="AF42" s="138">
        <f t="shared" si="1"/>
        <v>2.5305150342362914E-3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71.111200000000011</v>
      </c>
      <c r="Q43" s="2"/>
      <c r="T43" s="113" t="s">
        <v>101</v>
      </c>
      <c r="U43" s="106" t="s">
        <v>457</v>
      </c>
      <c r="X43" s="110">
        <v>42516</v>
      </c>
      <c r="Y43" s="9">
        <v>67.28</v>
      </c>
      <c r="Z43" s="9">
        <v>67.58</v>
      </c>
      <c r="AA43" s="9">
        <v>67.150000000000006</v>
      </c>
      <c r="AB43" s="9">
        <v>67.510000000000005</v>
      </c>
      <c r="AC43" s="104">
        <v>1229800</v>
      </c>
      <c r="AD43" s="9">
        <v>67.180000000000007</v>
      </c>
      <c r="AE43" s="2">
        <f t="shared" si="0"/>
        <v>0.42999999999999261</v>
      </c>
      <c r="AF43" s="138">
        <f t="shared" si="1"/>
        <v>3.4353995519045277E-3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70.420800000000014</v>
      </c>
      <c r="Q44" s="2"/>
      <c r="T44" s="113" t="s">
        <v>102</v>
      </c>
      <c r="U44" s="106">
        <v>73.709999999999994</v>
      </c>
      <c r="X44" s="110">
        <v>42515</v>
      </c>
      <c r="Y44" s="9">
        <v>67.680000000000007</v>
      </c>
      <c r="Z44" s="9">
        <v>67.83</v>
      </c>
      <c r="AA44" s="9">
        <v>67.209999999999994</v>
      </c>
      <c r="AB44" s="9">
        <v>67.28</v>
      </c>
      <c r="AC44" s="104">
        <v>1715500</v>
      </c>
      <c r="AD44" s="9">
        <v>66.95</v>
      </c>
      <c r="AE44" s="2">
        <f t="shared" si="0"/>
        <v>0.62000000000000455</v>
      </c>
      <c r="AF44" s="138">
        <f t="shared" si="1"/>
        <v>-2.3841454328713541E-3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69.730400000000003</v>
      </c>
      <c r="Q45" s="2"/>
      <c r="T45" s="113" t="s">
        <v>103</v>
      </c>
      <c r="U45" s="106">
        <v>1.0718700000000001</v>
      </c>
      <c r="X45" s="110">
        <v>42514</v>
      </c>
      <c r="Y45" s="9">
        <v>67.27</v>
      </c>
      <c r="Z45" s="9">
        <v>67.75</v>
      </c>
      <c r="AA45" s="9">
        <v>66.989999999999995</v>
      </c>
      <c r="AB45" s="9">
        <v>67.44</v>
      </c>
      <c r="AC45" s="104">
        <v>1840000</v>
      </c>
      <c r="AD45" s="9">
        <v>67.11</v>
      </c>
      <c r="AE45" s="2">
        <f t="shared" si="0"/>
        <v>0.76000000000000512</v>
      </c>
      <c r="AF45" s="138">
        <f t="shared" si="1"/>
        <v>8.4147257700977196E-3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69.040000000000006</v>
      </c>
      <c r="Q46" s="2"/>
      <c r="T46" s="113" t="s">
        <v>104</v>
      </c>
      <c r="U46" s="106" t="s">
        <v>229</v>
      </c>
      <c r="X46" s="110">
        <v>42513</v>
      </c>
      <c r="Y46" s="9">
        <v>67.09</v>
      </c>
      <c r="Z46" s="9">
        <v>67.209999999999994</v>
      </c>
      <c r="AA46" s="9">
        <v>66.680000000000007</v>
      </c>
      <c r="AB46" s="9">
        <v>66.88</v>
      </c>
      <c r="AC46" s="104">
        <v>1331300</v>
      </c>
      <c r="AD46" s="9">
        <v>66.55</v>
      </c>
      <c r="AE46" s="2">
        <f t="shared" si="0"/>
        <v>0.52999999999998693</v>
      </c>
      <c r="AF46" s="138">
        <f t="shared" si="1"/>
        <v>-4.0407063753367112E-3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68.349600000000009</v>
      </c>
      <c r="Q47" s="2"/>
      <c r="T47" s="113"/>
      <c r="U47" s="106"/>
      <c r="X47" s="110">
        <v>42510</v>
      </c>
      <c r="Y47" s="9">
        <v>67.11</v>
      </c>
      <c r="Z47" s="9">
        <v>67.709999999999994</v>
      </c>
      <c r="AA47" s="9">
        <v>66.959999999999994</v>
      </c>
      <c r="AB47" s="9">
        <v>67.150000000000006</v>
      </c>
      <c r="AC47" s="104">
        <v>1889000</v>
      </c>
      <c r="AD47" s="9">
        <v>66.819999999999993</v>
      </c>
      <c r="AE47" s="2">
        <f t="shared" si="0"/>
        <v>0.75</v>
      </c>
      <c r="AF47" s="138">
        <f t="shared" si="1"/>
        <v>4.660953240114063E-3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67.659199999999998</v>
      </c>
      <c r="Q48" s="2"/>
      <c r="T48" s="113" t="s">
        <v>105</v>
      </c>
      <c r="U48" s="106" t="s">
        <v>458</v>
      </c>
      <c r="X48" s="110">
        <v>42509</v>
      </c>
      <c r="Y48" s="9">
        <v>66.98</v>
      </c>
      <c r="Z48" s="9">
        <v>67.25</v>
      </c>
      <c r="AA48" s="9">
        <v>66.59</v>
      </c>
      <c r="AB48" s="9">
        <v>66.84</v>
      </c>
      <c r="AC48" s="104">
        <v>2160700</v>
      </c>
      <c r="AD48" s="9">
        <v>66.510000000000005</v>
      </c>
      <c r="AE48" s="2">
        <f t="shared" si="0"/>
        <v>0.65999999999999659</v>
      </c>
      <c r="AF48" s="138">
        <f t="shared" si="1"/>
        <v>-7.7577204236908281E-3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66.968800000000002</v>
      </c>
      <c r="T49" s="113" t="s">
        <v>106</v>
      </c>
      <c r="U49" s="106" t="s">
        <v>324</v>
      </c>
      <c r="X49" s="110">
        <v>42508</v>
      </c>
      <c r="Y49" s="9">
        <v>66.84</v>
      </c>
      <c r="Z49" s="9">
        <v>67.59</v>
      </c>
      <c r="AA49" s="9">
        <v>66.760000000000005</v>
      </c>
      <c r="AB49" s="9">
        <v>67.36</v>
      </c>
      <c r="AC49" s="104">
        <v>2444500</v>
      </c>
      <c r="AD49" s="9">
        <v>67.03</v>
      </c>
      <c r="AE49" s="2">
        <f t="shared" si="0"/>
        <v>0.82999999999999829</v>
      </c>
      <c r="AF49" s="138">
        <f t="shared" si="1"/>
        <v>3.8939643552493575E-3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66.278400000000005</v>
      </c>
      <c r="T50" s="113" t="s">
        <v>107</v>
      </c>
      <c r="U50" s="107">
        <v>1011698</v>
      </c>
      <c r="X50" s="110">
        <v>42507</v>
      </c>
      <c r="Y50" s="9">
        <v>67.510000000000005</v>
      </c>
      <c r="Z50" s="9">
        <v>67.709999999999994</v>
      </c>
      <c r="AA50" s="9">
        <v>66.89</v>
      </c>
      <c r="AB50" s="9">
        <v>67.099999999999994</v>
      </c>
      <c r="AC50" s="104">
        <v>2015400</v>
      </c>
      <c r="AD50" s="9">
        <v>66.77</v>
      </c>
      <c r="AE50" s="2">
        <f t="shared" si="0"/>
        <v>0.81999999999999318</v>
      </c>
      <c r="AF50" s="138">
        <f t="shared" si="1"/>
        <v>-6.6944361797084406E-3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65.588000000000008</v>
      </c>
      <c r="T51" s="113" t="s">
        <v>110</v>
      </c>
      <c r="U51" s="107">
        <v>1899230</v>
      </c>
      <c r="X51" s="110">
        <v>42506</v>
      </c>
      <c r="Y51" s="9">
        <v>67.19</v>
      </c>
      <c r="Z51" s="9">
        <v>67.790000000000006</v>
      </c>
      <c r="AA51" s="9">
        <v>67.13</v>
      </c>
      <c r="AB51" s="9">
        <v>67.55</v>
      </c>
      <c r="AC51" s="104">
        <v>2019800</v>
      </c>
      <c r="AD51" s="9">
        <v>67.22</v>
      </c>
      <c r="AE51" s="2">
        <f t="shared" si="0"/>
        <v>0.6600000000000108</v>
      </c>
      <c r="AF51" s="138">
        <f t="shared" si="1"/>
        <v>2.5354213273676152E-3</v>
      </c>
    </row>
    <row r="52" spans="1:32" x14ac:dyDescent="0.25">
      <c r="O52" s="83">
        <v>0.94</v>
      </c>
      <c r="P52" s="83">
        <f t="shared" si="3"/>
        <v>64.897599999999997</v>
      </c>
      <c r="T52" s="113" t="s">
        <v>108</v>
      </c>
      <c r="U52" s="106" t="s">
        <v>385</v>
      </c>
      <c r="X52" s="110">
        <v>42503</v>
      </c>
      <c r="Y52" s="9">
        <v>67.650000000000006</v>
      </c>
      <c r="Z52" s="9">
        <v>67.78</v>
      </c>
      <c r="AA52" s="9">
        <v>67.28</v>
      </c>
      <c r="AB52" s="9">
        <v>67.38</v>
      </c>
      <c r="AC52" s="104">
        <v>1736100</v>
      </c>
      <c r="AD52" s="9">
        <v>67.05</v>
      </c>
      <c r="AE52" s="2">
        <f t="shared" si="0"/>
        <v>0.5</v>
      </c>
      <c r="AF52" s="138">
        <f t="shared" si="1"/>
        <v>-2.3805981252789099E-3</v>
      </c>
    </row>
    <row r="53" spans="1:32" x14ac:dyDescent="0.25">
      <c r="O53" s="83">
        <v>0.93</v>
      </c>
      <c r="P53" s="83">
        <f t="shared" si="3"/>
        <v>64.207200000000014</v>
      </c>
      <c r="T53" s="113" t="s">
        <v>111</v>
      </c>
      <c r="U53" s="106">
        <v>16.899999999999999</v>
      </c>
      <c r="X53" s="110">
        <v>42502</v>
      </c>
      <c r="Y53" s="9">
        <v>67.569999999999993</v>
      </c>
      <c r="Z53" s="9">
        <v>67.77</v>
      </c>
      <c r="AA53" s="9">
        <v>67.08</v>
      </c>
      <c r="AB53" s="9">
        <v>67.540000000000006</v>
      </c>
      <c r="AC53" s="104">
        <v>2517300</v>
      </c>
      <c r="AD53" s="9">
        <v>67.209999999999994</v>
      </c>
      <c r="AE53" s="2">
        <f t="shared" si="0"/>
        <v>0.68999999999999773</v>
      </c>
      <c r="AF53" s="138">
        <f t="shared" si="1"/>
        <v>2.8349746344373816E-3</v>
      </c>
    </row>
    <row r="54" spans="1:32" x14ac:dyDescent="0.25">
      <c r="O54" s="83">
        <v>0.92</v>
      </c>
      <c r="P54" s="83">
        <f t="shared" si="3"/>
        <v>63.516800000000011</v>
      </c>
      <c r="T54" s="113" t="s">
        <v>112</v>
      </c>
      <c r="U54" s="106">
        <v>4.0999999999999996</v>
      </c>
      <c r="X54" s="110">
        <v>42501</v>
      </c>
      <c r="Y54" s="9">
        <v>67.680000000000007</v>
      </c>
      <c r="Z54" s="9">
        <v>67.97</v>
      </c>
      <c r="AA54" s="9">
        <v>67.319999999999993</v>
      </c>
      <c r="AB54" s="9">
        <v>67.349999999999994</v>
      </c>
      <c r="AC54" s="104">
        <v>2056700</v>
      </c>
      <c r="AD54" s="9">
        <v>67.02</v>
      </c>
      <c r="AE54" s="2">
        <f t="shared" si="0"/>
        <v>0.65000000000000568</v>
      </c>
      <c r="AF54" s="138">
        <f t="shared" si="1"/>
        <v>-9.3126385809314538E-3</v>
      </c>
    </row>
    <row r="55" spans="1:32" x14ac:dyDescent="0.25">
      <c r="O55" s="83">
        <v>0.91</v>
      </c>
      <c r="P55" s="83">
        <f t="shared" si="3"/>
        <v>62.826400000000007</v>
      </c>
      <c r="T55" s="113" t="s">
        <v>109</v>
      </c>
      <c r="U55" s="106" t="s">
        <v>459</v>
      </c>
      <c r="X55" s="110">
        <v>42500</v>
      </c>
      <c r="Y55" s="9">
        <v>67.58</v>
      </c>
      <c r="Z55" s="9">
        <v>68</v>
      </c>
      <c r="AA55" s="9">
        <v>67.349999999999994</v>
      </c>
      <c r="AB55" s="9">
        <v>67.98</v>
      </c>
      <c r="AC55" s="104">
        <v>2248800</v>
      </c>
      <c r="AD55" s="9">
        <v>67.650000000000006</v>
      </c>
      <c r="AE55" s="2">
        <f t="shared" si="0"/>
        <v>0.65000000000000568</v>
      </c>
      <c r="AF55" s="138">
        <f t="shared" si="1"/>
        <v>1.1513157894736947E-2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62.13600000000001</v>
      </c>
      <c r="X56" s="110">
        <v>42499</v>
      </c>
      <c r="Y56" s="9">
        <v>67.099999999999994</v>
      </c>
      <c r="Z56" s="9">
        <v>67.650000000000006</v>
      </c>
      <c r="AA56" s="9">
        <v>66.87</v>
      </c>
      <c r="AB56" s="9">
        <v>67.209999999999994</v>
      </c>
      <c r="AC56" s="104">
        <v>1836100</v>
      </c>
      <c r="AD56" s="9">
        <v>66.88</v>
      </c>
      <c r="AE56" s="2">
        <f t="shared" si="0"/>
        <v>0.78000000000000114</v>
      </c>
      <c r="AF56" s="138">
        <f t="shared" si="1"/>
        <v>1.6474464579900872E-3</v>
      </c>
    </row>
    <row r="57" spans="1:32" x14ac:dyDescent="0.25">
      <c r="X57" s="110">
        <v>42496</v>
      </c>
      <c r="Y57" s="9">
        <v>67.5</v>
      </c>
      <c r="Z57" s="9">
        <v>67.55</v>
      </c>
      <c r="AA57" s="9">
        <v>66.58</v>
      </c>
      <c r="AB57" s="9">
        <v>67.099999999999994</v>
      </c>
      <c r="AC57" s="104">
        <v>2213600</v>
      </c>
      <c r="AD57" s="9">
        <v>66.77</v>
      </c>
      <c r="AE57" s="2">
        <f t="shared" si="0"/>
        <v>0.96999999999999886</v>
      </c>
      <c r="AF57" s="138">
        <f t="shared" si="1"/>
        <v>-1.1400651465798162E-2</v>
      </c>
    </row>
    <row r="58" spans="1:32" x14ac:dyDescent="0.25">
      <c r="X58" s="110">
        <v>42495</v>
      </c>
      <c r="Y58" s="9">
        <v>68.09</v>
      </c>
      <c r="Z58" s="9">
        <v>69.239999999999995</v>
      </c>
      <c r="AA58" s="9">
        <v>67.05</v>
      </c>
      <c r="AB58" s="9">
        <v>67.87</v>
      </c>
      <c r="AC58" s="104">
        <v>4521600</v>
      </c>
      <c r="AD58" s="9">
        <v>67.540000000000006</v>
      </c>
      <c r="AE58" s="2">
        <f t="shared" si="0"/>
        <v>2.1899999999999977</v>
      </c>
      <c r="AF58" s="138">
        <f t="shared" si="1"/>
        <v>3.9716748768473087E-2</v>
      </c>
    </row>
    <row r="59" spans="1:32" x14ac:dyDescent="0.25">
      <c r="X59" s="110">
        <v>42494</v>
      </c>
      <c r="Y59" s="9">
        <v>64.819999999999993</v>
      </c>
      <c r="Z59" s="9">
        <v>65.55</v>
      </c>
      <c r="AA59" s="9">
        <v>64.59</v>
      </c>
      <c r="AB59" s="9">
        <v>65.28</v>
      </c>
      <c r="AC59" s="104">
        <v>2936100</v>
      </c>
      <c r="AD59" s="9">
        <v>64.959999999999994</v>
      </c>
      <c r="AE59" s="2">
        <f t="shared" si="0"/>
        <v>0.95999999999999375</v>
      </c>
      <c r="AF59" s="138">
        <f t="shared" si="1"/>
        <v>-1.9972345982487427E-3</v>
      </c>
    </row>
    <row r="60" spans="1:32" x14ac:dyDescent="0.25">
      <c r="X60" s="110">
        <v>42493</v>
      </c>
      <c r="Y60" s="9">
        <v>64.8</v>
      </c>
      <c r="Z60" s="9">
        <v>65.59</v>
      </c>
      <c r="AA60" s="9">
        <v>64.67</v>
      </c>
      <c r="AB60" s="9">
        <v>65.41</v>
      </c>
      <c r="AC60" s="104">
        <v>1865900</v>
      </c>
      <c r="AD60" s="9">
        <v>65.09</v>
      </c>
      <c r="AE60" s="2">
        <f t="shared" si="0"/>
        <v>0.92000000000000171</v>
      </c>
      <c r="AF60" s="138">
        <f t="shared" si="1"/>
        <v>7.6875768757678209E-4</v>
      </c>
    </row>
    <row r="61" spans="1:32" x14ac:dyDescent="0.25">
      <c r="X61" s="110">
        <v>42492</v>
      </c>
      <c r="Y61" s="9">
        <v>65.58</v>
      </c>
      <c r="Z61" s="9">
        <v>65.58</v>
      </c>
      <c r="AA61" s="9">
        <v>65.010000000000005</v>
      </c>
      <c r="AB61" s="9">
        <v>65.36</v>
      </c>
      <c r="AC61" s="104">
        <v>2004200</v>
      </c>
      <c r="AD61" s="9">
        <v>65.040000000000006</v>
      </c>
      <c r="AE61" s="2">
        <f t="shared" si="0"/>
        <v>0.56999999999999318</v>
      </c>
      <c r="AF61" s="138">
        <f t="shared" si="1"/>
        <v>4.7891240537618618E-3</v>
      </c>
    </row>
    <row r="62" spans="1:32" x14ac:dyDescent="0.25">
      <c r="X62" s="110">
        <v>42489</v>
      </c>
      <c r="Y62" s="9">
        <v>64.83</v>
      </c>
      <c r="Z62" s="9">
        <v>65.23</v>
      </c>
      <c r="AA62" s="9">
        <v>64.36</v>
      </c>
      <c r="AB62" s="9">
        <v>65.05</v>
      </c>
      <c r="AC62" s="104">
        <v>2180400</v>
      </c>
      <c r="AD62" s="9">
        <v>64.73</v>
      </c>
      <c r="AE62" s="2">
        <f t="shared" si="0"/>
        <v>0.87000000000000455</v>
      </c>
      <c r="AF62" s="138">
        <f t="shared" si="1"/>
        <v>1.5472690700915059E-3</v>
      </c>
    </row>
    <row r="63" spans="1:32" x14ac:dyDescent="0.25">
      <c r="X63" s="110">
        <v>42488</v>
      </c>
      <c r="Y63" s="9">
        <v>65.02</v>
      </c>
      <c r="Z63" s="9">
        <v>65.55</v>
      </c>
      <c r="AA63" s="9">
        <v>64.8</v>
      </c>
      <c r="AB63" s="9">
        <v>64.95</v>
      </c>
      <c r="AC63" s="104">
        <v>1482800</v>
      </c>
      <c r="AD63" s="9">
        <v>64.63</v>
      </c>
      <c r="AE63" s="2">
        <f t="shared" si="0"/>
        <v>0.75</v>
      </c>
      <c r="AF63" s="138">
        <f t="shared" si="1"/>
        <v>-8.5902745819911308E-3</v>
      </c>
    </row>
    <row r="64" spans="1:32" x14ac:dyDescent="0.25">
      <c r="X64" s="110">
        <v>42487</v>
      </c>
      <c r="Y64" s="9">
        <v>65.86</v>
      </c>
      <c r="Z64" s="9">
        <v>65.95</v>
      </c>
      <c r="AA64" s="9">
        <v>65.28</v>
      </c>
      <c r="AB64" s="9">
        <v>65.510000000000005</v>
      </c>
      <c r="AC64" s="104">
        <v>1540000</v>
      </c>
      <c r="AD64" s="9">
        <v>65.19</v>
      </c>
      <c r="AE64" s="2">
        <f t="shared" si="0"/>
        <v>0.67000000000000171</v>
      </c>
      <c r="AF64" s="138">
        <f t="shared" si="1"/>
        <v>-5.4919908466819489E-3</v>
      </c>
    </row>
    <row r="65" spans="24:32" x14ac:dyDescent="0.25">
      <c r="X65" s="110">
        <v>42486</v>
      </c>
      <c r="Y65" s="9">
        <v>65.790000000000006</v>
      </c>
      <c r="Z65" s="9">
        <v>66.010000000000005</v>
      </c>
      <c r="AA65" s="9">
        <v>65.39</v>
      </c>
      <c r="AB65" s="9">
        <v>65.87</v>
      </c>
      <c r="AC65" s="104">
        <v>1775600</v>
      </c>
      <c r="AD65" s="9">
        <v>65.55</v>
      </c>
      <c r="AE65" s="2">
        <f t="shared" si="0"/>
        <v>0.62000000000000455</v>
      </c>
      <c r="AF65" s="138">
        <f t="shared" si="1"/>
        <v>3.9822331137997491E-3</v>
      </c>
    </row>
    <row r="66" spans="24:32" x14ac:dyDescent="0.25">
      <c r="X66" s="110">
        <v>42485</v>
      </c>
      <c r="Y66" s="9">
        <v>65.739999999999995</v>
      </c>
      <c r="Z66" s="9">
        <v>65.739999999999995</v>
      </c>
      <c r="AA66" s="9">
        <v>64.98</v>
      </c>
      <c r="AB66" s="9">
        <v>65.61</v>
      </c>
      <c r="AC66" s="104">
        <v>1529000</v>
      </c>
      <c r="AD66" s="9">
        <v>65.290000000000006</v>
      </c>
      <c r="AE66" s="2">
        <f t="shared" si="0"/>
        <v>0.75999999999999091</v>
      </c>
      <c r="AF66" s="138">
        <f t="shared" si="1"/>
        <v>-1.987159889941803E-3</v>
      </c>
    </row>
    <row r="67" spans="24:32" x14ac:dyDescent="0.25">
      <c r="X67" s="110">
        <v>42482</v>
      </c>
      <c r="Y67" s="9">
        <v>65.44</v>
      </c>
      <c r="Z67" s="9">
        <v>66.069999999999993</v>
      </c>
      <c r="AA67" s="9">
        <v>65.36</v>
      </c>
      <c r="AB67" s="9">
        <v>65.739999999999995</v>
      </c>
      <c r="AC67" s="104">
        <v>1743300</v>
      </c>
      <c r="AD67" s="9">
        <v>65.42</v>
      </c>
      <c r="AE67" s="2">
        <f>Z67-AA67</f>
        <v>0.70999999999999375</v>
      </c>
      <c r="AF67" s="138" t="e">
        <f>AD67/#REF!-1</f>
        <v>#REF!</v>
      </c>
    </row>
    <row r="68" spans="24:32" x14ac:dyDescent="0.25">
      <c r="X68" s="110">
        <v>42481</v>
      </c>
      <c r="Y68" s="9">
        <v>65.400000000000006</v>
      </c>
      <c r="Z68" s="9">
        <v>66.569999999999993</v>
      </c>
      <c r="AA68" s="9">
        <v>65.239999999999995</v>
      </c>
      <c r="AB68" s="9">
        <v>65.45</v>
      </c>
      <c r="AC68" s="104">
        <v>3295900</v>
      </c>
      <c r="AD68" s="9">
        <v>65.13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42576</v>
      </c>
      <c r="X2" s="40">
        <v>92</v>
      </c>
      <c r="Y2" s="40">
        <v>92.73</v>
      </c>
      <c r="Z2" s="40">
        <v>90.97</v>
      </c>
      <c r="AA2" s="40">
        <v>91.96</v>
      </c>
      <c r="AB2" s="95">
        <v>1277500</v>
      </c>
      <c r="AC2" s="40">
        <v>91.96</v>
      </c>
      <c r="AD2" s="2">
        <f>Y2-Z2</f>
        <v>1.7600000000000051</v>
      </c>
      <c r="AE2" s="138">
        <f>AC2/AC3-1</f>
        <v>-5.4341919356604151E-4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92.75</v>
      </c>
      <c r="W3" s="157">
        <v>42573</v>
      </c>
      <c r="X3" s="40">
        <v>91.34</v>
      </c>
      <c r="Y3" s="40">
        <v>92.1</v>
      </c>
      <c r="Z3" s="40">
        <v>90.79</v>
      </c>
      <c r="AA3" s="40">
        <v>92.01</v>
      </c>
      <c r="AB3" s="95">
        <v>1047000</v>
      </c>
      <c r="AC3" s="40">
        <v>92.01</v>
      </c>
      <c r="AD3" s="2">
        <f t="shared" ref="AD3:AD66" si="1">Y3-Z3</f>
        <v>1.3099999999999881</v>
      </c>
      <c r="AE3" s="138">
        <f t="shared" ref="AE3:AE66" si="2">AC3/AC4-1</f>
        <v>4.9148099606814988E-3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92.75</v>
      </c>
      <c r="W4" s="157">
        <v>42572</v>
      </c>
      <c r="X4" s="40">
        <v>91.12</v>
      </c>
      <c r="Y4" s="40">
        <v>92.16</v>
      </c>
      <c r="Z4" s="40">
        <v>90.53</v>
      </c>
      <c r="AA4" s="40">
        <v>91.56</v>
      </c>
      <c r="AB4" s="95">
        <v>1453700</v>
      </c>
      <c r="AC4" s="40">
        <v>91.56</v>
      </c>
      <c r="AD4" s="2">
        <f t="shared" si="1"/>
        <v>1.6299999999999955</v>
      </c>
      <c r="AE4" s="138">
        <f t="shared" si="2"/>
        <v>-2.0708446866485319E-3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42571</v>
      </c>
      <c r="X5" s="40">
        <v>91.4</v>
      </c>
      <c r="Y5" s="40">
        <v>92.01</v>
      </c>
      <c r="Z5" s="40">
        <v>90.7</v>
      </c>
      <c r="AA5" s="40">
        <v>91.75</v>
      </c>
      <c r="AB5" s="95">
        <v>1371700</v>
      </c>
      <c r="AC5" s="40">
        <v>91.75</v>
      </c>
      <c r="AD5" s="2">
        <f t="shared" si="1"/>
        <v>1.3100000000000023</v>
      </c>
      <c r="AE5" s="138">
        <f t="shared" si="2"/>
        <v>3.8293216630196358E-3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42570</v>
      </c>
      <c r="X6" s="40">
        <v>91.05</v>
      </c>
      <c r="Y6" s="40">
        <v>91.78</v>
      </c>
      <c r="Z6" s="40">
        <v>90.86</v>
      </c>
      <c r="AA6" s="40">
        <v>91.4</v>
      </c>
      <c r="AB6" s="95">
        <v>1154700</v>
      </c>
      <c r="AC6" s="40">
        <v>91.4</v>
      </c>
      <c r="AD6" s="2">
        <f t="shared" si="1"/>
        <v>0.92000000000000171</v>
      </c>
      <c r="AE6" s="138">
        <f t="shared" si="2"/>
        <v>-2.2923261652657567E-3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42569</v>
      </c>
      <c r="X7" s="40">
        <v>91.28</v>
      </c>
      <c r="Y7" s="40">
        <v>91.72</v>
      </c>
      <c r="Z7" s="40">
        <v>90.9</v>
      </c>
      <c r="AA7" s="40">
        <v>91.61</v>
      </c>
      <c r="AB7" s="95">
        <v>895800</v>
      </c>
      <c r="AC7" s="40">
        <v>91.61</v>
      </c>
      <c r="AD7" s="2">
        <f t="shared" si="1"/>
        <v>0.81999999999999318</v>
      </c>
      <c r="AE7" s="138">
        <f t="shared" si="2"/>
        <v>1.3116187561481585E-3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42566</v>
      </c>
      <c r="X8" s="40">
        <v>91.9</v>
      </c>
      <c r="Y8" s="40">
        <v>92.3</v>
      </c>
      <c r="Z8" s="40">
        <v>90.78</v>
      </c>
      <c r="AA8" s="40">
        <v>91.49</v>
      </c>
      <c r="AB8" s="95">
        <v>1204000</v>
      </c>
      <c r="AC8" s="40">
        <v>91.49</v>
      </c>
      <c r="AD8" s="2">
        <f t="shared" si="1"/>
        <v>1.519999999999996</v>
      </c>
      <c r="AE8" s="138">
        <f t="shared" si="2"/>
        <v>-3.2683298834297325E-3</v>
      </c>
    </row>
    <row r="9" spans="1:31" x14ac:dyDescent="0.25">
      <c r="O9" s="11" t="s">
        <v>239</v>
      </c>
      <c r="Q9" s="138">
        <f>IF(Q2=0, 0, Q8/Q6)</f>
        <v>0</v>
      </c>
      <c r="W9" s="157">
        <v>42565</v>
      </c>
      <c r="X9" s="40">
        <v>91.25</v>
      </c>
      <c r="Y9" s="40">
        <v>92.64</v>
      </c>
      <c r="Z9" s="40">
        <v>90.85</v>
      </c>
      <c r="AA9" s="40">
        <v>91.79</v>
      </c>
      <c r="AB9" s="95">
        <v>2310800</v>
      </c>
      <c r="AC9" s="40">
        <v>91.79</v>
      </c>
      <c r="AD9" s="2">
        <f t="shared" si="1"/>
        <v>1.7900000000000063</v>
      </c>
      <c r="AE9" s="138">
        <f t="shared" si="2"/>
        <v>1.123719290514491E-2</v>
      </c>
    </row>
    <row r="10" spans="1:31" x14ac:dyDescent="0.25">
      <c r="O10" s="11" t="s">
        <v>238</v>
      </c>
      <c r="P10" s="34"/>
      <c r="Q10" s="2">
        <v>0</v>
      </c>
      <c r="W10" s="157">
        <v>42564</v>
      </c>
      <c r="X10" s="40">
        <v>88.99</v>
      </c>
      <c r="Y10" s="40">
        <v>91.43</v>
      </c>
      <c r="Z10" s="40">
        <v>87.47</v>
      </c>
      <c r="AA10" s="40">
        <v>90.77</v>
      </c>
      <c r="AB10" s="95">
        <v>2658300</v>
      </c>
      <c r="AC10" s="40">
        <v>90.77</v>
      </c>
      <c r="AD10" s="2">
        <f t="shared" si="1"/>
        <v>3.960000000000008</v>
      </c>
      <c r="AE10" s="138">
        <f t="shared" si="2"/>
        <v>2.6577697353539875E-2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42563</v>
      </c>
      <c r="X11" s="40">
        <v>87.61</v>
      </c>
      <c r="Y11" s="40">
        <v>88.96</v>
      </c>
      <c r="Z11" s="40">
        <v>87.61</v>
      </c>
      <c r="AA11" s="40">
        <v>88.42</v>
      </c>
      <c r="AB11" s="95">
        <v>1491600</v>
      </c>
      <c r="AC11" s="40">
        <v>88.42</v>
      </c>
      <c r="AD11" s="2">
        <f t="shared" si="1"/>
        <v>1.3499999999999943</v>
      </c>
      <c r="AE11" s="138">
        <f t="shared" si="2"/>
        <v>1.6906267970097755E-2</v>
      </c>
    </row>
    <row r="12" spans="1:31" x14ac:dyDescent="0.25">
      <c r="W12" s="157">
        <v>42562</v>
      </c>
      <c r="X12" s="40">
        <v>86.65</v>
      </c>
      <c r="Y12" s="40">
        <v>87.47</v>
      </c>
      <c r="Z12" s="40">
        <v>86.64</v>
      </c>
      <c r="AA12" s="40">
        <v>86.95</v>
      </c>
      <c r="AB12" s="95">
        <v>1466300</v>
      </c>
      <c r="AC12" s="40">
        <v>86.95</v>
      </c>
      <c r="AD12" s="2">
        <f t="shared" si="1"/>
        <v>0.82999999999999829</v>
      </c>
      <c r="AE12" s="138">
        <f t="shared" si="2"/>
        <v>6.1328396204582969E-3</v>
      </c>
    </row>
    <row r="13" spans="1:31" x14ac:dyDescent="0.25">
      <c r="W13" s="157">
        <v>42559</v>
      </c>
      <c r="X13" s="40">
        <v>84.79</v>
      </c>
      <c r="Y13" s="40">
        <v>86.94</v>
      </c>
      <c r="Z13" s="40">
        <v>84.67</v>
      </c>
      <c r="AA13" s="40">
        <v>86.42</v>
      </c>
      <c r="AB13" s="95">
        <v>2131400</v>
      </c>
      <c r="AC13" s="40">
        <v>86.42</v>
      </c>
      <c r="AD13" s="2">
        <f t="shared" si="1"/>
        <v>2.269999999999996</v>
      </c>
      <c r="AE13" s="138">
        <f t="shared" si="2"/>
        <v>2.8319847691575362E-2</v>
      </c>
    </row>
    <row r="14" spans="1:31" x14ac:dyDescent="0.25">
      <c r="W14" s="157">
        <v>42558</v>
      </c>
      <c r="X14" s="40">
        <v>85.02</v>
      </c>
      <c r="Y14" s="40">
        <v>85.4</v>
      </c>
      <c r="Z14" s="40">
        <v>83.66</v>
      </c>
      <c r="AA14" s="40">
        <v>84.04</v>
      </c>
      <c r="AB14" s="95">
        <v>1452000</v>
      </c>
      <c r="AC14" s="40">
        <v>84.04</v>
      </c>
      <c r="AD14" s="2">
        <f t="shared" si="1"/>
        <v>1.7400000000000091</v>
      </c>
      <c r="AE14" s="138">
        <f t="shared" si="2"/>
        <v>-1.0712183637433759E-2</v>
      </c>
    </row>
    <row r="15" spans="1:31" x14ac:dyDescent="0.25">
      <c r="W15" s="157">
        <v>42557</v>
      </c>
      <c r="X15" s="40">
        <v>83.83</v>
      </c>
      <c r="Y15" s="40">
        <v>85.26</v>
      </c>
      <c r="Z15" s="40">
        <v>83.3</v>
      </c>
      <c r="AA15" s="40">
        <v>84.95</v>
      </c>
      <c r="AB15" s="95">
        <v>1839000</v>
      </c>
      <c r="AC15" s="40">
        <v>84.95</v>
      </c>
      <c r="AD15" s="2">
        <f t="shared" si="1"/>
        <v>1.960000000000008</v>
      </c>
      <c r="AE15" s="138">
        <f t="shared" si="2"/>
        <v>1.2514898688915421E-2</v>
      </c>
    </row>
    <row r="16" spans="1:31" x14ac:dyDescent="0.25">
      <c r="W16" s="157">
        <v>42556</v>
      </c>
      <c r="X16" s="40">
        <v>84.82</v>
      </c>
      <c r="Y16" s="40">
        <v>85.15</v>
      </c>
      <c r="Z16" s="40">
        <v>83.23</v>
      </c>
      <c r="AA16" s="40">
        <v>83.9</v>
      </c>
      <c r="AB16" s="95">
        <v>1406700</v>
      </c>
      <c r="AC16" s="40">
        <v>83.9</v>
      </c>
      <c r="AD16" s="2">
        <f t="shared" si="1"/>
        <v>1.9200000000000017</v>
      </c>
      <c r="AE16" s="138">
        <f t="shared" si="2"/>
        <v>-1.5258215962441257E-2</v>
      </c>
    </row>
    <row r="17" spans="1:31" x14ac:dyDescent="0.25">
      <c r="W17" s="157">
        <v>42552</v>
      </c>
      <c r="X17" s="40">
        <v>84.89</v>
      </c>
      <c r="Y17" s="40">
        <v>85.64</v>
      </c>
      <c r="Z17" s="40">
        <v>84.7</v>
      </c>
      <c r="AA17" s="40">
        <v>85.2</v>
      </c>
      <c r="AB17" s="95">
        <v>1239900</v>
      </c>
      <c r="AC17" s="40">
        <v>85.2</v>
      </c>
      <c r="AD17" s="2">
        <f t="shared" si="1"/>
        <v>0.93999999999999773</v>
      </c>
      <c r="AE17" s="138">
        <f t="shared" si="2"/>
        <v>8.2227181957006401E-4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42551</v>
      </c>
      <c r="X18" s="40">
        <v>84.16</v>
      </c>
      <c r="Y18" s="40">
        <v>85.13</v>
      </c>
      <c r="Z18" s="40">
        <v>83.23</v>
      </c>
      <c r="AA18" s="40">
        <v>85.13</v>
      </c>
      <c r="AB18" s="95">
        <v>1460800</v>
      </c>
      <c r="AC18" s="40">
        <v>85.13</v>
      </c>
      <c r="AD18" s="2">
        <f t="shared" si="1"/>
        <v>1.8999999999999915</v>
      </c>
      <c r="AE18" s="138">
        <f t="shared" si="2"/>
        <v>1.6477611940298509E-2</v>
      </c>
    </row>
    <row r="19" spans="1:31" x14ac:dyDescent="0.25">
      <c r="W19" s="157">
        <v>42550</v>
      </c>
      <c r="X19" s="40">
        <v>83.02</v>
      </c>
      <c r="Y19" s="40">
        <v>84.19</v>
      </c>
      <c r="Z19" s="40">
        <v>82.91</v>
      </c>
      <c r="AA19" s="40">
        <v>83.75</v>
      </c>
      <c r="AB19" s="95">
        <v>951500</v>
      </c>
      <c r="AC19" s="40">
        <v>83.75</v>
      </c>
      <c r="AD19" s="2">
        <f t="shared" si="1"/>
        <v>1.2800000000000011</v>
      </c>
      <c r="AE19" s="138">
        <f t="shared" si="2"/>
        <v>1.8484737930195783E-2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42549</v>
      </c>
      <c r="X20" s="40">
        <v>80.78</v>
      </c>
      <c r="Y20" s="40">
        <v>82.45</v>
      </c>
      <c r="Z20" s="40">
        <v>80.42</v>
      </c>
      <c r="AA20" s="40">
        <v>82.23</v>
      </c>
      <c r="AB20" s="95">
        <v>1538100</v>
      </c>
      <c r="AC20" s="40">
        <v>82.23</v>
      </c>
      <c r="AD20" s="2">
        <f t="shared" si="1"/>
        <v>2.0300000000000011</v>
      </c>
      <c r="AE20" s="138">
        <f t="shared" si="2"/>
        <v>3.2003012048192669E-2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42548</v>
      </c>
      <c r="X21" s="40">
        <v>81.650000000000006</v>
      </c>
      <c r="Y21" s="40">
        <v>81.96</v>
      </c>
      <c r="Z21" s="40">
        <v>78.73</v>
      </c>
      <c r="AA21" s="40">
        <v>79.680000000000007</v>
      </c>
      <c r="AB21" s="95">
        <v>2009000</v>
      </c>
      <c r="AC21" s="40">
        <v>79.680000000000007</v>
      </c>
      <c r="AD21" s="2">
        <f t="shared" si="1"/>
        <v>3.2299999999999898</v>
      </c>
      <c r="AE21" s="138">
        <f t="shared" si="2"/>
        <v>-3.5818005808325171E-2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42545</v>
      </c>
      <c r="X22" s="40">
        <v>83.88</v>
      </c>
      <c r="Y22" s="40">
        <v>84.85</v>
      </c>
      <c r="Z22" s="40">
        <v>82.49</v>
      </c>
      <c r="AA22" s="40">
        <v>82.64</v>
      </c>
      <c r="AB22" s="95">
        <v>2196800</v>
      </c>
      <c r="AC22" s="40">
        <v>82.64</v>
      </c>
      <c r="AD22" s="2">
        <f t="shared" si="1"/>
        <v>2.3599999999999994</v>
      </c>
      <c r="AE22" s="138">
        <f t="shared" si="2"/>
        <v>-5.0114942528735607E-2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42544</v>
      </c>
      <c r="X23" s="40">
        <v>86.93</v>
      </c>
      <c r="Y23" s="40">
        <v>87.5</v>
      </c>
      <c r="Z23" s="40">
        <v>86.2</v>
      </c>
      <c r="AA23" s="40">
        <v>87</v>
      </c>
      <c r="AB23" s="95">
        <v>1291900</v>
      </c>
      <c r="AC23" s="40">
        <v>87</v>
      </c>
      <c r="AD23" s="2">
        <f t="shared" si="1"/>
        <v>1.2999999999999972</v>
      </c>
      <c r="AE23" s="138">
        <f t="shared" si="2"/>
        <v>1.1040092969204052E-2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42543</v>
      </c>
      <c r="X24" s="40">
        <v>85.23</v>
      </c>
      <c r="Y24" s="40">
        <v>86.54</v>
      </c>
      <c r="Z24" s="40">
        <v>85.02</v>
      </c>
      <c r="AA24" s="40">
        <v>86.05</v>
      </c>
      <c r="AB24" s="95">
        <v>1488700</v>
      </c>
      <c r="AC24" s="40">
        <v>86.05</v>
      </c>
      <c r="AD24" s="2">
        <f t="shared" si="1"/>
        <v>1.5200000000000102</v>
      </c>
      <c r="AE24" s="138">
        <f t="shared" si="2"/>
        <v>1.2233854840606906E-2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42542</v>
      </c>
      <c r="X25" s="40">
        <v>84.32</v>
      </c>
      <c r="Y25" s="40">
        <v>85.54</v>
      </c>
      <c r="Z25" s="40">
        <v>84.32</v>
      </c>
      <c r="AA25" s="40">
        <v>85.01</v>
      </c>
      <c r="AB25" s="95">
        <v>1200500</v>
      </c>
      <c r="AC25" s="40">
        <v>85.01</v>
      </c>
      <c r="AD25" s="2">
        <f t="shared" si="1"/>
        <v>1.2200000000000131</v>
      </c>
      <c r="AE25" s="138">
        <f t="shared" si="2"/>
        <v>-7.4722708698190532E-3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42541</v>
      </c>
      <c r="X26" s="40">
        <v>86.21</v>
      </c>
      <c r="Y26" s="40">
        <v>86.99</v>
      </c>
      <c r="Z26" s="40">
        <v>85.48</v>
      </c>
      <c r="AA26" s="40">
        <v>85.65</v>
      </c>
      <c r="AB26" s="95">
        <v>1777000</v>
      </c>
      <c r="AC26" s="40">
        <v>85.65</v>
      </c>
      <c r="AD26" s="2">
        <f t="shared" si="1"/>
        <v>1.5099999999999909</v>
      </c>
      <c r="AE26" s="138">
        <f t="shared" si="2"/>
        <v>5.3996947998591338E-3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42538</v>
      </c>
      <c r="X27" s="40">
        <v>84.15</v>
      </c>
      <c r="Y27" s="40">
        <v>85.72</v>
      </c>
      <c r="Z27" s="40">
        <v>83.84</v>
      </c>
      <c r="AA27" s="40">
        <v>85.19</v>
      </c>
      <c r="AB27" s="95">
        <v>2195200</v>
      </c>
      <c r="AC27" s="40">
        <v>85.19</v>
      </c>
      <c r="AD27" s="2">
        <f t="shared" si="1"/>
        <v>1.8799999999999955</v>
      </c>
      <c r="AE27" s="138">
        <f t="shared" si="2"/>
        <v>1.1877895236964031E-2</v>
      </c>
    </row>
    <row r="28" spans="1:31" x14ac:dyDescent="0.25">
      <c r="W28" s="157">
        <v>42537</v>
      </c>
      <c r="X28" s="40">
        <v>83.03</v>
      </c>
      <c r="Y28" s="40">
        <v>84.5</v>
      </c>
      <c r="Z28" s="40">
        <v>82.28</v>
      </c>
      <c r="AA28" s="40">
        <v>84.19</v>
      </c>
      <c r="AB28" s="95">
        <v>1553700</v>
      </c>
      <c r="AC28" s="40">
        <v>84.19</v>
      </c>
      <c r="AD28" s="2">
        <f t="shared" si="1"/>
        <v>2.2199999999999989</v>
      </c>
      <c r="AE28" s="138">
        <f t="shared" si="2"/>
        <v>8.2634730538921897E-3</v>
      </c>
    </row>
    <row r="29" spans="1:31" x14ac:dyDescent="0.25">
      <c r="W29" s="157">
        <v>42536</v>
      </c>
      <c r="X29" s="40">
        <v>83.23</v>
      </c>
      <c r="Y29" s="40">
        <v>84.26</v>
      </c>
      <c r="Z29" s="40">
        <v>82.63</v>
      </c>
      <c r="AA29" s="40">
        <v>83.5</v>
      </c>
      <c r="AB29" s="95">
        <v>1774700</v>
      </c>
      <c r="AC29" s="40">
        <v>83.5</v>
      </c>
      <c r="AD29" s="2">
        <f t="shared" si="1"/>
        <v>1.6300000000000097</v>
      </c>
      <c r="AE29" s="138">
        <f t="shared" si="2"/>
        <v>8.4541062801932743E-3</v>
      </c>
    </row>
    <row r="30" spans="1:31" x14ac:dyDescent="0.25">
      <c r="W30" s="157">
        <v>42535</v>
      </c>
      <c r="X30" s="40">
        <v>83.23</v>
      </c>
      <c r="Y30" s="40">
        <v>84.25</v>
      </c>
      <c r="Z30" s="40">
        <v>82.58</v>
      </c>
      <c r="AA30" s="40">
        <v>82.8</v>
      </c>
      <c r="AB30" s="95">
        <v>1071000</v>
      </c>
      <c r="AC30" s="40">
        <v>82.8</v>
      </c>
      <c r="AD30" s="2">
        <f t="shared" si="1"/>
        <v>1.6700000000000017</v>
      </c>
      <c r="AE30" s="138">
        <f t="shared" si="2"/>
        <v>-5.1664063438664476E-3</v>
      </c>
    </row>
    <row r="31" spans="1:31" x14ac:dyDescent="0.25">
      <c r="W31" s="157">
        <v>42534</v>
      </c>
      <c r="X31" s="40">
        <v>84</v>
      </c>
      <c r="Y31" s="40">
        <v>84.4</v>
      </c>
      <c r="Z31" s="40">
        <v>83.21</v>
      </c>
      <c r="AA31" s="40">
        <v>83.23</v>
      </c>
      <c r="AB31" s="95">
        <v>1617000</v>
      </c>
      <c r="AC31" s="40">
        <v>83.23</v>
      </c>
      <c r="AD31" s="2">
        <f t="shared" si="1"/>
        <v>1.1900000000000119</v>
      </c>
      <c r="AE31" s="138">
        <f t="shared" si="2"/>
        <v>-1.0227137590676616E-2</v>
      </c>
    </row>
    <row r="32" spans="1:31" x14ac:dyDescent="0.25">
      <c r="W32" s="157">
        <v>42531</v>
      </c>
      <c r="X32" s="40">
        <v>85.14</v>
      </c>
      <c r="Y32" s="40">
        <v>85.16</v>
      </c>
      <c r="Z32" s="40">
        <v>83.46</v>
      </c>
      <c r="AA32" s="40">
        <v>84.09</v>
      </c>
      <c r="AB32" s="95">
        <v>1168100</v>
      </c>
      <c r="AC32" s="40">
        <v>84.09</v>
      </c>
      <c r="AD32" s="2">
        <f t="shared" si="1"/>
        <v>1.7000000000000028</v>
      </c>
      <c r="AE32" s="138">
        <f t="shared" si="2"/>
        <v>-1.7640186915887757E-2</v>
      </c>
    </row>
    <row r="33" spans="15:31" x14ac:dyDescent="0.25">
      <c r="W33" s="157">
        <v>42530</v>
      </c>
      <c r="X33" s="40">
        <v>85.29</v>
      </c>
      <c r="Y33" s="40">
        <v>85.74</v>
      </c>
      <c r="Z33" s="40">
        <v>83.82</v>
      </c>
      <c r="AA33" s="40">
        <v>85.6</v>
      </c>
      <c r="AB33" s="95">
        <v>1817600</v>
      </c>
      <c r="AC33" s="40">
        <v>85.6</v>
      </c>
      <c r="AD33" s="2">
        <f t="shared" si="1"/>
        <v>1.9200000000000017</v>
      </c>
      <c r="AE33" s="138">
        <f t="shared" si="2"/>
        <v>-4.0721349621873904E-3</v>
      </c>
    </row>
    <row r="34" spans="15:31" x14ac:dyDescent="0.25">
      <c r="W34" s="157">
        <v>42529</v>
      </c>
      <c r="X34" s="40">
        <v>83.99</v>
      </c>
      <c r="Y34" s="40">
        <v>86.69</v>
      </c>
      <c r="Z34" s="40">
        <v>83.67</v>
      </c>
      <c r="AA34" s="40">
        <v>85.95</v>
      </c>
      <c r="AB34" s="95">
        <v>1862800</v>
      </c>
      <c r="AC34" s="40">
        <v>85.95</v>
      </c>
      <c r="AD34" s="2">
        <f t="shared" si="1"/>
        <v>3.019999999999996</v>
      </c>
      <c r="AE34" s="138">
        <f t="shared" si="2"/>
        <v>2.6391210890852834E-2</v>
      </c>
    </row>
    <row r="35" spans="15:31" x14ac:dyDescent="0.25">
      <c r="W35" s="157">
        <v>42528</v>
      </c>
      <c r="X35" s="40">
        <v>83.31</v>
      </c>
      <c r="Y35" s="40">
        <v>84.78</v>
      </c>
      <c r="Z35" s="40">
        <v>83.31</v>
      </c>
      <c r="AA35" s="40">
        <v>83.74</v>
      </c>
      <c r="AB35" s="95">
        <v>1139900</v>
      </c>
      <c r="AC35" s="40">
        <v>83.74</v>
      </c>
      <c r="AD35" s="2">
        <f t="shared" si="1"/>
        <v>1.4699999999999989</v>
      </c>
      <c r="AE35" s="138">
        <f t="shared" si="2"/>
        <v>5.6442896601416326E-3</v>
      </c>
    </row>
    <row r="36" spans="15:31" x14ac:dyDescent="0.25">
      <c r="W36" s="157">
        <v>42527</v>
      </c>
      <c r="X36" s="40">
        <v>83.54</v>
      </c>
      <c r="Y36" s="40">
        <v>84.3</v>
      </c>
      <c r="Z36" s="40">
        <v>82.58</v>
      </c>
      <c r="AA36" s="40">
        <v>83.27</v>
      </c>
      <c r="AB36" s="95">
        <v>1493700</v>
      </c>
      <c r="AC36" s="40">
        <v>83.27</v>
      </c>
      <c r="AD36" s="2">
        <f t="shared" si="1"/>
        <v>1.7199999999999989</v>
      </c>
      <c r="AE36" s="138">
        <f t="shared" si="2"/>
        <v>1.9251594272651218E-3</v>
      </c>
    </row>
    <row r="37" spans="15:31" x14ac:dyDescent="0.25">
      <c r="W37" s="157">
        <v>42524</v>
      </c>
      <c r="X37" s="40">
        <v>82.58</v>
      </c>
      <c r="Y37" s="40">
        <v>83.47</v>
      </c>
      <c r="Z37" s="40">
        <v>81.91</v>
      </c>
      <c r="AA37" s="40">
        <v>83.11</v>
      </c>
      <c r="AB37" s="95">
        <v>1554800</v>
      </c>
      <c r="AC37" s="40">
        <v>83.11</v>
      </c>
      <c r="AD37" s="2">
        <f t="shared" si="1"/>
        <v>1.5600000000000023</v>
      </c>
      <c r="AE37" s="138">
        <f t="shared" si="2"/>
        <v>-7.2141397138392183E-4</v>
      </c>
    </row>
    <row r="38" spans="15:31" x14ac:dyDescent="0.25">
      <c r="W38" s="157">
        <v>42523</v>
      </c>
      <c r="X38" s="40">
        <v>82.6</v>
      </c>
      <c r="Y38" s="40">
        <v>83.23</v>
      </c>
      <c r="Z38" s="40">
        <v>82.06</v>
      </c>
      <c r="AA38" s="40">
        <v>83.17</v>
      </c>
      <c r="AB38" s="95">
        <v>1003600</v>
      </c>
      <c r="AC38" s="40">
        <v>83.17</v>
      </c>
      <c r="AD38" s="2">
        <f t="shared" si="1"/>
        <v>1.1700000000000017</v>
      </c>
      <c r="AE38" s="138">
        <f t="shared" si="2"/>
        <v>1.9274786170340175E-3</v>
      </c>
    </row>
    <row r="39" spans="15:31" x14ac:dyDescent="0.25">
      <c r="W39" s="157">
        <v>42522</v>
      </c>
      <c r="X39" s="40">
        <v>83.3</v>
      </c>
      <c r="Y39" s="40">
        <v>83.41</v>
      </c>
      <c r="Z39" s="40">
        <v>81.790000000000006</v>
      </c>
      <c r="AA39" s="40">
        <v>83.01</v>
      </c>
      <c r="AB39" s="95">
        <v>1525700</v>
      </c>
      <c r="AC39" s="40">
        <v>83.01</v>
      </c>
      <c r="AD39" s="2">
        <f t="shared" si="1"/>
        <v>1.6199999999999903</v>
      </c>
      <c r="AE39" s="138">
        <f t="shared" si="2"/>
        <v>-1.2491077801570327E-2</v>
      </c>
    </row>
    <row r="40" spans="15:31" x14ac:dyDescent="0.25">
      <c r="W40" s="157">
        <v>42521</v>
      </c>
      <c r="X40" s="40">
        <v>83.97</v>
      </c>
      <c r="Y40" s="40">
        <v>85.65</v>
      </c>
      <c r="Z40" s="40">
        <v>83.16</v>
      </c>
      <c r="AA40" s="40">
        <v>84.06</v>
      </c>
      <c r="AB40" s="95">
        <v>1695000</v>
      </c>
      <c r="AC40" s="40">
        <v>84.06</v>
      </c>
      <c r="AD40" s="2">
        <f t="shared" si="1"/>
        <v>2.4900000000000091</v>
      </c>
      <c r="AE40" s="138">
        <f t="shared" si="2"/>
        <v>7.1428571428566734E-4</v>
      </c>
    </row>
    <row r="41" spans="15:31" x14ac:dyDescent="0.25">
      <c r="W41" s="157">
        <v>42517</v>
      </c>
      <c r="X41" s="40">
        <v>83.94</v>
      </c>
      <c r="Y41" s="40">
        <v>84.35</v>
      </c>
      <c r="Z41" s="40">
        <v>83.22</v>
      </c>
      <c r="AA41" s="40">
        <v>84</v>
      </c>
      <c r="AB41" s="95">
        <v>1000500</v>
      </c>
      <c r="AC41" s="40">
        <v>84</v>
      </c>
      <c r="AD41" s="2">
        <f t="shared" si="1"/>
        <v>1.1299999999999955</v>
      </c>
      <c r="AE41" s="138">
        <f t="shared" si="2"/>
        <v>2.0279136347369775E-3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42516</v>
      </c>
      <c r="X42" s="40">
        <v>83.46</v>
      </c>
      <c r="Y42" s="40">
        <v>84.28</v>
      </c>
      <c r="Z42" s="40">
        <v>82.85</v>
      </c>
      <c r="AA42" s="40">
        <v>83.83</v>
      </c>
      <c r="AB42" s="95">
        <v>1726400</v>
      </c>
      <c r="AC42" s="40">
        <v>83.83</v>
      </c>
      <c r="AD42" s="2">
        <f t="shared" si="1"/>
        <v>1.4300000000000068</v>
      </c>
      <c r="AE42" s="138">
        <f t="shared" si="2"/>
        <v>6.2417476893530388E-3</v>
      </c>
    </row>
    <row r="43" spans="15:31" ht="15.75" thickTop="1" x14ac:dyDescent="0.25">
      <c r="O43" s="83">
        <v>1.1000000000000001</v>
      </c>
      <c r="P43" s="83">
        <f t="shared" ref="P43:P63" si="3">O43*$Q$4</f>
        <v>102.02500000000001</v>
      </c>
      <c r="Q43" s="2"/>
      <c r="R43" s="34"/>
      <c r="T43" s="10" t="s">
        <v>98</v>
      </c>
      <c r="U43" s="88">
        <v>92.01</v>
      </c>
      <c r="W43" s="157">
        <v>42515</v>
      </c>
      <c r="X43" s="40">
        <v>82.3</v>
      </c>
      <c r="Y43" s="40">
        <v>83.75</v>
      </c>
      <c r="Z43" s="40">
        <v>82.15</v>
      </c>
      <c r="AA43" s="40">
        <v>83.31</v>
      </c>
      <c r="AB43" s="95">
        <v>3812500</v>
      </c>
      <c r="AC43" s="40">
        <v>83.31</v>
      </c>
      <c r="AD43" s="2">
        <f t="shared" si="1"/>
        <v>1.5999999999999943</v>
      </c>
      <c r="AE43" s="138">
        <f t="shared" si="2"/>
        <v>1.3133892739875863E-2</v>
      </c>
    </row>
    <row r="44" spans="15:31" x14ac:dyDescent="0.25">
      <c r="O44" s="83">
        <v>1.0900000000000001</v>
      </c>
      <c r="P44" s="83">
        <f t="shared" si="3"/>
        <v>101.09750000000001</v>
      </c>
      <c r="Q44" s="2"/>
      <c r="R44" s="34"/>
      <c r="T44" s="10" t="s">
        <v>99</v>
      </c>
      <c r="U44" s="88">
        <v>92</v>
      </c>
      <c r="W44" s="157">
        <v>42514</v>
      </c>
      <c r="X44" s="40">
        <v>85</v>
      </c>
      <c r="Y44" s="40">
        <v>85.44</v>
      </c>
      <c r="Z44" s="40">
        <v>81.48</v>
      </c>
      <c r="AA44" s="40">
        <v>82.23</v>
      </c>
      <c r="AB44" s="95">
        <v>3320100</v>
      </c>
      <c r="AC44" s="40">
        <v>82.23</v>
      </c>
      <c r="AD44" s="2">
        <f t="shared" si="1"/>
        <v>3.9599999999999937</v>
      </c>
      <c r="AE44" s="138">
        <f t="shared" si="2"/>
        <v>-2.9047113000354119E-2</v>
      </c>
    </row>
    <row r="45" spans="15:31" x14ac:dyDescent="0.25">
      <c r="O45" s="83">
        <v>1.08</v>
      </c>
      <c r="P45" s="83">
        <f t="shared" si="3"/>
        <v>100.17</v>
      </c>
      <c r="Q45" s="2"/>
      <c r="R45" s="34"/>
      <c r="T45" s="10" t="s">
        <v>100</v>
      </c>
      <c r="U45" s="88" t="s">
        <v>426</v>
      </c>
      <c r="W45" s="157">
        <v>42513</v>
      </c>
      <c r="X45" s="40">
        <v>85.36</v>
      </c>
      <c r="Y45" s="40">
        <v>85.79</v>
      </c>
      <c r="Z45" s="40">
        <v>84.44</v>
      </c>
      <c r="AA45" s="40">
        <v>84.69</v>
      </c>
      <c r="AB45" s="95">
        <v>1669600</v>
      </c>
      <c r="AC45" s="40">
        <v>84.69</v>
      </c>
      <c r="AD45" s="2">
        <f t="shared" si="1"/>
        <v>1.3500000000000085</v>
      </c>
      <c r="AE45" s="138">
        <f t="shared" si="2"/>
        <v>-8.7780898876403946E-3</v>
      </c>
    </row>
    <row r="46" spans="15:31" x14ac:dyDescent="0.25">
      <c r="O46" s="83">
        <v>1.07</v>
      </c>
      <c r="P46" s="83">
        <f t="shared" si="3"/>
        <v>99.242500000000007</v>
      </c>
      <c r="Q46" s="2"/>
      <c r="R46" s="34"/>
      <c r="T46" s="10" t="s">
        <v>101</v>
      </c>
      <c r="U46" s="88" t="s">
        <v>427</v>
      </c>
      <c r="W46" s="157">
        <v>42510</v>
      </c>
      <c r="X46" s="40">
        <v>84.79</v>
      </c>
      <c r="Y46" s="40">
        <v>85.75</v>
      </c>
      <c r="Z46" s="40">
        <v>84.54</v>
      </c>
      <c r="AA46" s="40">
        <v>85.44</v>
      </c>
      <c r="AB46" s="95">
        <v>1418800</v>
      </c>
      <c r="AC46" s="40">
        <v>85.44</v>
      </c>
      <c r="AD46" s="2">
        <f t="shared" si="1"/>
        <v>1.2099999999999937</v>
      </c>
      <c r="AE46" s="138">
        <f t="shared" si="2"/>
        <v>1.3162575595873305E-2</v>
      </c>
    </row>
    <row r="47" spans="15:31" x14ac:dyDescent="0.25">
      <c r="O47" s="83">
        <v>1.06</v>
      </c>
      <c r="P47" s="83">
        <f t="shared" si="3"/>
        <v>98.315000000000012</v>
      </c>
      <c r="Q47" s="2"/>
      <c r="R47" s="34"/>
      <c r="T47" s="10" t="s">
        <v>102</v>
      </c>
      <c r="U47" s="88">
        <v>90.62</v>
      </c>
      <c r="W47" s="157">
        <v>42509</v>
      </c>
      <c r="X47" s="40">
        <v>85.52</v>
      </c>
      <c r="Y47" s="40">
        <v>85.84</v>
      </c>
      <c r="Z47" s="40">
        <v>83.67</v>
      </c>
      <c r="AA47" s="40">
        <v>84.33</v>
      </c>
      <c r="AB47" s="95">
        <v>1624800</v>
      </c>
      <c r="AC47" s="40">
        <v>84.33</v>
      </c>
      <c r="AD47" s="2">
        <f t="shared" si="1"/>
        <v>2.1700000000000017</v>
      </c>
      <c r="AE47" s="138">
        <f t="shared" si="2"/>
        <v>-1.3799555607531322E-2</v>
      </c>
    </row>
    <row r="48" spans="15:31" x14ac:dyDescent="0.25">
      <c r="O48" s="83">
        <v>1.05</v>
      </c>
      <c r="P48" s="83">
        <f t="shared" si="3"/>
        <v>97.387500000000003</v>
      </c>
      <c r="Q48" s="2"/>
      <c r="R48" s="34"/>
      <c r="T48" s="10" t="s">
        <v>103</v>
      </c>
      <c r="U48" s="88">
        <v>1.24858</v>
      </c>
      <c r="W48" s="157">
        <v>42508</v>
      </c>
      <c r="X48" s="40">
        <v>85.65</v>
      </c>
      <c r="Y48" s="40">
        <v>87.77</v>
      </c>
      <c r="Z48" s="40">
        <v>84.6</v>
      </c>
      <c r="AA48" s="40">
        <v>85.51</v>
      </c>
      <c r="AB48" s="95">
        <v>2085200</v>
      </c>
      <c r="AC48" s="40">
        <v>85.51</v>
      </c>
      <c r="AD48" s="2">
        <f t="shared" si="1"/>
        <v>3.1700000000000017</v>
      </c>
      <c r="AE48" s="138">
        <f t="shared" si="2"/>
        <v>-4.0764034474725097E-3</v>
      </c>
    </row>
    <row r="49" spans="15:31" x14ac:dyDescent="0.25">
      <c r="O49" s="83">
        <v>1.04</v>
      </c>
      <c r="P49" s="83">
        <f t="shared" si="3"/>
        <v>96.460000000000008</v>
      </c>
      <c r="Q49" s="2"/>
      <c r="R49" s="34"/>
      <c r="T49" s="10" t="s">
        <v>104</v>
      </c>
      <c r="U49" s="88" t="s">
        <v>300</v>
      </c>
      <c r="W49" s="157">
        <v>42507</v>
      </c>
      <c r="X49" s="40">
        <v>86.11</v>
      </c>
      <c r="Y49" s="40">
        <v>88</v>
      </c>
      <c r="Z49" s="40">
        <v>85.7</v>
      </c>
      <c r="AA49" s="40">
        <v>85.86</v>
      </c>
      <c r="AB49" s="95">
        <v>2171800</v>
      </c>
      <c r="AC49" s="40">
        <v>85.86</v>
      </c>
      <c r="AD49" s="2">
        <f t="shared" si="1"/>
        <v>2.2999999999999972</v>
      </c>
      <c r="AE49" s="138">
        <f t="shared" si="2"/>
        <v>-4.4063079777364456E-3</v>
      </c>
    </row>
    <row r="50" spans="15:31" x14ac:dyDescent="0.25">
      <c r="O50" s="83">
        <v>1.03</v>
      </c>
      <c r="P50" s="83">
        <f t="shared" si="3"/>
        <v>95.532499999999999</v>
      </c>
      <c r="Q50" s="2"/>
      <c r="R50" s="34"/>
      <c r="T50" s="10"/>
      <c r="U50" s="88"/>
      <c r="W50" s="157">
        <v>42506</v>
      </c>
      <c r="X50" s="40">
        <v>86</v>
      </c>
      <c r="Y50" s="40">
        <v>87.63</v>
      </c>
      <c r="Z50" s="40">
        <v>86</v>
      </c>
      <c r="AA50" s="40">
        <v>86.24</v>
      </c>
      <c r="AB50" s="95">
        <v>1587900</v>
      </c>
      <c r="AC50" s="40">
        <v>86.24</v>
      </c>
      <c r="AD50" s="2">
        <f t="shared" si="1"/>
        <v>1.6299999999999955</v>
      </c>
      <c r="AE50" s="138">
        <f t="shared" si="2"/>
        <v>3.1406304524834727E-3</v>
      </c>
    </row>
    <row r="51" spans="15:31" x14ac:dyDescent="0.25">
      <c r="O51" s="83">
        <v>1.02</v>
      </c>
      <c r="P51" s="83">
        <f t="shared" si="3"/>
        <v>94.605000000000004</v>
      </c>
      <c r="Q51" s="2"/>
      <c r="R51" s="34"/>
      <c r="T51" s="10" t="s">
        <v>105</v>
      </c>
      <c r="U51" s="88" t="s">
        <v>428</v>
      </c>
      <c r="W51" s="157">
        <v>42503</v>
      </c>
      <c r="X51" s="40">
        <v>87.81</v>
      </c>
      <c r="Y51" s="40">
        <v>88.63</v>
      </c>
      <c r="Z51" s="40">
        <v>85.29</v>
      </c>
      <c r="AA51" s="40">
        <v>85.97</v>
      </c>
      <c r="AB51" s="95">
        <v>1828400</v>
      </c>
      <c r="AC51" s="40">
        <v>85.97</v>
      </c>
      <c r="AD51" s="2">
        <f t="shared" si="1"/>
        <v>3.3399999999999892</v>
      </c>
      <c r="AE51" s="138">
        <f t="shared" si="2"/>
        <v>-2.5062372420049939E-2</v>
      </c>
    </row>
    <row r="52" spans="15:31" x14ac:dyDescent="0.25">
      <c r="O52" s="83">
        <v>1.01</v>
      </c>
      <c r="P52" s="83">
        <f t="shared" si="3"/>
        <v>93.677499999999995</v>
      </c>
      <c r="Q52" s="2"/>
      <c r="R52" s="34"/>
      <c r="T52" s="10" t="s">
        <v>106</v>
      </c>
      <c r="U52" s="88" t="s">
        <v>241</v>
      </c>
      <c r="W52" s="157">
        <v>42502</v>
      </c>
      <c r="X52" s="40">
        <v>89.22</v>
      </c>
      <c r="Y52" s="40">
        <v>89.63</v>
      </c>
      <c r="Z52" s="40">
        <v>87.63</v>
      </c>
      <c r="AA52" s="40">
        <v>88.18</v>
      </c>
      <c r="AB52" s="95">
        <v>1313300</v>
      </c>
      <c r="AC52" s="40">
        <v>88.18</v>
      </c>
      <c r="AD52" s="2">
        <f t="shared" si="1"/>
        <v>2</v>
      </c>
      <c r="AE52" s="138">
        <f t="shared" si="2"/>
        <v>-7.2055843278538978E-3</v>
      </c>
    </row>
    <row r="53" spans="15:31" x14ac:dyDescent="0.25">
      <c r="O53" s="83">
        <v>1</v>
      </c>
      <c r="P53" s="83">
        <f t="shared" si="3"/>
        <v>92.75</v>
      </c>
      <c r="Q53" s="2"/>
      <c r="R53" s="34"/>
      <c r="T53" s="10" t="s">
        <v>107</v>
      </c>
      <c r="U53" s="90">
        <v>1278333</v>
      </c>
      <c r="W53" s="157">
        <v>42501</v>
      </c>
      <c r="X53" s="40">
        <v>90.07</v>
      </c>
      <c r="Y53" s="40">
        <v>90.5</v>
      </c>
      <c r="Z53" s="40">
        <v>88.8</v>
      </c>
      <c r="AA53" s="40">
        <v>88.82</v>
      </c>
      <c r="AB53" s="95">
        <v>1438000</v>
      </c>
      <c r="AC53" s="40">
        <v>88.82</v>
      </c>
      <c r="AD53" s="2">
        <f t="shared" si="1"/>
        <v>1.7000000000000028</v>
      </c>
      <c r="AE53" s="138">
        <f t="shared" si="2"/>
        <v>-1.6498726608349168E-2</v>
      </c>
    </row>
    <row r="54" spans="15:31" x14ac:dyDescent="0.25">
      <c r="O54" s="83">
        <v>0.99</v>
      </c>
      <c r="P54" s="83">
        <f t="shared" si="3"/>
        <v>91.822500000000005</v>
      </c>
      <c r="Q54" s="2"/>
      <c r="R54" s="34"/>
      <c r="T54" s="10" t="s">
        <v>110</v>
      </c>
      <c r="U54" s="90">
        <v>1632180</v>
      </c>
      <c r="W54" s="157">
        <v>42500</v>
      </c>
      <c r="X54" s="40">
        <v>88.72</v>
      </c>
      <c r="Y54" s="40">
        <v>90.7</v>
      </c>
      <c r="Z54" s="40">
        <v>88.29</v>
      </c>
      <c r="AA54" s="40">
        <v>90.31</v>
      </c>
      <c r="AB54" s="95">
        <v>1197200</v>
      </c>
      <c r="AC54" s="40">
        <v>90.31</v>
      </c>
      <c r="AD54" s="2">
        <f t="shared" si="1"/>
        <v>2.4099999999999966</v>
      </c>
      <c r="AE54" s="138">
        <f t="shared" si="2"/>
        <v>2.2995015858631618E-2</v>
      </c>
    </row>
    <row r="55" spans="15:31" x14ac:dyDescent="0.25">
      <c r="O55" s="83">
        <v>0.98</v>
      </c>
      <c r="P55" s="83">
        <f t="shared" si="3"/>
        <v>90.894999999999996</v>
      </c>
      <c r="Q55" s="2"/>
      <c r="R55" s="34"/>
      <c r="T55" s="10" t="s">
        <v>108</v>
      </c>
      <c r="U55" s="88" t="s">
        <v>429</v>
      </c>
      <c r="W55" s="157">
        <v>42499</v>
      </c>
      <c r="X55" s="40">
        <v>89.17</v>
      </c>
      <c r="Y55" s="40">
        <v>89.79</v>
      </c>
      <c r="Z55" s="40">
        <v>87.99</v>
      </c>
      <c r="AA55" s="40">
        <v>88.28</v>
      </c>
      <c r="AB55" s="95">
        <v>1649600</v>
      </c>
      <c r="AC55" s="40">
        <v>88.28</v>
      </c>
      <c r="AD55" s="2">
        <f t="shared" si="1"/>
        <v>1.8000000000000114</v>
      </c>
      <c r="AE55" s="138">
        <f t="shared" si="2"/>
        <v>-1.5391478920365742E-2</v>
      </c>
    </row>
    <row r="56" spans="15:31" x14ac:dyDescent="0.25">
      <c r="O56" s="83">
        <v>0.97</v>
      </c>
      <c r="P56" s="83">
        <f t="shared" si="3"/>
        <v>89.967500000000001</v>
      </c>
      <c r="T56" s="10" t="s">
        <v>111</v>
      </c>
      <c r="U56" s="88">
        <v>17.05</v>
      </c>
      <c r="W56" s="157">
        <v>42496</v>
      </c>
      <c r="X56" s="40">
        <v>87.96</v>
      </c>
      <c r="Y56" s="40">
        <v>89.94</v>
      </c>
      <c r="Z56" s="40">
        <v>87.82</v>
      </c>
      <c r="AA56" s="40">
        <v>89.66</v>
      </c>
      <c r="AB56" s="95">
        <v>1292500</v>
      </c>
      <c r="AC56" s="40">
        <v>89.66</v>
      </c>
      <c r="AD56" s="2">
        <f t="shared" si="1"/>
        <v>2.1200000000000045</v>
      </c>
      <c r="AE56" s="138">
        <f t="shared" si="2"/>
        <v>7.9820123664979814E-3</v>
      </c>
    </row>
    <row r="57" spans="15:31" x14ac:dyDescent="0.25">
      <c r="O57" s="83">
        <v>0.96</v>
      </c>
      <c r="P57" s="83">
        <f t="shared" si="3"/>
        <v>89.039999999999992</v>
      </c>
      <c r="T57" s="10" t="s">
        <v>112</v>
      </c>
      <c r="U57" s="88">
        <v>5.39</v>
      </c>
      <c r="W57" s="157">
        <v>42495</v>
      </c>
      <c r="X57" s="40">
        <v>89.15</v>
      </c>
      <c r="Y57" s="40">
        <v>90.24</v>
      </c>
      <c r="Z57" s="40">
        <v>88.68</v>
      </c>
      <c r="AA57" s="40">
        <v>88.95</v>
      </c>
      <c r="AB57" s="95">
        <v>1217800</v>
      </c>
      <c r="AC57" s="40">
        <v>88.95</v>
      </c>
      <c r="AD57" s="2">
        <f t="shared" si="1"/>
        <v>1.5599999999999881</v>
      </c>
      <c r="AE57" s="138">
        <f t="shared" si="2"/>
        <v>9.0019129064922154E-4</v>
      </c>
    </row>
    <row r="58" spans="15:31" x14ac:dyDescent="0.25">
      <c r="O58" s="83">
        <v>0.95</v>
      </c>
      <c r="P58" s="83">
        <f t="shared" si="3"/>
        <v>88.112499999999997</v>
      </c>
      <c r="T58" s="10" t="s">
        <v>109</v>
      </c>
      <c r="U58" s="88" t="s">
        <v>430</v>
      </c>
      <c r="W58" s="157">
        <v>42494</v>
      </c>
      <c r="X58" s="40">
        <v>87.98</v>
      </c>
      <c r="Y58" s="40">
        <v>89.48</v>
      </c>
      <c r="Z58" s="40">
        <v>87.98</v>
      </c>
      <c r="AA58" s="40">
        <v>88.87</v>
      </c>
      <c r="AB58" s="95">
        <v>1608000</v>
      </c>
      <c r="AC58" s="40">
        <v>88.87</v>
      </c>
      <c r="AD58" s="2">
        <f t="shared" si="1"/>
        <v>1.5</v>
      </c>
      <c r="AE58" s="138" t="e">
        <f t="shared" si="2"/>
        <v>#DIV/0!</v>
      </c>
    </row>
    <row r="59" spans="15:31" x14ac:dyDescent="0.25">
      <c r="O59" s="83">
        <v>0.94</v>
      </c>
      <c r="P59" s="83">
        <f t="shared" si="3"/>
        <v>87.184999999999988</v>
      </c>
      <c r="W59" s="157">
        <v>42494</v>
      </c>
      <c r="X59" s="40" t="s">
        <v>141</v>
      </c>
      <c r="Y59" s="40"/>
      <c r="Z59" s="40"/>
      <c r="AA59" s="40"/>
      <c r="AB59" s="95"/>
      <c r="AC59" s="40"/>
      <c r="AD59" s="2">
        <f t="shared" si="1"/>
        <v>0</v>
      </c>
      <c r="AE59" s="138">
        <f t="shared" si="2"/>
        <v>-1</v>
      </c>
    </row>
    <row r="60" spans="15:31" x14ac:dyDescent="0.25">
      <c r="O60" s="83">
        <v>0.93</v>
      </c>
      <c r="P60" s="83">
        <f t="shared" si="3"/>
        <v>86.257500000000007</v>
      </c>
      <c r="W60" s="157">
        <v>42493</v>
      </c>
      <c r="X60" s="40">
        <v>90.52</v>
      </c>
      <c r="Y60" s="40">
        <v>90.52</v>
      </c>
      <c r="Z60" s="40">
        <v>88.09</v>
      </c>
      <c r="AA60" s="40">
        <v>89.14</v>
      </c>
      <c r="AB60" s="95">
        <v>1828000</v>
      </c>
      <c r="AC60" s="40">
        <v>88.55</v>
      </c>
      <c r="AD60" s="2">
        <f t="shared" si="1"/>
        <v>2.4299999999999926</v>
      </c>
      <c r="AE60" s="138">
        <f t="shared" si="2"/>
        <v>-1.7421216156236263E-2</v>
      </c>
    </row>
    <row r="61" spans="15:31" x14ac:dyDescent="0.25">
      <c r="O61" s="83">
        <v>0.92</v>
      </c>
      <c r="P61" s="83">
        <f t="shared" si="3"/>
        <v>85.33</v>
      </c>
      <c r="W61" s="157">
        <v>42492</v>
      </c>
      <c r="X61" s="40">
        <v>90.82</v>
      </c>
      <c r="Y61" s="40">
        <v>91.05</v>
      </c>
      <c r="Z61" s="40">
        <v>89.91</v>
      </c>
      <c r="AA61" s="40">
        <v>90.72</v>
      </c>
      <c r="AB61" s="95">
        <v>1390100</v>
      </c>
      <c r="AC61" s="40">
        <v>90.12</v>
      </c>
      <c r="AD61" s="2">
        <f t="shared" si="1"/>
        <v>1.1400000000000006</v>
      </c>
      <c r="AE61" s="138">
        <f t="shared" si="2"/>
        <v>6.8148810188806141E-3</v>
      </c>
    </row>
    <row r="62" spans="15:31" x14ac:dyDescent="0.25">
      <c r="O62" s="83">
        <v>0.91</v>
      </c>
      <c r="P62" s="83">
        <f t="shared" si="3"/>
        <v>84.402500000000003</v>
      </c>
      <c r="W62" s="157">
        <v>42489</v>
      </c>
      <c r="X62" s="40">
        <v>91.57</v>
      </c>
      <c r="Y62" s="40">
        <v>91.97</v>
      </c>
      <c r="Z62" s="40">
        <v>89.5</v>
      </c>
      <c r="AA62" s="40">
        <v>90.11</v>
      </c>
      <c r="AB62" s="95">
        <v>2555900</v>
      </c>
      <c r="AC62" s="40">
        <v>89.51</v>
      </c>
      <c r="AD62" s="2">
        <f t="shared" si="1"/>
        <v>2.4699999999999989</v>
      </c>
      <c r="AE62" s="138">
        <f t="shared" si="2"/>
        <v>-2.035679106927879E-2</v>
      </c>
    </row>
    <row r="63" spans="15:31" x14ac:dyDescent="0.25">
      <c r="O63" s="83">
        <v>0.9</v>
      </c>
      <c r="P63" s="83">
        <f t="shared" si="3"/>
        <v>83.475000000000009</v>
      </c>
      <c r="W63" s="157">
        <v>42488</v>
      </c>
      <c r="X63" s="40">
        <v>92.79</v>
      </c>
      <c r="Y63" s="40">
        <v>93.72</v>
      </c>
      <c r="Z63" s="40">
        <v>91.75</v>
      </c>
      <c r="AA63" s="40">
        <v>91.98</v>
      </c>
      <c r="AB63" s="95">
        <v>1085500</v>
      </c>
      <c r="AC63" s="40">
        <v>91.37</v>
      </c>
      <c r="AD63" s="2">
        <f t="shared" si="1"/>
        <v>1.9699999999999989</v>
      </c>
      <c r="AE63" s="138">
        <f t="shared" si="2"/>
        <v>-1.3389482777237838E-2</v>
      </c>
    </row>
    <row r="64" spans="15:31" x14ac:dyDescent="0.25">
      <c r="W64" s="157">
        <v>42487</v>
      </c>
      <c r="X64" s="40">
        <v>92.99</v>
      </c>
      <c r="Y64" s="40">
        <v>94.1</v>
      </c>
      <c r="Z64" s="40">
        <v>92.2</v>
      </c>
      <c r="AA64" s="40">
        <v>93.23</v>
      </c>
      <c r="AB64" s="95">
        <v>1742800</v>
      </c>
      <c r="AC64" s="40">
        <v>92.61</v>
      </c>
      <c r="AD64" s="2">
        <f t="shared" si="1"/>
        <v>1.8999999999999915</v>
      </c>
      <c r="AE64" s="138">
        <f t="shared" si="2"/>
        <v>1.9474196689386325E-3</v>
      </c>
    </row>
    <row r="65" spans="23:31" x14ac:dyDescent="0.25">
      <c r="W65" s="157">
        <v>42486</v>
      </c>
      <c r="X65" s="40">
        <v>91.16</v>
      </c>
      <c r="Y65" s="40">
        <v>93.91</v>
      </c>
      <c r="Z65" s="40">
        <v>90.91</v>
      </c>
      <c r="AA65" s="40">
        <v>93.05</v>
      </c>
      <c r="AB65" s="95">
        <v>2475300</v>
      </c>
      <c r="AC65" s="40">
        <v>92.43</v>
      </c>
      <c r="AD65" s="2">
        <f t="shared" si="1"/>
        <v>3</v>
      </c>
      <c r="AE65" s="138">
        <f t="shared" si="2"/>
        <v>1.8287980610333987E-2</v>
      </c>
    </row>
    <row r="66" spans="23:31" x14ac:dyDescent="0.25">
      <c r="W66" s="157">
        <v>42485</v>
      </c>
      <c r="X66" s="40">
        <v>91.25</v>
      </c>
      <c r="Y66" s="40">
        <v>91.37</v>
      </c>
      <c r="Z66" s="40">
        <v>89.45</v>
      </c>
      <c r="AA66" s="40">
        <v>91.37</v>
      </c>
      <c r="AB66" s="95">
        <v>2571300</v>
      </c>
      <c r="AC66" s="40">
        <v>90.77</v>
      </c>
      <c r="AD66" s="2">
        <f t="shared" si="1"/>
        <v>1.9200000000000017</v>
      </c>
      <c r="AE66" s="138">
        <f t="shared" si="2"/>
        <v>4.408685109664745E-4</v>
      </c>
    </row>
    <row r="67" spans="23:31" x14ac:dyDescent="0.25">
      <c r="W67" s="157">
        <v>42482</v>
      </c>
      <c r="X67" s="40">
        <v>89.31</v>
      </c>
      <c r="Y67" s="40">
        <v>91.43</v>
      </c>
      <c r="Z67" s="40">
        <v>88.33</v>
      </c>
      <c r="AA67" s="40">
        <v>91.33</v>
      </c>
      <c r="AB67" s="95">
        <v>6173300</v>
      </c>
      <c r="AC67" s="40">
        <v>90.73</v>
      </c>
      <c r="AD67" s="2">
        <f>Y67-Z67</f>
        <v>3.1000000000000085</v>
      </c>
      <c r="AE67" s="138">
        <f>AC67/AC68-1</f>
        <v>0.10538499025341141</v>
      </c>
    </row>
    <row r="68" spans="23:31" x14ac:dyDescent="0.25">
      <c r="W68" s="157">
        <v>42481</v>
      </c>
      <c r="X68" s="40">
        <v>83.27</v>
      </c>
      <c r="Y68" s="40">
        <v>84</v>
      </c>
      <c r="Z68" s="40">
        <v>82.57</v>
      </c>
      <c r="AA68" s="40">
        <v>82.63</v>
      </c>
      <c r="AB68" s="95">
        <v>2020300</v>
      </c>
      <c r="AC68" s="40">
        <v>82.08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42576</v>
      </c>
      <c r="X2" s="10">
        <v>159.63999999999999</v>
      </c>
      <c r="Y2" s="10">
        <v>160.69999999999999</v>
      </c>
      <c r="Z2" s="10">
        <v>159.27000000000001</v>
      </c>
      <c r="AA2" s="10">
        <v>159.78</v>
      </c>
      <c r="AB2" s="95">
        <v>956200</v>
      </c>
      <c r="AC2" s="10">
        <v>159.78</v>
      </c>
      <c r="AD2" s="2">
        <f>Y2-Z2</f>
        <v>1.4299999999999784</v>
      </c>
      <c r="AE2" s="138">
        <f>AC2/AC3-1</f>
        <v>6.8892089935501666E-4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163.44</v>
      </c>
      <c r="T3" s="63"/>
      <c r="W3" s="133">
        <v>42573</v>
      </c>
      <c r="X3" s="10">
        <v>159.59</v>
      </c>
      <c r="Y3" s="10">
        <v>160.30000000000001</v>
      </c>
      <c r="Z3" s="10">
        <v>156.69</v>
      </c>
      <c r="AA3" s="10">
        <v>159.66999999999999</v>
      </c>
      <c r="AB3" s="95">
        <v>1966400</v>
      </c>
      <c r="AC3" s="10">
        <v>159.66999999999999</v>
      </c>
      <c r="AD3" s="2">
        <f t="shared" ref="AD3:AD66" si="0">Y3-Z3</f>
        <v>3.6100000000000136</v>
      </c>
      <c r="AE3" s="138">
        <f t="shared" ref="AE3:AE66" si="1">AC3/AC4-1</f>
        <v>-4.6131787295057292E-3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163.44</v>
      </c>
      <c r="T4" s="63"/>
      <c r="W4" s="133">
        <v>42572</v>
      </c>
      <c r="X4" s="10">
        <v>163.01</v>
      </c>
      <c r="Y4" s="10">
        <v>163.47999999999999</v>
      </c>
      <c r="Z4" s="10">
        <v>159.82</v>
      </c>
      <c r="AA4" s="10">
        <v>160.41</v>
      </c>
      <c r="AB4" s="95">
        <v>1953000</v>
      </c>
      <c r="AC4" s="10">
        <v>160.41</v>
      </c>
      <c r="AD4" s="2">
        <f t="shared" si="0"/>
        <v>3.6599999999999966</v>
      </c>
      <c r="AE4" s="138">
        <f t="shared" si="1"/>
        <v>-1.389315792709156E-2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42571</v>
      </c>
      <c r="X5" s="10">
        <v>161.6</v>
      </c>
      <c r="Y5" s="10">
        <v>163.77000000000001</v>
      </c>
      <c r="Z5" s="10">
        <v>160.91999999999999</v>
      </c>
      <c r="AA5" s="10">
        <v>162.66999999999999</v>
      </c>
      <c r="AB5" s="95">
        <v>1806400</v>
      </c>
      <c r="AC5" s="10">
        <v>162.66999999999999</v>
      </c>
      <c r="AD5" s="2">
        <f t="shared" si="0"/>
        <v>2.8500000000000227</v>
      </c>
      <c r="AE5" s="138">
        <f t="shared" si="1"/>
        <v>1.3330841587242181E-2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42570</v>
      </c>
      <c r="X6" s="10">
        <v>161.47</v>
      </c>
      <c r="Y6" s="10">
        <v>162</v>
      </c>
      <c r="Z6" s="10">
        <v>159.79</v>
      </c>
      <c r="AA6" s="10">
        <v>160.53</v>
      </c>
      <c r="AB6" s="95">
        <v>1479700</v>
      </c>
      <c r="AC6" s="10">
        <v>160.53</v>
      </c>
      <c r="AD6" s="2">
        <f t="shared" si="0"/>
        <v>2.210000000000008</v>
      </c>
      <c r="AE6" s="138">
        <f t="shared" si="1"/>
        <v>-1.1088523378303572E-2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42569</v>
      </c>
      <c r="X7" s="10">
        <v>162.41999999999999</v>
      </c>
      <c r="Y7" s="10">
        <v>163.69999999999999</v>
      </c>
      <c r="Z7" s="10">
        <v>161.94999999999999</v>
      </c>
      <c r="AA7" s="10">
        <v>162.33000000000001</v>
      </c>
      <c r="AB7" s="95">
        <v>1462600</v>
      </c>
      <c r="AC7" s="10">
        <v>162.33000000000001</v>
      </c>
      <c r="AD7" s="2">
        <f t="shared" si="0"/>
        <v>1.75</v>
      </c>
      <c r="AE7" s="138">
        <f t="shared" si="1"/>
        <v>7.2598659717051373E-3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42566</v>
      </c>
      <c r="X8" s="10">
        <v>161.11000000000001</v>
      </c>
      <c r="Y8" s="10">
        <v>161.57</v>
      </c>
      <c r="Z8" s="10">
        <v>159.66</v>
      </c>
      <c r="AA8" s="10">
        <v>161.16</v>
      </c>
      <c r="AB8" s="95">
        <v>1925900</v>
      </c>
      <c r="AC8" s="10">
        <v>161.16</v>
      </c>
      <c r="AD8" s="2">
        <f t="shared" si="0"/>
        <v>1.9099999999999966</v>
      </c>
      <c r="AE8" s="138">
        <f t="shared" si="1"/>
        <v>2.3011381304807177E-3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42565</v>
      </c>
      <c r="X9" s="10">
        <v>159.55000000000001</v>
      </c>
      <c r="Y9" s="10">
        <v>161.06</v>
      </c>
      <c r="Z9" s="10">
        <v>158.86000000000001</v>
      </c>
      <c r="AA9" s="10">
        <v>160.79</v>
      </c>
      <c r="AB9" s="95">
        <v>2355000</v>
      </c>
      <c r="AC9" s="10">
        <v>160.79</v>
      </c>
      <c r="AD9" s="2">
        <f t="shared" si="0"/>
        <v>2.1999999999999886</v>
      </c>
      <c r="AE9" s="138">
        <f t="shared" si="1"/>
        <v>2.1472587510323438E-2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42564</v>
      </c>
      <c r="X10" s="10">
        <v>158.91</v>
      </c>
      <c r="Y10" s="10">
        <v>160.38</v>
      </c>
      <c r="Z10" s="10">
        <v>157.34</v>
      </c>
      <c r="AA10" s="10">
        <v>157.41</v>
      </c>
      <c r="AB10" s="95">
        <v>1573400</v>
      </c>
      <c r="AC10" s="10">
        <v>157.41</v>
      </c>
      <c r="AD10" s="2">
        <f t="shared" si="0"/>
        <v>3.039999999999992</v>
      </c>
      <c r="AE10" s="138">
        <f t="shared" si="1"/>
        <v>-7.4405700233306504E-3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42563</v>
      </c>
      <c r="X11" s="10">
        <v>158.58000000000001</v>
      </c>
      <c r="Y11" s="10">
        <v>160.91</v>
      </c>
      <c r="Z11" s="10">
        <v>158.25</v>
      </c>
      <c r="AA11" s="10">
        <v>158.59</v>
      </c>
      <c r="AB11" s="95">
        <v>2030600</v>
      </c>
      <c r="AC11" s="10">
        <v>158.59</v>
      </c>
      <c r="AD11" s="2">
        <f t="shared" si="0"/>
        <v>2.6599999999999966</v>
      </c>
      <c r="AE11" s="138">
        <f t="shared" si="1"/>
        <v>7.8164717844433351E-3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42562</v>
      </c>
      <c r="X12" s="10">
        <v>157.1</v>
      </c>
      <c r="Y12" s="10">
        <v>158.47</v>
      </c>
      <c r="Z12" s="10">
        <v>156.28</v>
      </c>
      <c r="AA12" s="10">
        <v>157.36000000000001</v>
      </c>
      <c r="AB12" s="95">
        <v>2520100</v>
      </c>
      <c r="AC12" s="10">
        <v>157.36000000000001</v>
      </c>
      <c r="AD12" s="2">
        <f t="shared" si="0"/>
        <v>2.1899999999999977</v>
      </c>
      <c r="AE12" s="138">
        <f t="shared" si="1"/>
        <v>1.4309655794766174E-2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42559</v>
      </c>
      <c r="X13" s="10">
        <v>152.65</v>
      </c>
      <c r="Y13" s="10">
        <v>155.25</v>
      </c>
      <c r="Z13" s="10">
        <v>151.94</v>
      </c>
      <c r="AA13" s="10">
        <v>155.13999999999999</v>
      </c>
      <c r="AB13" s="95">
        <v>2674100</v>
      </c>
      <c r="AC13" s="10">
        <v>155.13999999999999</v>
      </c>
      <c r="AD13" s="2">
        <f t="shared" si="0"/>
        <v>3.3100000000000023</v>
      </c>
      <c r="AE13" s="138">
        <f t="shared" si="1"/>
        <v>2.7485263924763137E-2</v>
      </c>
    </row>
    <row r="14" spans="1:31" x14ac:dyDescent="0.25">
      <c r="W14" s="133">
        <v>42558</v>
      </c>
      <c r="X14" s="10">
        <v>150.13999999999999</v>
      </c>
      <c r="Y14" s="10">
        <v>153</v>
      </c>
      <c r="Z14" s="10">
        <v>150.13999999999999</v>
      </c>
      <c r="AA14" s="10">
        <v>150.99</v>
      </c>
      <c r="AB14" s="95">
        <v>1924800</v>
      </c>
      <c r="AC14" s="10">
        <v>150.99</v>
      </c>
      <c r="AD14" s="2">
        <f t="shared" si="0"/>
        <v>2.8600000000000136</v>
      </c>
      <c r="AE14" s="138">
        <f t="shared" si="1"/>
        <v>2.3899621589325015E-3</v>
      </c>
    </row>
    <row r="15" spans="1:31" x14ac:dyDescent="0.25">
      <c r="W15" s="133">
        <v>42557</v>
      </c>
      <c r="X15" s="10">
        <v>149.36000000000001</v>
      </c>
      <c r="Y15" s="10">
        <v>151.27000000000001</v>
      </c>
      <c r="Z15" s="10">
        <v>147.16</v>
      </c>
      <c r="AA15" s="10">
        <v>150.63</v>
      </c>
      <c r="AB15" s="95">
        <v>2060300</v>
      </c>
      <c r="AC15" s="10">
        <v>150.63</v>
      </c>
      <c r="AD15" s="2">
        <f t="shared" si="0"/>
        <v>4.1100000000000136</v>
      </c>
      <c r="AE15" s="138">
        <f t="shared" si="1"/>
        <v>-8.6229769169543502E-4</v>
      </c>
    </row>
    <row r="16" spans="1:31" x14ac:dyDescent="0.25">
      <c r="W16" s="133">
        <v>42556</v>
      </c>
      <c r="X16" s="10">
        <v>151.58000000000001</v>
      </c>
      <c r="Y16" s="10">
        <v>151.71</v>
      </c>
      <c r="Z16" s="10">
        <v>149.53</v>
      </c>
      <c r="AA16" s="10">
        <v>150.76</v>
      </c>
      <c r="AB16" s="95">
        <v>2632100</v>
      </c>
      <c r="AC16" s="10">
        <v>150.76</v>
      </c>
      <c r="AD16" s="2">
        <f t="shared" si="0"/>
        <v>2.1800000000000068</v>
      </c>
      <c r="AE16" s="138">
        <f t="shared" si="1"/>
        <v>-2.2435481779276456E-2</v>
      </c>
    </row>
    <row r="17" spans="1:31" x14ac:dyDescent="0.25">
      <c r="W17" s="133">
        <v>42552</v>
      </c>
      <c r="X17" s="10">
        <v>154.47</v>
      </c>
      <c r="Y17" s="10">
        <v>155.87</v>
      </c>
      <c r="Z17" s="10">
        <v>153.62</v>
      </c>
      <c r="AA17" s="10">
        <v>154.22</v>
      </c>
      <c r="AB17" s="95">
        <v>1977900</v>
      </c>
      <c r="AC17" s="10">
        <v>154.22</v>
      </c>
      <c r="AD17" s="2">
        <f t="shared" si="0"/>
        <v>2.25</v>
      </c>
      <c r="AE17" s="138">
        <f t="shared" si="1"/>
        <v>-7.5933075933076744E-3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42551</v>
      </c>
      <c r="X18" s="10">
        <v>155</v>
      </c>
      <c r="Y18" s="10">
        <v>157.24</v>
      </c>
      <c r="Z18" s="10">
        <v>154.16999999999999</v>
      </c>
      <c r="AA18" s="10">
        <v>155.4</v>
      </c>
      <c r="AB18" s="95">
        <v>4262600</v>
      </c>
      <c r="AC18" s="10">
        <v>155.4</v>
      </c>
      <c r="AD18" s="2">
        <f t="shared" si="0"/>
        <v>3.0700000000000216</v>
      </c>
      <c r="AE18" s="138">
        <f t="shared" si="1"/>
        <v>2.580645161290418E-3</v>
      </c>
    </row>
    <row r="19" spans="1:31" x14ac:dyDescent="0.25">
      <c r="W19" s="133">
        <v>42550</v>
      </c>
      <c r="X19" s="10">
        <v>152.01</v>
      </c>
      <c r="Y19" s="10">
        <v>155.65</v>
      </c>
      <c r="Z19" s="10">
        <v>150.78</v>
      </c>
      <c r="AA19" s="10">
        <v>155</v>
      </c>
      <c r="AB19" s="95">
        <v>4786000</v>
      </c>
      <c r="AC19" s="10">
        <v>155</v>
      </c>
      <c r="AD19" s="2">
        <f t="shared" si="0"/>
        <v>4.8700000000000045</v>
      </c>
      <c r="AE19" s="138">
        <f t="shared" si="1"/>
        <v>3.4920210990184941E-2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146.69999999999999</v>
      </c>
      <c r="Y20" s="10">
        <v>149.93</v>
      </c>
      <c r="Z20" s="10">
        <v>146.58000000000001</v>
      </c>
      <c r="AA20" s="10">
        <v>149.77000000000001</v>
      </c>
      <c r="AB20" s="95">
        <v>3723300</v>
      </c>
      <c r="AC20" s="10">
        <v>149.77000000000001</v>
      </c>
      <c r="AD20" s="2">
        <f t="shared" si="0"/>
        <v>3.3499999999999943</v>
      </c>
      <c r="AE20" s="138">
        <f t="shared" si="1"/>
        <v>4.2748729374086247E-2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42548</v>
      </c>
      <c r="X21" s="10">
        <v>146.5</v>
      </c>
      <c r="Y21" s="10">
        <v>147.25</v>
      </c>
      <c r="Z21" s="10">
        <v>142.27000000000001</v>
      </c>
      <c r="AA21" s="10">
        <v>143.63</v>
      </c>
      <c r="AB21" s="95">
        <v>3786400</v>
      </c>
      <c r="AC21" s="10">
        <v>143.63</v>
      </c>
      <c r="AD21" s="2">
        <f t="shared" si="0"/>
        <v>4.9799999999999898</v>
      </c>
      <c r="AE21" s="138">
        <f t="shared" si="1"/>
        <v>-3.422538999462077E-2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42545</v>
      </c>
      <c r="X22" s="10">
        <v>152</v>
      </c>
      <c r="Y22" s="10">
        <v>154.87</v>
      </c>
      <c r="Z22" s="10">
        <v>148.4</v>
      </c>
      <c r="AA22" s="10">
        <v>148.72</v>
      </c>
      <c r="AB22" s="95">
        <v>6417700</v>
      </c>
      <c r="AC22" s="10">
        <v>148.72</v>
      </c>
      <c r="AD22" s="2">
        <f t="shared" si="0"/>
        <v>6.4699999999999989</v>
      </c>
      <c r="AE22" s="138">
        <f t="shared" si="1"/>
        <v>-6.241331484049939E-2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42544</v>
      </c>
      <c r="X23" s="10">
        <v>157.35</v>
      </c>
      <c r="Y23" s="10">
        <v>158.63</v>
      </c>
      <c r="Z23" s="10">
        <v>155.97</v>
      </c>
      <c r="AA23" s="10">
        <v>158.62</v>
      </c>
      <c r="AB23" s="95">
        <v>2443500</v>
      </c>
      <c r="AC23" s="10">
        <v>158.62</v>
      </c>
      <c r="AD23" s="2">
        <f t="shared" si="0"/>
        <v>2.6599999999999966</v>
      </c>
      <c r="AE23" s="138">
        <f t="shared" si="1"/>
        <v>2.2431352326930609E-2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42543</v>
      </c>
      <c r="X24" s="10">
        <v>155.72999999999999</v>
      </c>
      <c r="Y24" s="10">
        <v>157.16999999999999</v>
      </c>
      <c r="Z24" s="10">
        <v>154.80000000000001</v>
      </c>
      <c r="AA24" s="10">
        <v>155.13999999999999</v>
      </c>
      <c r="AB24" s="95">
        <v>1603900</v>
      </c>
      <c r="AC24" s="10">
        <v>155.13999999999999</v>
      </c>
      <c r="AD24" s="2">
        <f t="shared" si="0"/>
        <v>2.3699999999999761</v>
      </c>
      <c r="AE24" s="138">
        <f t="shared" si="1"/>
        <v>-4.3001091072460973E-3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42542</v>
      </c>
      <c r="X25" s="10">
        <v>157.61000000000001</v>
      </c>
      <c r="Y25" s="10">
        <v>158.4</v>
      </c>
      <c r="Z25" s="10">
        <v>155.61000000000001</v>
      </c>
      <c r="AA25" s="10">
        <v>155.81</v>
      </c>
      <c r="AB25" s="95">
        <v>1612600</v>
      </c>
      <c r="AC25" s="10">
        <v>155.81</v>
      </c>
      <c r="AD25" s="2">
        <f t="shared" si="0"/>
        <v>2.789999999999992</v>
      </c>
      <c r="AE25" s="138">
        <f t="shared" si="1"/>
        <v>-7.136940036959194E-3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42541</v>
      </c>
      <c r="X26" s="10">
        <v>158.4</v>
      </c>
      <c r="Y26" s="10">
        <v>159.6</v>
      </c>
      <c r="Z26" s="10">
        <v>156.69</v>
      </c>
      <c r="AA26" s="10">
        <v>156.93</v>
      </c>
      <c r="AB26" s="95">
        <v>2026500</v>
      </c>
      <c r="AC26" s="10">
        <v>156.93</v>
      </c>
      <c r="AD26" s="2">
        <f t="shared" si="0"/>
        <v>2.9099999999999966</v>
      </c>
      <c r="AE26" s="138">
        <f t="shared" si="1"/>
        <v>5.9615384615385736E-3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42538</v>
      </c>
      <c r="X27" s="10">
        <v>158.97</v>
      </c>
      <c r="Y27" s="10">
        <v>159.75</v>
      </c>
      <c r="Z27" s="10">
        <v>154.93</v>
      </c>
      <c r="AA27" s="10">
        <v>156</v>
      </c>
      <c r="AB27" s="95">
        <v>4333300</v>
      </c>
      <c r="AC27" s="10">
        <v>156</v>
      </c>
      <c r="AD27" s="2">
        <f t="shared" si="0"/>
        <v>4.8199999999999932</v>
      </c>
      <c r="AE27" s="138">
        <f t="shared" si="1"/>
        <v>-1.6579461640295001E-2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42537</v>
      </c>
      <c r="X28" s="10">
        <v>157.05000000000001</v>
      </c>
      <c r="Y28" s="10">
        <v>158.84</v>
      </c>
      <c r="Z28" s="10">
        <v>155.6</v>
      </c>
      <c r="AA28" s="10">
        <v>158.63</v>
      </c>
      <c r="AB28" s="95">
        <v>2280400</v>
      </c>
      <c r="AC28" s="10">
        <v>158.63</v>
      </c>
      <c r="AD28" s="2">
        <f t="shared" si="0"/>
        <v>3.2400000000000091</v>
      </c>
      <c r="AE28" s="138">
        <f t="shared" si="1"/>
        <v>1.4520202020200657E-3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>
        <v>158.82</v>
      </c>
      <c r="Y29" s="10">
        <v>160.12</v>
      </c>
      <c r="Z29" s="10">
        <v>158.18</v>
      </c>
      <c r="AA29" s="10">
        <v>158.4</v>
      </c>
      <c r="AB29" s="95">
        <v>3088400</v>
      </c>
      <c r="AC29" s="10">
        <v>158.4</v>
      </c>
      <c r="AD29" s="2">
        <f t="shared" si="0"/>
        <v>1.9399999999999977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42536</v>
      </c>
      <c r="X30" s="10" t="s">
        <v>273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42535</v>
      </c>
      <c r="X31" s="10">
        <v>159.27000000000001</v>
      </c>
      <c r="Y31" s="10">
        <v>160.53</v>
      </c>
      <c r="Z31" s="10">
        <v>158.13</v>
      </c>
      <c r="AA31" s="10">
        <v>158.99</v>
      </c>
      <c r="AB31" s="95">
        <v>2566900</v>
      </c>
      <c r="AC31" s="10">
        <v>158.49</v>
      </c>
      <c r="AD31" s="2">
        <f t="shared" si="0"/>
        <v>2.4000000000000057</v>
      </c>
      <c r="AE31" s="138">
        <f t="shared" si="1"/>
        <v>-6.3945834116981848E-3</v>
      </c>
    </row>
    <row r="32" spans="1:31" x14ac:dyDescent="0.25">
      <c r="L32" t="s">
        <v>238</v>
      </c>
      <c r="M32" s="2">
        <f>M50+K50-F50</f>
        <v>780.73999999999796</v>
      </c>
      <c r="W32" s="133">
        <v>42534</v>
      </c>
      <c r="X32" s="10">
        <v>160.13999999999999</v>
      </c>
      <c r="Y32" s="10">
        <v>162.25</v>
      </c>
      <c r="Z32" s="10">
        <v>159.63999999999999</v>
      </c>
      <c r="AA32" s="10">
        <v>160.01</v>
      </c>
      <c r="AB32" s="95">
        <v>2156800</v>
      </c>
      <c r="AC32" s="10">
        <v>159.51</v>
      </c>
      <c r="AD32" s="2">
        <f t="shared" si="0"/>
        <v>2.6100000000000136</v>
      </c>
      <c r="AE32" s="138">
        <f t="shared" si="1"/>
        <v>-4.9903312332356675E-3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42531</v>
      </c>
      <c r="X33" s="10">
        <v>162.16999999999999</v>
      </c>
      <c r="Y33" s="10">
        <v>162.97999999999999</v>
      </c>
      <c r="Z33" s="10">
        <v>160</v>
      </c>
      <c r="AA33" s="10">
        <v>160.82</v>
      </c>
      <c r="AB33" s="95">
        <v>2665700</v>
      </c>
      <c r="AC33" s="10">
        <v>160.31</v>
      </c>
      <c r="AD33" s="2">
        <f t="shared" si="0"/>
        <v>2.9799999999999898</v>
      </c>
      <c r="AE33" s="138">
        <f t="shared" si="1"/>
        <v>-2.0229800757853522E-2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42530</v>
      </c>
      <c r="X34" s="10">
        <v>162.13999999999999</v>
      </c>
      <c r="Y34" s="10">
        <v>165.05</v>
      </c>
      <c r="Z34" s="10">
        <v>162.12</v>
      </c>
      <c r="AA34" s="10">
        <v>164.14</v>
      </c>
      <c r="AB34" s="95">
        <v>2914300</v>
      </c>
      <c r="AC34" s="10">
        <v>163.62</v>
      </c>
      <c r="AD34" s="2">
        <f t="shared" si="0"/>
        <v>2.9300000000000068</v>
      </c>
      <c r="AE34" s="138">
        <f t="shared" si="1"/>
        <v>2.6349653777806292E-3</v>
      </c>
    </row>
    <row r="35" spans="1:31" x14ac:dyDescent="0.25">
      <c r="A35" s="23" t="s">
        <v>71</v>
      </c>
      <c r="B35" s="51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42529</v>
      </c>
      <c r="X35" s="10">
        <v>164.09</v>
      </c>
      <c r="Y35" s="10">
        <v>164.62</v>
      </c>
      <c r="Z35" s="10">
        <v>163.34</v>
      </c>
      <c r="AA35" s="10">
        <v>163.69999999999999</v>
      </c>
      <c r="AB35" s="95">
        <v>2562000</v>
      </c>
      <c r="AC35" s="10">
        <v>163.19</v>
      </c>
      <c r="AD35" s="2">
        <f t="shared" si="0"/>
        <v>1.2800000000000011</v>
      </c>
      <c r="AE35" s="138">
        <f t="shared" si="1"/>
        <v>-6.8768257059396154E-3</v>
      </c>
    </row>
    <row r="36" spans="1:31" x14ac:dyDescent="0.25">
      <c r="B36" s="51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42528</v>
      </c>
      <c r="X36" s="10">
        <v>163.34</v>
      </c>
      <c r="Y36" s="10">
        <v>165.95</v>
      </c>
      <c r="Z36" s="10">
        <v>162.81</v>
      </c>
      <c r="AA36" s="10">
        <v>164.84</v>
      </c>
      <c r="AB36" s="95">
        <v>3234000</v>
      </c>
      <c r="AC36" s="10">
        <v>164.32</v>
      </c>
      <c r="AD36" s="2">
        <f t="shared" si="0"/>
        <v>3.1399999999999864</v>
      </c>
      <c r="AE36" s="138">
        <f t="shared" si="1"/>
        <v>1.2258978623790995E-2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42527</v>
      </c>
      <c r="X37" s="10">
        <v>163.4</v>
      </c>
      <c r="Y37" s="10">
        <v>163.94</v>
      </c>
      <c r="Z37" s="10">
        <v>161.02000000000001</v>
      </c>
      <c r="AA37" s="10">
        <v>162.84</v>
      </c>
      <c r="AB37" s="95">
        <v>3401000</v>
      </c>
      <c r="AC37" s="10">
        <v>162.33000000000001</v>
      </c>
      <c r="AD37" s="2">
        <f t="shared" si="0"/>
        <v>2.9199999999999875</v>
      </c>
      <c r="AE37" s="138">
        <f t="shared" si="1"/>
        <v>1.7278617710583255E-3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42524</v>
      </c>
      <c r="X38" s="10">
        <v>165.77</v>
      </c>
      <c r="Y38" s="10">
        <v>166</v>
      </c>
      <c r="Z38" s="10">
        <v>161.19999999999999</v>
      </c>
      <c r="AA38" s="10">
        <v>162.56</v>
      </c>
      <c r="AB38" s="95">
        <v>8298500</v>
      </c>
      <c r="AC38" s="10">
        <v>162.05000000000001</v>
      </c>
      <c r="AD38" s="2">
        <f t="shared" si="0"/>
        <v>4.8000000000000114</v>
      </c>
      <c r="AE38" s="138">
        <f t="shared" si="1"/>
        <v>4.9410698096101768E-2</v>
      </c>
    </row>
    <row r="39" spans="1:31" x14ac:dyDescent="0.25">
      <c r="B39" s="51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42523</v>
      </c>
      <c r="X39" s="10">
        <v>155.21</v>
      </c>
      <c r="Y39" s="10">
        <v>155.52000000000001</v>
      </c>
      <c r="Z39" s="10">
        <v>153.38999999999999</v>
      </c>
      <c r="AA39" s="10">
        <v>154.91</v>
      </c>
      <c r="AB39" s="95">
        <v>4674600</v>
      </c>
      <c r="AC39" s="10">
        <v>154.41999999999999</v>
      </c>
      <c r="AD39" s="2">
        <f t="shared" si="0"/>
        <v>2.1300000000000239</v>
      </c>
      <c r="AE39" s="138">
        <f t="shared" si="1"/>
        <v>9.0744101633388752E-4</v>
      </c>
    </row>
    <row r="40" spans="1:31" x14ac:dyDescent="0.25">
      <c r="B40" s="51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42522</v>
      </c>
      <c r="X40" s="10">
        <v>153.41</v>
      </c>
      <c r="Y40" s="10">
        <v>155.32</v>
      </c>
      <c r="Z40" s="10">
        <v>153.34</v>
      </c>
      <c r="AA40" s="10">
        <v>154.77000000000001</v>
      </c>
      <c r="AB40" s="95">
        <v>3077700</v>
      </c>
      <c r="AC40" s="10">
        <v>154.28</v>
      </c>
      <c r="AD40" s="2">
        <f t="shared" si="0"/>
        <v>1.9799999999999898</v>
      </c>
      <c r="AE40" s="138">
        <f t="shared" si="1"/>
        <v>2.6645869890167262E-3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7" t="s">
        <v>78</v>
      </c>
      <c r="P41" s="507"/>
      <c r="T41" s="91" t="s">
        <v>113</v>
      </c>
      <c r="W41" s="133">
        <v>42521</v>
      </c>
      <c r="X41" s="10">
        <v>154</v>
      </c>
      <c r="Y41" s="10">
        <v>154.94999999999999</v>
      </c>
      <c r="Z41" s="10">
        <v>153.30000000000001</v>
      </c>
      <c r="AA41" s="10">
        <v>154.36000000000001</v>
      </c>
      <c r="AB41" s="95">
        <v>3205800</v>
      </c>
      <c r="AC41" s="10">
        <v>153.87</v>
      </c>
      <c r="AD41" s="2">
        <f t="shared" si="0"/>
        <v>1.6499999999999773</v>
      </c>
      <c r="AE41" s="138">
        <f t="shared" si="1"/>
        <v>6.8708284255987184E-3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179.78400000000002</v>
      </c>
      <c r="Q42" s="2"/>
      <c r="T42" s="135" t="s">
        <v>98</v>
      </c>
      <c r="U42" s="98">
        <v>159.66999999999999</v>
      </c>
      <c r="W42" s="133">
        <v>42517</v>
      </c>
      <c r="X42" s="10">
        <v>153</v>
      </c>
      <c r="Y42" s="10">
        <v>153.93</v>
      </c>
      <c r="Z42" s="10">
        <v>152.46</v>
      </c>
      <c r="AA42" s="10">
        <v>153.30000000000001</v>
      </c>
      <c r="AB42" s="95">
        <v>1869300</v>
      </c>
      <c r="AC42" s="10">
        <v>152.82</v>
      </c>
      <c r="AD42" s="2">
        <f t="shared" si="0"/>
        <v>1.4699999999999989</v>
      </c>
      <c r="AE42" s="138">
        <f t="shared" si="1"/>
        <v>1.8355841090862413E-3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178.14960000000002</v>
      </c>
      <c r="Q43" s="2"/>
      <c r="T43" s="136" t="s">
        <v>99</v>
      </c>
      <c r="U43" s="88">
        <v>159.63999999999999</v>
      </c>
      <c r="W43" s="133">
        <v>42516</v>
      </c>
      <c r="X43" s="10">
        <v>153.77000000000001</v>
      </c>
      <c r="Y43" s="10">
        <v>154.25</v>
      </c>
      <c r="Z43" s="10">
        <v>151.82</v>
      </c>
      <c r="AA43" s="10">
        <v>153.02000000000001</v>
      </c>
      <c r="AB43" s="95">
        <v>1843100</v>
      </c>
      <c r="AC43" s="10">
        <v>152.54</v>
      </c>
      <c r="AD43" s="2">
        <f t="shared" si="0"/>
        <v>2.4300000000000068</v>
      </c>
      <c r="AE43" s="138">
        <f t="shared" si="1"/>
        <v>-3.5926579136456027E-3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176.51520000000002</v>
      </c>
      <c r="Q44" s="2"/>
      <c r="T44" s="136" t="s">
        <v>100</v>
      </c>
      <c r="U44" s="88" t="s">
        <v>460</v>
      </c>
      <c r="W44" s="133">
        <v>42515</v>
      </c>
      <c r="X44" s="10">
        <v>151.84</v>
      </c>
      <c r="Y44" s="10">
        <v>154</v>
      </c>
      <c r="Z44" s="10">
        <v>150.49</v>
      </c>
      <c r="AA44" s="10">
        <v>153.57</v>
      </c>
      <c r="AB44" s="95">
        <v>2173700</v>
      </c>
      <c r="AC44" s="10">
        <v>153.09</v>
      </c>
      <c r="AD44" s="2">
        <f t="shared" si="0"/>
        <v>3.5099999999999909</v>
      </c>
      <c r="AE44" s="138">
        <f t="shared" si="1"/>
        <v>1.4244070491586047E-2</v>
      </c>
    </row>
    <row r="45" spans="1:31" x14ac:dyDescent="0.25">
      <c r="O45" s="83">
        <v>1.07</v>
      </c>
      <c r="P45" s="83">
        <f t="shared" si="3"/>
        <v>174.88079999999999</v>
      </c>
      <c r="Q45" s="2"/>
      <c r="T45" s="136" t="s">
        <v>101</v>
      </c>
      <c r="U45" s="88" t="s">
        <v>461</v>
      </c>
      <c r="W45" s="133">
        <v>42514</v>
      </c>
      <c r="X45" s="10">
        <v>148.6</v>
      </c>
      <c r="Y45" s="10">
        <v>151.68</v>
      </c>
      <c r="Z45" s="10">
        <v>148.35</v>
      </c>
      <c r="AA45" s="10">
        <v>151.41999999999999</v>
      </c>
      <c r="AB45" s="95">
        <v>1990700</v>
      </c>
      <c r="AC45" s="10">
        <v>150.94</v>
      </c>
      <c r="AD45" s="2">
        <f t="shared" si="0"/>
        <v>3.3300000000000125</v>
      </c>
      <c r="AE45" s="138">
        <f t="shared" si="1"/>
        <v>2.2420917157759179E-2</v>
      </c>
    </row>
    <row r="46" spans="1:31" x14ac:dyDescent="0.25">
      <c r="O46" s="83">
        <v>1.06</v>
      </c>
      <c r="P46" s="83">
        <f t="shared" si="3"/>
        <v>173.24639999999999</v>
      </c>
      <c r="Q46" s="2"/>
      <c r="T46" s="136" t="s">
        <v>102</v>
      </c>
      <c r="U46" s="88">
        <v>192.15</v>
      </c>
      <c r="W46" s="133">
        <v>42513</v>
      </c>
      <c r="X46" s="10">
        <v>148.19</v>
      </c>
      <c r="Y46" s="10">
        <v>150.34</v>
      </c>
      <c r="Z46" s="10">
        <v>147.88</v>
      </c>
      <c r="AA46" s="10">
        <v>148.1</v>
      </c>
      <c r="AB46" s="95">
        <v>1760900</v>
      </c>
      <c r="AC46" s="10">
        <v>147.63</v>
      </c>
      <c r="AD46" s="2">
        <f t="shared" si="0"/>
        <v>2.460000000000008</v>
      </c>
      <c r="AE46" s="138">
        <f t="shared" si="1"/>
        <v>9.2978737950364376E-3</v>
      </c>
    </row>
    <row r="47" spans="1:31" x14ac:dyDescent="0.25">
      <c r="O47" s="83">
        <v>1.05</v>
      </c>
      <c r="P47" s="83">
        <f t="shared" si="3"/>
        <v>171.61199999999999</v>
      </c>
      <c r="Q47" s="2"/>
      <c r="T47" s="136" t="s">
        <v>103</v>
      </c>
      <c r="U47" s="88">
        <v>1.0150999999999999</v>
      </c>
      <c r="W47" s="133">
        <v>42510</v>
      </c>
      <c r="X47" s="10">
        <v>144.13</v>
      </c>
      <c r="Y47" s="10">
        <v>147.66999999999999</v>
      </c>
      <c r="Z47" s="10">
        <v>143.71</v>
      </c>
      <c r="AA47" s="10">
        <v>146.72999999999999</v>
      </c>
      <c r="AB47" s="95">
        <v>2588900</v>
      </c>
      <c r="AC47" s="10">
        <v>146.27000000000001</v>
      </c>
      <c r="AD47" s="2">
        <f t="shared" si="0"/>
        <v>3.9599999999999795</v>
      </c>
      <c r="AE47" s="138">
        <f t="shared" si="1"/>
        <v>2.7971045048843957E-2</v>
      </c>
    </row>
    <row r="48" spans="1:31" x14ac:dyDescent="0.25">
      <c r="O48" s="83">
        <v>1.04</v>
      </c>
      <c r="P48" s="83">
        <f t="shared" si="3"/>
        <v>169.9776</v>
      </c>
      <c r="Q48" s="2"/>
      <c r="T48" s="136" t="s">
        <v>104</v>
      </c>
      <c r="U48" s="88" t="s">
        <v>130</v>
      </c>
      <c r="W48" s="133">
        <v>42509</v>
      </c>
      <c r="X48" s="10">
        <v>143.03</v>
      </c>
      <c r="Y48" s="10">
        <v>144.66</v>
      </c>
      <c r="Z48" s="10">
        <v>141.12</v>
      </c>
      <c r="AA48" s="10">
        <v>142.74</v>
      </c>
      <c r="AB48" s="95">
        <v>1747800</v>
      </c>
      <c r="AC48" s="10">
        <v>142.29</v>
      </c>
      <c r="AD48" s="2">
        <f t="shared" si="0"/>
        <v>3.539999999999992</v>
      </c>
      <c r="AE48" s="138">
        <f t="shared" si="1"/>
        <v>-7.9481280066933113E-3</v>
      </c>
    </row>
    <row r="49" spans="1:31" x14ac:dyDescent="0.25">
      <c r="O49" s="83">
        <v>1.03</v>
      </c>
      <c r="P49" s="83">
        <f t="shared" si="3"/>
        <v>168.3432</v>
      </c>
      <c r="Q49" s="2"/>
      <c r="T49" s="136"/>
      <c r="U49" s="88"/>
      <c r="W49" s="133">
        <v>42508</v>
      </c>
      <c r="X49" s="10">
        <v>140.53</v>
      </c>
      <c r="Y49" s="10">
        <v>145.05000000000001</v>
      </c>
      <c r="Z49" s="10">
        <v>140.33000000000001</v>
      </c>
      <c r="AA49" s="10">
        <v>143.88</v>
      </c>
      <c r="AB49" s="95">
        <v>2262000</v>
      </c>
      <c r="AC49" s="10">
        <v>143.43</v>
      </c>
      <c r="AD49" s="2">
        <f t="shared" si="0"/>
        <v>4.7199999999999989</v>
      </c>
      <c r="AE49" s="138">
        <f t="shared" si="1"/>
        <v>1.9185674696226895E-2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166.7088</v>
      </c>
      <c r="Q50" s="2"/>
      <c r="T50" s="136" t="s">
        <v>105</v>
      </c>
      <c r="U50" s="88" t="s">
        <v>462</v>
      </c>
      <c r="W50" s="133">
        <v>42507</v>
      </c>
      <c r="X50" s="10">
        <v>142.51</v>
      </c>
      <c r="Y50" s="10">
        <v>142.99</v>
      </c>
      <c r="Z50" s="10">
        <v>139.88</v>
      </c>
      <c r="AA50" s="10">
        <v>141.16999999999999</v>
      </c>
      <c r="AB50" s="95">
        <v>2124800</v>
      </c>
      <c r="AC50" s="10">
        <v>140.72999999999999</v>
      </c>
      <c r="AD50" s="2">
        <f t="shared" si="0"/>
        <v>3.1100000000000136</v>
      </c>
      <c r="AE50" s="138">
        <f t="shared" si="1"/>
        <v>-1.0337552742616052E-2</v>
      </c>
    </row>
    <row r="51" spans="1:31" x14ac:dyDescent="0.25">
      <c r="O51" s="83">
        <v>1.01</v>
      </c>
      <c r="P51" s="83">
        <f t="shared" si="3"/>
        <v>165.0744</v>
      </c>
      <c r="Q51" s="2"/>
      <c r="T51" s="136" t="s">
        <v>106</v>
      </c>
      <c r="U51" s="88" t="s">
        <v>264</v>
      </c>
      <c r="W51" s="133">
        <v>42506</v>
      </c>
      <c r="X51" s="10">
        <v>140.87</v>
      </c>
      <c r="Y51" s="10">
        <v>143.62</v>
      </c>
      <c r="Z51" s="10">
        <v>140.69</v>
      </c>
      <c r="AA51" s="10">
        <v>142.65</v>
      </c>
      <c r="AB51" s="95">
        <v>2037300</v>
      </c>
      <c r="AC51" s="10">
        <v>142.19999999999999</v>
      </c>
      <c r="AD51" s="2">
        <f t="shared" si="0"/>
        <v>2.9300000000000068</v>
      </c>
      <c r="AE51" s="138">
        <f t="shared" si="1"/>
        <v>1.855167967910587E-2</v>
      </c>
    </row>
    <row r="52" spans="1:31" x14ac:dyDescent="0.25">
      <c r="O52" s="83">
        <v>1</v>
      </c>
      <c r="P52" s="83">
        <f t="shared" si="3"/>
        <v>163.44</v>
      </c>
      <c r="Q52" s="2"/>
      <c r="T52" s="136" t="s">
        <v>107</v>
      </c>
      <c r="U52" s="90">
        <v>962660</v>
      </c>
      <c r="W52" s="133">
        <v>42503</v>
      </c>
      <c r="X52" s="10">
        <v>140.94</v>
      </c>
      <c r="Y52" s="10">
        <v>143.13</v>
      </c>
      <c r="Z52" s="10">
        <v>139.62</v>
      </c>
      <c r="AA52" s="10">
        <v>140.05000000000001</v>
      </c>
      <c r="AB52" s="95">
        <v>2171600</v>
      </c>
      <c r="AC52" s="10">
        <v>139.61000000000001</v>
      </c>
      <c r="AD52" s="2">
        <f t="shared" si="0"/>
        <v>3.5099999999999909</v>
      </c>
      <c r="AE52" s="138">
        <f t="shared" si="1"/>
        <v>-7.0412517780937822E-3</v>
      </c>
    </row>
    <row r="53" spans="1:31" x14ac:dyDescent="0.25">
      <c r="O53" s="83">
        <v>0.99</v>
      </c>
      <c r="P53" s="83">
        <f t="shared" si="3"/>
        <v>161.8056</v>
      </c>
      <c r="Q53" s="2"/>
      <c r="T53" s="136" t="s">
        <v>110</v>
      </c>
      <c r="U53" s="90">
        <v>2612450</v>
      </c>
      <c r="W53" s="133">
        <v>42502</v>
      </c>
      <c r="X53" s="10">
        <v>144.07</v>
      </c>
      <c r="Y53" s="10">
        <v>144.72999999999999</v>
      </c>
      <c r="Z53" s="10">
        <v>139.52000000000001</v>
      </c>
      <c r="AA53" s="10">
        <v>141.04</v>
      </c>
      <c r="AB53" s="95">
        <v>2645200</v>
      </c>
      <c r="AC53" s="10">
        <v>140.6</v>
      </c>
      <c r="AD53" s="2">
        <f t="shared" si="0"/>
        <v>5.2099999999999795</v>
      </c>
      <c r="AE53" s="138">
        <f t="shared" si="1"/>
        <v>-1.9525801952580246E-2</v>
      </c>
    </row>
    <row r="54" spans="1:31" x14ac:dyDescent="0.25">
      <c r="O54" s="83">
        <v>0.98</v>
      </c>
      <c r="P54" s="83">
        <f t="shared" si="3"/>
        <v>160.1712</v>
      </c>
      <c r="Q54" s="2"/>
      <c r="T54" s="136" t="s">
        <v>108</v>
      </c>
      <c r="U54" s="88" t="s">
        <v>463</v>
      </c>
      <c r="W54" s="133">
        <v>42501</v>
      </c>
      <c r="X54" s="10">
        <v>144.09</v>
      </c>
      <c r="Y54" s="10">
        <v>146.22</v>
      </c>
      <c r="Z54" s="10">
        <v>143.51</v>
      </c>
      <c r="AA54" s="10">
        <v>143.85</v>
      </c>
      <c r="AB54" s="95">
        <v>1671600</v>
      </c>
      <c r="AC54" s="10">
        <v>143.4</v>
      </c>
      <c r="AD54" s="2">
        <f t="shared" si="0"/>
        <v>2.710000000000008</v>
      </c>
      <c r="AE54" s="138">
        <f t="shared" si="1"/>
        <v>-5.2719200887901829E-3</v>
      </c>
    </row>
    <row r="55" spans="1:31" x14ac:dyDescent="0.25">
      <c r="O55" s="83">
        <v>0.97</v>
      </c>
      <c r="P55" s="83">
        <f t="shared" si="3"/>
        <v>158.5368</v>
      </c>
      <c r="T55" s="136" t="s">
        <v>111</v>
      </c>
      <c r="U55" s="88" t="s">
        <v>130</v>
      </c>
      <c r="W55" s="133">
        <v>42500</v>
      </c>
      <c r="X55" s="10">
        <v>142.5</v>
      </c>
      <c r="Y55" s="10">
        <v>145.13999999999999</v>
      </c>
      <c r="Z55" s="10">
        <v>141.5</v>
      </c>
      <c r="AA55" s="10">
        <v>144.61000000000001</v>
      </c>
      <c r="AB55" s="95">
        <v>1846100</v>
      </c>
      <c r="AC55" s="10">
        <v>144.16</v>
      </c>
      <c r="AD55" s="2">
        <f t="shared" si="0"/>
        <v>3.6399999999999864</v>
      </c>
      <c r="AE55" s="138">
        <f t="shared" si="1"/>
        <v>1.5568862275449069E-2</v>
      </c>
    </row>
    <row r="56" spans="1:31" x14ac:dyDescent="0.25">
      <c r="O56" s="83">
        <v>0.96</v>
      </c>
      <c r="P56" s="83">
        <f t="shared" si="3"/>
        <v>156.9024</v>
      </c>
      <c r="T56" s="136" t="s">
        <v>112</v>
      </c>
      <c r="U56" s="88">
        <v>-0.69</v>
      </c>
      <c r="W56" s="133">
        <v>42499</v>
      </c>
      <c r="X56" s="10">
        <v>142</v>
      </c>
      <c r="Y56" s="10">
        <v>143.91999999999999</v>
      </c>
      <c r="Z56" s="10">
        <v>141.26</v>
      </c>
      <c r="AA56" s="10">
        <v>142.4</v>
      </c>
      <c r="AB56" s="95">
        <v>1730000</v>
      </c>
      <c r="AC56" s="10">
        <v>141.94999999999999</v>
      </c>
      <c r="AD56" s="2">
        <f t="shared" si="0"/>
        <v>2.6599999999999966</v>
      </c>
      <c r="AE56" s="138">
        <f t="shared" si="1"/>
        <v>3.6057692307691624E-3</v>
      </c>
    </row>
    <row r="57" spans="1:31" x14ac:dyDescent="0.25">
      <c r="O57" s="83">
        <v>0.95</v>
      </c>
      <c r="P57" s="83">
        <f t="shared" si="3"/>
        <v>155.268</v>
      </c>
      <c r="T57" s="136" t="s">
        <v>109</v>
      </c>
      <c r="U57" s="88" t="s">
        <v>386</v>
      </c>
      <c r="W57" s="133">
        <v>42496</v>
      </c>
      <c r="X57" s="10">
        <v>141.76</v>
      </c>
      <c r="Y57" s="10">
        <v>142.5</v>
      </c>
      <c r="Z57" s="10">
        <v>139.18</v>
      </c>
      <c r="AA57" s="10">
        <v>141.88999999999999</v>
      </c>
      <c r="AB57" s="95">
        <v>3002700</v>
      </c>
      <c r="AC57" s="10">
        <v>141.44</v>
      </c>
      <c r="AD57" s="2">
        <f t="shared" si="0"/>
        <v>3.3199999999999932</v>
      </c>
      <c r="AE57" s="138">
        <f t="shared" si="1"/>
        <v>-4.8547104763244642E-3</v>
      </c>
    </row>
    <row r="58" spans="1:31" x14ac:dyDescent="0.25">
      <c r="O58" s="83">
        <v>0.94</v>
      </c>
      <c r="P58" s="83">
        <f t="shared" si="3"/>
        <v>153.6336</v>
      </c>
      <c r="W58" s="133">
        <v>42495</v>
      </c>
      <c r="X58" s="10">
        <v>143.82</v>
      </c>
      <c r="Y58" s="10">
        <v>144.9</v>
      </c>
      <c r="Z58" s="10">
        <v>142.09</v>
      </c>
      <c r="AA58" s="10">
        <v>142.58000000000001</v>
      </c>
      <c r="AB58" s="95">
        <v>1684100</v>
      </c>
      <c r="AC58" s="10">
        <v>142.13</v>
      </c>
      <c r="AD58" s="2">
        <f t="shared" si="0"/>
        <v>2.8100000000000023</v>
      </c>
      <c r="AE58" s="138">
        <f t="shared" si="1"/>
        <v>3.6011862731251121E-3</v>
      </c>
    </row>
    <row r="59" spans="1:31" x14ac:dyDescent="0.25">
      <c r="O59" s="83">
        <v>0.93</v>
      </c>
      <c r="P59" s="83">
        <f t="shared" si="3"/>
        <v>151.9992</v>
      </c>
      <c r="W59" s="133">
        <v>42494</v>
      </c>
      <c r="X59" s="10">
        <v>142.51</v>
      </c>
      <c r="Y59" s="10">
        <v>144.41999999999999</v>
      </c>
      <c r="Z59" s="10">
        <v>141.27000000000001</v>
      </c>
      <c r="AA59" s="10">
        <v>142.07</v>
      </c>
      <c r="AB59" s="95">
        <v>2080700</v>
      </c>
      <c r="AC59" s="10">
        <v>141.62</v>
      </c>
      <c r="AD59" s="2">
        <f t="shared" si="0"/>
        <v>3.1499999999999773</v>
      </c>
      <c r="AE59" s="138">
        <f t="shared" si="1"/>
        <v>-7.9159369527145307E-3</v>
      </c>
    </row>
    <row r="60" spans="1:31" x14ac:dyDescent="0.25">
      <c r="O60" s="83">
        <v>0.92</v>
      </c>
      <c r="P60" s="83">
        <f t="shared" si="3"/>
        <v>150.3648</v>
      </c>
      <c r="W60" s="133">
        <v>42493</v>
      </c>
      <c r="X60" s="10">
        <v>145.1</v>
      </c>
      <c r="Y60" s="10">
        <v>145.99</v>
      </c>
      <c r="Z60" s="10">
        <v>142.33000000000001</v>
      </c>
      <c r="AA60" s="10">
        <v>143.19999999999999</v>
      </c>
      <c r="AB60" s="95">
        <v>2398600</v>
      </c>
      <c r="AC60" s="10">
        <v>142.75</v>
      </c>
      <c r="AD60" s="2">
        <f t="shared" si="0"/>
        <v>3.6599999999999966</v>
      </c>
      <c r="AE60" s="138">
        <f t="shared" si="1"/>
        <v>-1.9708831204504951E-2</v>
      </c>
    </row>
    <row r="61" spans="1:31" x14ac:dyDescent="0.25">
      <c r="O61" s="83">
        <v>0.91</v>
      </c>
      <c r="P61" s="83">
        <f t="shared" si="3"/>
        <v>148.7304</v>
      </c>
      <c r="W61" s="133">
        <v>42492</v>
      </c>
      <c r="X61" s="10">
        <v>146.16</v>
      </c>
      <c r="Y61" s="10">
        <v>146.83000000000001</v>
      </c>
      <c r="Z61" s="10">
        <v>144.5</v>
      </c>
      <c r="AA61" s="10">
        <v>146.08000000000001</v>
      </c>
      <c r="AB61" s="95">
        <v>1952500</v>
      </c>
      <c r="AC61" s="10">
        <v>145.62</v>
      </c>
      <c r="AD61" s="2">
        <f t="shared" si="0"/>
        <v>2.3300000000000125</v>
      </c>
      <c r="AE61" s="138">
        <f t="shared" si="1"/>
        <v>2.2713194301053896E-3</v>
      </c>
    </row>
    <row r="62" spans="1:31" x14ac:dyDescent="0.25">
      <c r="O62" s="83">
        <v>0.9</v>
      </c>
      <c r="P62" s="83">
        <f t="shared" si="3"/>
        <v>147.096</v>
      </c>
      <c r="W62" s="133">
        <v>42489</v>
      </c>
      <c r="X62" s="10">
        <v>146.31</v>
      </c>
      <c r="Y62" s="10">
        <v>147.79</v>
      </c>
      <c r="Z62" s="10">
        <v>143.25</v>
      </c>
      <c r="AA62" s="10">
        <v>145.75</v>
      </c>
      <c r="AB62" s="95">
        <v>3506700</v>
      </c>
      <c r="AC62" s="10">
        <v>145.29</v>
      </c>
      <c r="AD62" s="2">
        <f t="shared" si="0"/>
        <v>4.539999999999992</v>
      </c>
      <c r="AE62" s="138">
        <f t="shared" si="1"/>
        <v>-1.5116594360086943E-2</v>
      </c>
    </row>
    <row r="63" spans="1:31" x14ac:dyDescent="0.25">
      <c r="W63" s="133">
        <v>42488</v>
      </c>
      <c r="X63" s="10">
        <v>150.38999999999999</v>
      </c>
      <c r="Y63" s="10">
        <v>154.02000000000001</v>
      </c>
      <c r="Z63" s="10">
        <v>147.33000000000001</v>
      </c>
      <c r="AA63" s="10">
        <v>147.99</v>
      </c>
      <c r="AB63" s="95">
        <v>2552000</v>
      </c>
      <c r="AC63" s="10">
        <v>147.52000000000001</v>
      </c>
      <c r="AD63" s="2">
        <f t="shared" si="0"/>
        <v>6.6899999999999977</v>
      </c>
      <c r="AE63" s="138">
        <f t="shared" si="1"/>
        <v>-2.3369745117510776E-2</v>
      </c>
    </row>
    <row r="64" spans="1:31" x14ac:dyDescent="0.25">
      <c r="W64" s="133">
        <v>42487</v>
      </c>
      <c r="X64" s="10">
        <v>147.21</v>
      </c>
      <c r="Y64" s="10">
        <v>153.36000000000001</v>
      </c>
      <c r="Z64" s="10">
        <v>146.5</v>
      </c>
      <c r="AA64" s="10">
        <v>151.53</v>
      </c>
      <c r="AB64" s="95">
        <v>3893000</v>
      </c>
      <c r="AC64" s="10">
        <v>151.05000000000001</v>
      </c>
      <c r="AD64" s="2">
        <f t="shared" si="0"/>
        <v>6.8600000000000136</v>
      </c>
      <c r="AE64" s="138">
        <f t="shared" si="1"/>
        <v>5.0568900126424232E-3</v>
      </c>
    </row>
    <row r="65" spans="23:31" x14ac:dyDescent="0.25">
      <c r="W65" s="133">
        <v>42486</v>
      </c>
      <c r="X65" s="10">
        <v>151.49</v>
      </c>
      <c r="Y65" s="10">
        <v>154.11000000000001</v>
      </c>
      <c r="Z65" s="10">
        <v>150.04</v>
      </c>
      <c r="AA65" s="10">
        <v>150.76</v>
      </c>
      <c r="AB65" s="95">
        <v>2630900</v>
      </c>
      <c r="AC65" s="10">
        <v>150.29</v>
      </c>
      <c r="AD65" s="2">
        <f t="shared" si="0"/>
        <v>4.0700000000000216</v>
      </c>
      <c r="AE65" s="138">
        <f t="shared" si="1"/>
        <v>1.116867388817866E-2</v>
      </c>
    </row>
    <row r="66" spans="23:31" x14ac:dyDescent="0.25">
      <c r="W66" s="133">
        <v>42485</v>
      </c>
      <c r="X66" s="10">
        <v>150.25</v>
      </c>
      <c r="Y66" s="10">
        <v>150.86000000000001</v>
      </c>
      <c r="Z66" s="10">
        <v>148.77000000000001</v>
      </c>
      <c r="AA66" s="10">
        <v>149.1</v>
      </c>
      <c r="AB66" s="95">
        <v>1087000</v>
      </c>
      <c r="AC66" s="10">
        <v>148.63</v>
      </c>
      <c r="AD66" s="2">
        <f t="shared" si="0"/>
        <v>2.0900000000000034</v>
      </c>
      <c r="AE66" s="138">
        <f t="shared" si="1"/>
        <v>-8.207660483117718E-3</v>
      </c>
    </row>
    <row r="67" spans="23:31" x14ac:dyDescent="0.25">
      <c r="W67" s="133">
        <v>42482</v>
      </c>
      <c r="X67" s="10">
        <v>150.4</v>
      </c>
      <c r="Y67" s="10">
        <v>152.94</v>
      </c>
      <c r="Z67" s="10">
        <v>148.72999999999999</v>
      </c>
      <c r="AA67" s="10">
        <v>150.33000000000001</v>
      </c>
      <c r="AB67" s="95">
        <v>2569900</v>
      </c>
      <c r="AC67" s="10">
        <v>149.86000000000001</v>
      </c>
      <c r="AD67" s="2">
        <f>Y67-Z67</f>
        <v>4.210000000000008</v>
      </c>
      <c r="AE67" s="138">
        <f>AC67/AC68-1</f>
        <v>-6.6945052031549546E-3</v>
      </c>
    </row>
    <row r="68" spans="23:31" x14ac:dyDescent="0.25">
      <c r="W68" s="133">
        <v>42481</v>
      </c>
      <c r="X68" s="10">
        <v>152.9</v>
      </c>
      <c r="Y68" s="10">
        <v>153.28</v>
      </c>
      <c r="Z68" s="10">
        <v>150.44999999999999</v>
      </c>
      <c r="AA68" s="10">
        <v>151.35</v>
      </c>
      <c r="AB68" s="95">
        <v>1611700</v>
      </c>
      <c r="AC68" s="10">
        <v>150.87</v>
      </c>
      <c r="AD68" s="2">
        <f>Y68-Z68</f>
        <v>2.8300000000000125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3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5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4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360</v>
      </c>
      <c r="W2" s="133">
        <v>42576</v>
      </c>
      <c r="X2" s="10">
        <v>47.52</v>
      </c>
      <c r="Y2" s="10">
        <v>47.78</v>
      </c>
      <c r="Z2" s="10">
        <v>46.73</v>
      </c>
      <c r="AA2" s="10">
        <v>46.89</v>
      </c>
      <c r="AB2" s="95">
        <v>3751200</v>
      </c>
      <c r="AC2" s="10">
        <v>46.89</v>
      </c>
      <c r="AD2" s="2">
        <f>Y2-Z2</f>
        <v>1.0500000000000043</v>
      </c>
      <c r="AE2" s="138">
        <f>AC2/AC3-1</f>
        <v>-1.4294723565272172E-2</v>
      </c>
    </row>
    <row r="3" spans="1:31" x14ac:dyDescent="0.25">
      <c r="A3" s="23" t="s">
        <v>71</v>
      </c>
      <c r="B3" s="485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4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42573</v>
      </c>
      <c r="X3" s="10">
        <v>47.25</v>
      </c>
      <c r="Y3" s="10">
        <v>47.69</v>
      </c>
      <c r="Z3" s="10">
        <v>46.56</v>
      </c>
      <c r="AA3" s="10">
        <v>47.57</v>
      </c>
      <c r="AB3" s="95">
        <v>4896600</v>
      </c>
      <c r="AC3" s="10">
        <v>47.57</v>
      </c>
      <c r="AD3" s="2">
        <f t="shared" ref="AD3:AD66" si="1">Y3-Z3</f>
        <v>1.1299999999999955</v>
      </c>
      <c r="AE3" s="138">
        <f t="shared" ref="AE3:AE66" si="2">AC3/AC4-1</f>
        <v>1.9502786112301829E-2</v>
      </c>
    </row>
    <row r="4" spans="1:31" x14ac:dyDescent="0.25">
      <c r="B4" s="485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4"/>
      <c r="H4" s="7"/>
      <c r="I4" s="44"/>
      <c r="J4" s="44"/>
      <c r="K4" s="44"/>
      <c r="O4" s="11" t="s">
        <v>66</v>
      </c>
      <c r="Q4" s="55">
        <v>47.73</v>
      </c>
      <c r="T4" s="163"/>
      <c r="W4" s="133">
        <v>42572</v>
      </c>
      <c r="X4" s="10">
        <v>47.11</v>
      </c>
      <c r="Y4" s="10">
        <v>47.4</v>
      </c>
      <c r="Z4" s="10">
        <v>46.02</v>
      </c>
      <c r="AA4" s="10">
        <v>46.66</v>
      </c>
      <c r="AB4" s="95">
        <v>5867900</v>
      </c>
      <c r="AC4" s="10">
        <v>46.66</v>
      </c>
      <c r="AD4" s="2">
        <f t="shared" si="1"/>
        <v>1.3799999999999955</v>
      </c>
      <c r="AE4" s="138">
        <f t="shared" si="2"/>
        <v>-3.3954451345755698E-2</v>
      </c>
    </row>
    <row r="5" spans="1:31" x14ac:dyDescent="0.25">
      <c r="B5" s="485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5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17182.8</v>
      </c>
      <c r="W5" s="133">
        <v>42571</v>
      </c>
      <c r="X5" s="10">
        <v>48.28</v>
      </c>
      <c r="Y5" s="10">
        <v>49.87</v>
      </c>
      <c r="Z5" s="10">
        <v>47.54</v>
      </c>
      <c r="AA5" s="10">
        <v>48.3</v>
      </c>
      <c r="AB5" s="95">
        <v>8422200</v>
      </c>
      <c r="AC5" s="10">
        <v>48.3</v>
      </c>
      <c r="AD5" s="2">
        <f t="shared" si="1"/>
        <v>2.3299999999999983</v>
      </c>
      <c r="AE5" s="138">
        <f t="shared" si="2"/>
        <v>9.4043887147334804E-3</v>
      </c>
    </row>
    <row r="6" spans="1:31" x14ac:dyDescent="0.25">
      <c r="B6" s="485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5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42570</v>
      </c>
      <c r="X6" s="10">
        <v>47.71</v>
      </c>
      <c r="Y6" s="10">
        <v>47.96</v>
      </c>
      <c r="Z6" s="10">
        <v>46.68</v>
      </c>
      <c r="AA6" s="10">
        <v>47.85</v>
      </c>
      <c r="AB6" s="95">
        <v>4720500</v>
      </c>
      <c r="AC6" s="10">
        <v>47.85</v>
      </c>
      <c r="AD6" s="2">
        <f t="shared" si="1"/>
        <v>1.2800000000000011</v>
      </c>
      <c r="AE6" s="138">
        <f t="shared" si="2"/>
        <v>2.9343953049674187E-3</v>
      </c>
    </row>
    <row r="7" spans="1:31" x14ac:dyDescent="0.25">
      <c r="B7" s="485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5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1496.4300000000003</v>
      </c>
      <c r="R7">
        <v>210</v>
      </c>
      <c r="W7" s="133">
        <v>42569</v>
      </c>
      <c r="X7" s="10">
        <v>47.58</v>
      </c>
      <c r="Y7" s="10">
        <v>48.02</v>
      </c>
      <c r="Z7" s="10">
        <v>47.13</v>
      </c>
      <c r="AA7" s="10">
        <v>47.71</v>
      </c>
      <c r="AB7" s="95">
        <v>3692700</v>
      </c>
      <c r="AC7" s="10">
        <v>47.71</v>
      </c>
      <c r="AD7" s="2">
        <f t="shared" si="1"/>
        <v>0.89000000000000057</v>
      </c>
      <c r="AE7" s="138">
        <f t="shared" si="2"/>
        <v>5.9034366434747021E-3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1496.4300000000003</v>
      </c>
      <c r="W8" s="133">
        <v>42566</v>
      </c>
      <c r="X8" s="10">
        <v>47.51</v>
      </c>
      <c r="Y8" s="10">
        <v>47.76</v>
      </c>
      <c r="Z8" s="10">
        <v>46.92</v>
      </c>
      <c r="AA8" s="10">
        <v>47.43</v>
      </c>
      <c r="AB8" s="95">
        <v>5184800</v>
      </c>
      <c r="AC8" s="10">
        <v>47.43</v>
      </c>
      <c r="AD8" s="2">
        <f t="shared" si="1"/>
        <v>0.83999999999999631</v>
      </c>
      <c r="AE8" s="138">
        <f t="shared" si="2"/>
        <v>-8.7774294670847075E-3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9.5396831771786622E-2</v>
      </c>
      <c r="W9" s="133">
        <v>42565</v>
      </c>
      <c r="X9" s="10">
        <v>46.73</v>
      </c>
      <c r="Y9" s="10">
        <v>47.94</v>
      </c>
      <c r="Z9" s="10">
        <v>46.42</v>
      </c>
      <c r="AA9" s="10">
        <v>47.85</v>
      </c>
      <c r="AB9" s="95">
        <v>7702500</v>
      </c>
      <c r="AC9" s="10">
        <v>47.85</v>
      </c>
      <c r="AD9" s="2">
        <f t="shared" si="1"/>
        <v>1.519999999999996</v>
      </c>
      <c r="AE9" s="138">
        <f t="shared" si="2"/>
        <v>4.3392935019624934E-2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42564</v>
      </c>
      <c r="X10" s="10">
        <v>46.55</v>
      </c>
      <c r="Y10" s="10">
        <v>46.73</v>
      </c>
      <c r="Z10" s="10">
        <v>45.42</v>
      </c>
      <c r="AA10" s="10">
        <v>45.86</v>
      </c>
      <c r="AB10" s="95">
        <v>5491900</v>
      </c>
      <c r="AC10" s="10">
        <v>45.86</v>
      </c>
      <c r="AD10" s="2">
        <f t="shared" si="1"/>
        <v>1.3099999999999952</v>
      </c>
      <c r="AE10" s="138">
        <f t="shared" si="2"/>
        <v>-6.4991334488734287E-3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42563</v>
      </c>
      <c r="X11" s="10">
        <v>44.19</v>
      </c>
      <c r="Y11" s="10">
        <v>46.36</v>
      </c>
      <c r="Z11" s="10">
        <v>44.19</v>
      </c>
      <c r="AA11" s="10">
        <v>46.16</v>
      </c>
      <c r="AB11" s="95">
        <v>9778600</v>
      </c>
      <c r="AC11" s="10">
        <v>46.16</v>
      </c>
      <c r="AD11" s="2">
        <f t="shared" si="1"/>
        <v>2.1700000000000017</v>
      </c>
      <c r="AE11" s="138">
        <f t="shared" si="2"/>
        <v>8.8422541853336423E-2</v>
      </c>
    </row>
    <row r="12" spans="1:31" x14ac:dyDescent="0.25">
      <c r="W12" s="133">
        <v>42562</v>
      </c>
      <c r="X12" s="10">
        <v>41.88</v>
      </c>
      <c r="Y12" s="10">
        <v>42.74</v>
      </c>
      <c r="Z12" s="10">
        <v>41.72</v>
      </c>
      <c r="AA12" s="10">
        <v>42.41</v>
      </c>
      <c r="AB12" s="95">
        <v>4661700</v>
      </c>
      <c r="AC12" s="10">
        <v>42.41</v>
      </c>
      <c r="AD12" s="2">
        <f t="shared" si="1"/>
        <v>1.0200000000000031</v>
      </c>
      <c r="AE12" s="138">
        <f t="shared" si="2"/>
        <v>2.2420443587271022E-2</v>
      </c>
    </row>
    <row r="13" spans="1:31" x14ac:dyDescent="0.25">
      <c r="W13" s="133">
        <v>42559</v>
      </c>
      <c r="X13" s="10">
        <v>40.700000000000003</v>
      </c>
      <c r="Y13" s="10">
        <v>41.73</v>
      </c>
      <c r="Z13" s="10">
        <v>40.700000000000003</v>
      </c>
      <c r="AA13" s="10">
        <v>41.48</v>
      </c>
      <c r="AB13" s="95">
        <v>5261200</v>
      </c>
      <c r="AC13" s="10">
        <v>41.48</v>
      </c>
      <c r="AD13" s="2">
        <f t="shared" si="1"/>
        <v>1.029999999999994</v>
      </c>
      <c r="AE13" s="138">
        <f t="shared" si="2"/>
        <v>3.4671988026939271E-2</v>
      </c>
    </row>
    <row r="14" spans="1:31" x14ac:dyDescent="0.25">
      <c r="W14" s="133">
        <v>42558</v>
      </c>
      <c r="X14" s="10">
        <v>39.32</v>
      </c>
      <c r="Y14" s="10">
        <v>40.409999999999997</v>
      </c>
      <c r="Z14" s="10">
        <v>39.31</v>
      </c>
      <c r="AA14" s="10">
        <v>40.090000000000003</v>
      </c>
      <c r="AB14" s="95">
        <v>4606300</v>
      </c>
      <c r="AC14" s="10">
        <v>40.090000000000003</v>
      </c>
      <c r="AD14" s="2">
        <f t="shared" si="1"/>
        <v>1.0999999999999943</v>
      </c>
      <c r="AE14" s="138">
        <f t="shared" si="2"/>
        <v>1.9842279318239564E-2</v>
      </c>
    </row>
    <row r="15" spans="1:31" x14ac:dyDescent="0.25">
      <c r="W15" s="133">
        <v>42557</v>
      </c>
      <c r="X15" s="10">
        <v>39.14</v>
      </c>
      <c r="Y15" s="10">
        <v>39.409999999999997</v>
      </c>
      <c r="Z15" s="10">
        <v>37.64</v>
      </c>
      <c r="AA15" s="10">
        <v>39.31</v>
      </c>
      <c r="AB15" s="95">
        <v>8217800</v>
      </c>
      <c r="AC15" s="10">
        <v>39.31</v>
      </c>
      <c r="AD15" s="2">
        <f t="shared" si="1"/>
        <v>1.769999999999996</v>
      </c>
      <c r="AE15" s="138">
        <f t="shared" si="2"/>
        <v>-2.4323653512037691E-2</v>
      </c>
    </row>
    <row r="16" spans="1:31" x14ac:dyDescent="0.25">
      <c r="W16" s="133">
        <v>42556</v>
      </c>
      <c r="X16" s="10">
        <v>40.799999999999997</v>
      </c>
      <c r="Y16" s="10">
        <v>40.92</v>
      </c>
      <c r="Z16" s="10">
        <v>39.409999999999997</v>
      </c>
      <c r="AA16" s="10">
        <v>40.29</v>
      </c>
      <c r="AB16" s="95">
        <v>5207800</v>
      </c>
      <c r="AC16" s="10">
        <v>40.29</v>
      </c>
      <c r="AD16" s="2">
        <f t="shared" si="1"/>
        <v>1.5100000000000051</v>
      </c>
      <c r="AE16" s="138">
        <f t="shared" si="2"/>
        <v>-2.6105873821609782E-2</v>
      </c>
    </row>
    <row r="17" spans="1:31" x14ac:dyDescent="0.25">
      <c r="W17" s="133">
        <v>42552</v>
      </c>
      <c r="X17" s="10">
        <v>41.02</v>
      </c>
      <c r="Y17" s="10">
        <v>41.8</v>
      </c>
      <c r="Z17" s="10">
        <v>40.83</v>
      </c>
      <c r="AA17" s="10">
        <v>41.37</v>
      </c>
      <c r="AB17" s="95">
        <v>5092900</v>
      </c>
      <c r="AC17" s="10">
        <v>41.37</v>
      </c>
      <c r="AD17" s="2">
        <f t="shared" si="1"/>
        <v>0.96999999999999886</v>
      </c>
      <c r="AE17" s="138">
        <f t="shared" si="2"/>
        <v>8.0409356725146264E-3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42551</v>
      </c>
      <c r="X18" s="10">
        <v>40.72</v>
      </c>
      <c r="Y18" s="10">
        <v>41.04</v>
      </c>
      <c r="Z18" s="10">
        <v>40.200000000000003</v>
      </c>
      <c r="AA18" s="10">
        <v>41.04</v>
      </c>
      <c r="AB18" s="95">
        <v>6052600</v>
      </c>
      <c r="AC18" s="10">
        <v>41.04</v>
      </c>
      <c r="AD18" s="2">
        <f t="shared" si="1"/>
        <v>0.83999999999999631</v>
      </c>
      <c r="AE18" s="138">
        <f t="shared" si="2"/>
        <v>1.1584914961794368E-2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42550</v>
      </c>
      <c r="X19" s="10">
        <v>39.19</v>
      </c>
      <c r="Y19" s="10">
        <v>40.92</v>
      </c>
      <c r="Z19" s="10">
        <v>39.15</v>
      </c>
      <c r="AA19" s="10">
        <v>40.57</v>
      </c>
      <c r="AB19" s="95">
        <v>7373100</v>
      </c>
      <c r="AC19" s="10">
        <v>40.57</v>
      </c>
      <c r="AD19" s="2">
        <f t="shared" si="1"/>
        <v>1.7700000000000031</v>
      </c>
      <c r="AE19" s="138">
        <f t="shared" si="2"/>
        <v>4.1591784338895987E-2</v>
      </c>
    </row>
    <row r="20" spans="1:31" x14ac:dyDescent="0.25">
      <c r="W20" s="133">
        <v>42549</v>
      </c>
      <c r="X20" s="10">
        <v>38.82</v>
      </c>
      <c r="Y20" s="10">
        <v>39.06</v>
      </c>
      <c r="Z20" s="10">
        <v>38.01</v>
      </c>
      <c r="AA20" s="10">
        <v>38.950000000000003</v>
      </c>
      <c r="AB20" s="95">
        <v>7820500</v>
      </c>
      <c r="AC20" s="10">
        <v>38.950000000000003</v>
      </c>
      <c r="AD20" s="2">
        <f t="shared" si="1"/>
        <v>1.0500000000000043</v>
      </c>
      <c r="AE20" s="138">
        <f t="shared" si="2"/>
        <v>3.1788079470198793E-2</v>
      </c>
    </row>
    <row r="21" spans="1:31" x14ac:dyDescent="0.25">
      <c r="W21" s="133">
        <v>42548</v>
      </c>
      <c r="X21" s="10">
        <v>40.64</v>
      </c>
      <c r="Y21" s="10">
        <v>40.69</v>
      </c>
      <c r="Z21" s="10">
        <v>37.409999999999997</v>
      </c>
      <c r="AA21" s="10">
        <v>37.75</v>
      </c>
      <c r="AB21" s="95">
        <v>12908800</v>
      </c>
      <c r="AC21" s="10">
        <v>37.75</v>
      </c>
      <c r="AD21" s="2">
        <f t="shared" si="1"/>
        <v>3.2800000000000011</v>
      </c>
      <c r="AE21" s="138">
        <f t="shared" si="2"/>
        <v>-8.0613735996103331E-2</v>
      </c>
    </row>
    <row r="22" spans="1:31" x14ac:dyDescent="0.25">
      <c r="W22" s="133">
        <v>42545</v>
      </c>
      <c r="X22" s="10">
        <v>42.67</v>
      </c>
      <c r="Y22" s="10">
        <v>43.22</v>
      </c>
      <c r="Z22" s="10">
        <v>41.04</v>
      </c>
      <c r="AA22" s="10">
        <v>41.06</v>
      </c>
      <c r="AB22" s="95">
        <v>12313800</v>
      </c>
      <c r="AC22" s="10">
        <v>41.06</v>
      </c>
      <c r="AD22" s="2">
        <f t="shared" si="1"/>
        <v>2.1799999999999997</v>
      </c>
      <c r="AE22" s="138">
        <f t="shared" si="2"/>
        <v>-9.0989594863847723E-2</v>
      </c>
    </row>
    <row r="23" spans="1:31" x14ac:dyDescent="0.25">
      <c r="W23" s="133">
        <v>42544</v>
      </c>
      <c r="X23" s="10">
        <v>45.75</v>
      </c>
      <c r="Y23" s="10">
        <v>45.92</v>
      </c>
      <c r="Z23" s="10">
        <v>44.46</v>
      </c>
      <c r="AA23" s="10">
        <v>45.17</v>
      </c>
      <c r="AB23" s="95">
        <v>4914100</v>
      </c>
      <c r="AC23" s="10">
        <v>45.17</v>
      </c>
      <c r="AD23" s="2">
        <f t="shared" si="1"/>
        <v>1.4600000000000009</v>
      </c>
      <c r="AE23" s="138">
        <f t="shared" si="2"/>
        <v>1.7742293191393976E-3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45</v>
      </c>
      <c r="Y24" s="10">
        <v>45.64</v>
      </c>
      <c r="Z24" s="10">
        <v>44.94</v>
      </c>
      <c r="AA24" s="10">
        <v>45.09</v>
      </c>
      <c r="AB24" s="95">
        <v>4814700</v>
      </c>
      <c r="AC24" s="10">
        <v>45.09</v>
      </c>
      <c r="AD24" s="2">
        <f t="shared" si="1"/>
        <v>0.70000000000000284</v>
      </c>
      <c r="AE24" s="138">
        <f t="shared" si="2"/>
        <v>5.1270619705752196E-3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42542</v>
      </c>
      <c r="X25" s="10">
        <v>45.01</v>
      </c>
      <c r="Y25" s="10">
        <v>45.59</v>
      </c>
      <c r="Z25" s="10">
        <v>44.4</v>
      </c>
      <c r="AA25" s="10">
        <v>44.86</v>
      </c>
      <c r="AB25" s="95">
        <v>7749400</v>
      </c>
      <c r="AC25" s="10">
        <v>44.86</v>
      </c>
      <c r="AD25" s="2">
        <f t="shared" si="1"/>
        <v>1.1900000000000048</v>
      </c>
      <c r="AE25" s="138">
        <f t="shared" si="2"/>
        <v>3.3640552995391815E-2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42541</v>
      </c>
      <c r="X26" s="10">
        <v>43.07</v>
      </c>
      <c r="Y26" s="10">
        <v>44.03</v>
      </c>
      <c r="Z26" s="10">
        <v>43</v>
      </c>
      <c r="AA26" s="10">
        <v>43.4</v>
      </c>
      <c r="AB26" s="95">
        <v>4427800</v>
      </c>
      <c r="AC26" s="10">
        <v>43.4</v>
      </c>
      <c r="AD26" s="2">
        <f t="shared" si="1"/>
        <v>1.0300000000000011</v>
      </c>
      <c r="AE26" s="138">
        <f t="shared" si="2"/>
        <v>1.8301267010793154E-2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42538</v>
      </c>
      <c r="X27" s="10">
        <v>41.9</v>
      </c>
      <c r="Y27" s="10">
        <v>43.07</v>
      </c>
      <c r="Z27" s="10">
        <v>41.5</v>
      </c>
      <c r="AA27" s="10">
        <v>42.62</v>
      </c>
      <c r="AB27" s="95">
        <v>8183100</v>
      </c>
      <c r="AC27" s="10">
        <v>42.62</v>
      </c>
      <c r="AD27" s="2">
        <f t="shared" si="1"/>
        <v>1.5700000000000003</v>
      </c>
      <c r="AE27" s="138">
        <f t="shared" si="2"/>
        <v>1.8885967009323323E-2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42537</v>
      </c>
      <c r="X28" s="10">
        <v>42.23</v>
      </c>
      <c r="Y28" s="10">
        <v>42.9</v>
      </c>
      <c r="Z28" s="10">
        <v>41.68</v>
      </c>
      <c r="AA28" s="10">
        <v>41.83</v>
      </c>
      <c r="AB28" s="95">
        <v>7695600</v>
      </c>
      <c r="AC28" s="10">
        <v>41.83</v>
      </c>
      <c r="AD28" s="2">
        <f t="shared" si="1"/>
        <v>1.2199999999999989</v>
      </c>
      <c r="AE28" s="138">
        <f t="shared" si="2"/>
        <v>-2.4714385637677805E-2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42536</v>
      </c>
      <c r="X29" s="10">
        <v>42.55</v>
      </c>
      <c r="Y29" s="10">
        <v>43.72</v>
      </c>
      <c r="Z29" s="10">
        <v>42.51</v>
      </c>
      <c r="AA29" s="10">
        <v>42.89</v>
      </c>
      <c r="AB29" s="95">
        <v>6334500</v>
      </c>
      <c r="AC29" s="10">
        <v>42.89</v>
      </c>
      <c r="AD29" s="2">
        <f t="shared" si="1"/>
        <v>1.2100000000000009</v>
      </c>
      <c r="AE29" s="138">
        <f t="shared" si="2"/>
        <v>1.9006889997624121E-2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42535</v>
      </c>
      <c r="X30" s="10">
        <v>43.98</v>
      </c>
      <c r="Y30" s="10">
        <v>44.3</v>
      </c>
      <c r="Z30" s="10">
        <v>41.46</v>
      </c>
      <c r="AA30" s="10">
        <v>42.09</v>
      </c>
      <c r="AB30" s="95">
        <v>8162800</v>
      </c>
      <c r="AC30" s="10">
        <v>42.09</v>
      </c>
      <c r="AD30" s="2">
        <f t="shared" si="1"/>
        <v>2.8399999999999963</v>
      </c>
      <c r="AE30" s="138">
        <f t="shared" si="2"/>
        <v>-4.4711756695415272E-2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42534</v>
      </c>
      <c r="X31" s="10">
        <v>45.59</v>
      </c>
      <c r="Y31" s="10">
        <v>45.88</v>
      </c>
      <c r="Z31" s="10">
        <v>43.64</v>
      </c>
      <c r="AA31" s="10">
        <v>44.06</v>
      </c>
      <c r="AB31" s="95">
        <v>7127800</v>
      </c>
      <c r="AC31" s="10">
        <v>44.06</v>
      </c>
      <c r="AD31" s="2">
        <f t="shared" si="1"/>
        <v>2.240000000000002</v>
      </c>
      <c r="AE31" s="138">
        <f t="shared" si="2"/>
        <v>-4.3836805555555469E-2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42531</v>
      </c>
      <c r="X32" s="10">
        <v>46.09</v>
      </c>
      <c r="Y32" s="10">
        <v>46.69</v>
      </c>
      <c r="Z32" s="10">
        <v>45.63</v>
      </c>
      <c r="AA32" s="10">
        <v>46.08</v>
      </c>
      <c r="AB32" s="95">
        <v>4206300</v>
      </c>
      <c r="AC32" s="10">
        <v>46.08</v>
      </c>
      <c r="AD32" s="2">
        <f t="shared" si="1"/>
        <v>1.0599999999999952</v>
      </c>
      <c r="AE32" s="138">
        <f t="shared" si="2"/>
        <v>-1.3276231263383398E-2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42530</v>
      </c>
      <c r="X33" s="10">
        <v>45.59</v>
      </c>
      <c r="Y33" s="10">
        <v>46.91</v>
      </c>
      <c r="Z33" s="10">
        <v>45.44</v>
      </c>
      <c r="AA33" s="10">
        <v>46.7</v>
      </c>
      <c r="AB33" s="95">
        <v>4648800</v>
      </c>
      <c r="AC33" s="10">
        <v>46.7</v>
      </c>
      <c r="AD33" s="2">
        <f t="shared" si="1"/>
        <v>1.4699999999999989</v>
      </c>
      <c r="AE33" s="138">
        <f t="shared" si="2"/>
        <v>2.2105493543445043E-2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42529</v>
      </c>
      <c r="X34" s="10">
        <v>45.94</v>
      </c>
      <c r="Y34" s="10">
        <v>46.53</v>
      </c>
      <c r="Z34" s="10">
        <v>45.29</v>
      </c>
      <c r="AA34" s="10">
        <v>45.69</v>
      </c>
      <c r="AB34" s="95">
        <v>4875300</v>
      </c>
      <c r="AC34" s="10">
        <v>45.69</v>
      </c>
      <c r="AD34" s="2">
        <f t="shared" si="1"/>
        <v>1.240000000000002</v>
      </c>
      <c r="AE34" s="138">
        <f t="shared" si="2"/>
        <v>-2.6195153896529932E-3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42528</v>
      </c>
      <c r="X35" s="10">
        <v>44.5</v>
      </c>
      <c r="Y35" s="10">
        <v>46.46</v>
      </c>
      <c r="Z35" s="10">
        <v>44.01</v>
      </c>
      <c r="AA35" s="10">
        <v>45.81</v>
      </c>
      <c r="AB35" s="95">
        <v>5863000</v>
      </c>
      <c r="AC35" s="10">
        <v>45.81</v>
      </c>
      <c r="AD35" s="2">
        <f t="shared" si="1"/>
        <v>2.4500000000000028</v>
      </c>
      <c r="AE35" s="138">
        <f t="shared" si="2"/>
        <v>2.8744666516954842E-2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42527</v>
      </c>
      <c r="X36" s="10">
        <v>44.2</v>
      </c>
      <c r="Y36" s="10">
        <v>44.54</v>
      </c>
      <c r="Z36" s="10">
        <v>43.53</v>
      </c>
      <c r="AA36" s="10">
        <v>44.53</v>
      </c>
      <c r="AB36" s="95">
        <v>5251200</v>
      </c>
      <c r="AC36" s="10">
        <v>44.53</v>
      </c>
      <c r="AD36" s="2">
        <f t="shared" si="1"/>
        <v>1.009999999999998</v>
      </c>
      <c r="AE36" s="138">
        <f t="shared" si="2"/>
        <v>5.1918735891649526E-3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42524</v>
      </c>
      <c r="X37" s="10">
        <v>45.01</v>
      </c>
      <c r="Y37" s="10">
        <v>45.16</v>
      </c>
      <c r="Z37" s="10">
        <v>43.6</v>
      </c>
      <c r="AA37" s="10">
        <v>44.3</v>
      </c>
      <c r="AB37" s="95">
        <v>5639400</v>
      </c>
      <c r="AC37" s="10">
        <v>44.3</v>
      </c>
      <c r="AD37" s="2">
        <f t="shared" si="1"/>
        <v>1.5599999999999952</v>
      </c>
      <c r="AE37" s="138">
        <f t="shared" si="2"/>
        <v>-1.9260571175559127E-2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42523</v>
      </c>
      <c r="X38" s="10">
        <v>44.92</v>
      </c>
      <c r="Y38" s="10">
        <v>45.59</v>
      </c>
      <c r="Z38" s="10">
        <v>44.86</v>
      </c>
      <c r="AA38" s="10">
        <v>45.17</v>
      </c>
      <c r="AB38" s="95">
        <v>3355300</v>
      </c>
      <c r="AC38" s="10">
        <v>45.17</v>
      </c>
      <c r="AD38" s="2">
        <f t="shared" si="1"/>
        <v>0.73000000000000398</v>
      </c>
      <c r="AE38" s="138">
        <f t="shared" si="2"/>
        <v>-1.7679558011048924E-3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42522</v>
      </c>
      <c r="X39" s="10">
        <v>45.09</v>
      </c>
      <c r="Y39" s="10">
        <v>45.46</v>
      </c>
      <c r="Z39" s="10">
        <v>44.7</v>
      </c>
      <c r="AA39" s="10">
        <v>45.25</v>
      </c>
      <c r="AB39" s="95">
        <v>3982300</v>
      </c>
      <c r="AC39" s="10">
        <v>45.25</v>
      </c>
      <c r="AD39" s="2">
        <f t="shared" si="1"/>
        <v>0.75999999999999801</v>
      </c>
      <c r="AE39" s="138">
        <f t="shared" si="2"/>
        <v>3.5484586382790173E-3</v>
      </c>
    </row>
    <row r="40" spans="2:31" ht="20.25" thickBot="1" x14ac:dyDescent="0.35">
      <c r="B40" s="195">
        <v>42549</v>
      </c>
      <c r="C40" s="466">
        <v>450</v>
      </c>
      <c r="D40" s="467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07" t="s">
        <v>78</v>
      </c>
      <c r="P40" s="507"/>
      <c r="W40" s="133">
        <v>42521</v>
      </c>
      <c r="X40" s="10">
        <v>45.13</v>
      </c>
      <c r="Y40" s="10">
        <v>45.3</v>
      </c>
      <c r="Z40" s="10">
        <v>44.3</v>
      </c>
      <c r="AA40" s="10">
        <v>45.09</v>
      </c>
      <c r="AB40" s="95">
        <v>6080900</v>
      </c>
      <c r="AC40" s="10">
        <v>45.09</v>
      </c>
      <c r="AD40" s="2">
        <f t="shared" si="1"/>
        <v>1</v>
      </c>
      <c r="AE40" s="138">
        <f t="shared" si="2"/>
        <v>-1.9920318725098474E-3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52.503</v>
      </c>
      <c r="Q41" s="2"/>
      <c r="W41" s="133">
        <v>42517</v>
      </c>
      <c r="X41" s="10">
        <v>44.56</v>
      </c>
      <c r="Y41" s="10">
        <v>45.46</v>
      </c>
      <c r="Z41" s="10">
        <v>44.53</v>
      </c>
      <c r="AA41" s="10">
        <v>45.18</v>
      </c>
      <c r="AB41" s="95">
        <v>3619400</v>
      </c>
      <c r="AC41" s="10">
        <v>45.18</v>
      </c>
      <c r="AD41" s="2">
        <f t="shared" si="1"/>
        <v>0.92999999999999972</v>
      </c>
      <c r="AE41" s="138">
        <f t="shared" si="2"/>
        <v>1.5280898876404381E-2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52.025700000000001</v>
      </c>
      <c r="Q42" s="2"/>
      <c r="T42" s="91" t="s">
        <v>113</v>
      </c>
      <c r="W42" s="133">
        <v>42516</v>
      </c>
      <c r="X42" s="10">
        <v>45.2</v>
      </c>
      <c r="Y42" s="10">
        <v>45.33</v>
      </c>
      <c r="Z42" s="10">
        <v>44.14</v>
      </c>
      <c r="AA42" s="10">
        <v>44.5</v>
      </c>
      <c r="AB42" s="95">
        <v>4891000</v>
      </c>
      <c r="AC42" s="10">
        <v>44.5</v>
      </c>
      <c r="AD42" s="2">
        <f t="shared" si="1"/>
        <v>1.1899999999999977</v>
      </c>
      <c r="AE42" s="138">
        <f t="shared" si="2"/>
        <v>-1.3959672058497685E-2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51.548400000000001</v>
      </c>
      <c r="Q43" s="2"/>
      <c r="T43" s="128" t="s">
        <v>98</v>
      </c>
      <c r="U43" s="98">
        <v>47.57</v>
      </c>
      <c r="W43" s="133">
        <v>42515</v>
      </c>
      <c r="X43" s="10">
        <v>45.12</v>
      </c>
      <c r="Y43" s="10">
        <v>45.94</v>
      </c>
      <c r="Z43" s="10">
        <v>45.07</v>
      </c>
      <c r="AA43" s="10">
        <v>45.13</v>
      </c>
      <c r="AB43" s="95">
        <v>3650300</v>
      </c>
      <c r="AC43" s="10">
        <v>45.13</v>
      </c>
      <c r="AD43" s="2">
        <f t="shared" si="1"/>
        <v>0.86999999999999744</v>
      </c>
      <c r="AE43" s="138">
        <f t="shared" si="2"/>
        <v>3.1118026228049711E-3</v>
      </c>
    </row>
    <row r="44" spans="2:31" x14ac:dyDescent="0.25">
      <c r="B44" s="195">
        <v>42557</v>
      </c>
      <c r="C44" s="466">
        <v>450</v>
      </c>
      <c r="D44" s="467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51.071100000000001</v>
      </c>
      <c r="Q44" s="2"/>
      <c r="T44" s="93" t="s">
        <v>99</v>
      </c>
      <c r="U44" s="88">
        <v>47.52</v>
      </c>
      <c r="W44" s="133">
        <v>42514</v>
      </c>
      <c r="X44" s="10">
        <v>44.46</v>
      </c>
      <c r="Y44" s="10">
        <v>45.08</v>
      </c>
      <c r="Z44" s="10">
        <v>44.39</v>
      </c>
      <c r="AA44" s="10">
        <v>44.99</v>
      </c>
      <c r="AB44" s="95">
        <v>3703300</v>
      </c>
      <c r="AC44" s="10">
        <v>44.99</v>
      </c>
      <c r="AD44" s="2">
        <f t="shared" si="1"/>
        <v>0.68999999999999773</v>
      </c>
      <c r="AE44" s="138">
        <f t="shared" si="2"/>
        <v>1.7873303167420751E-2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50.593800000000002</v>
      </c>
      <c r="Q45" s="2"/>
      <c r="T45" s="93" t="s">
        <v>100</v>
      </c>
      <c r="U45" s="88" t="s">
        <v>560</v>
      </c>
      <c r="W45" s="133">
        <v>42513</v>
      </c>
      <c r="X45" s="10">
        <v>44.54</v>
      </c>
      <c r="Y45" s="10">
        <v>45</v>
      </c>
      <c r="Z45" s="10">
        <v>44.15</v>
      </c>
      <c r="AA45" s="10">
        <v>44.2</v>
      </c>
      <c r="AB45" s="95">
        <v>3745500</v>
      </c>
      <c r="AC45" s="10">
        <v>44.2</v>
      </c>
      <c r="AD45" s="2">
        <f t="shared" si="1"/>
        <v>0.85000000000000142</v>
      </c>
      <c r="AE45" s="138">
        <f t="shared" si="2"/>
        <v>-6.5183187233085471E-3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50.116500000000002</v>
      </c>
      <c r="Q46" s="2"/>
      <c r="T46" s="93" t="s">
        <v>101</v>
      </c>
      <c r="U46" s="88" t="s">
        <v>561</v>
      </c>
      <c r="W46" s="133">
        <v>42510</v>
      </c>
      <c r="X46" s="10">
        <v>44.39</v>
      </c>
      <c r="Y46" s="10">
        <v>45.29</v>
      </c>
      <c r="Z46" s="10">
        <v>44.22</v>
      </c>
      <c r="AA46" s="10">
        <v>44.49</v>
      </c>
      <c r="AB46" s="95">
        <v>3281500</v>
      </c>
      <c r="AC46" s="10">
        <v>44.49</v>
      </c>
      <c r="AD46" s="2">
        <f t="shared" si="1"/>
        <v>1.0700000000000003</v>
      </c>
      <c r="AE46" s="138">
        <f t="shared" si="2"/>
        <v>1.0906612133606108E-2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49.639199999999995</v>
      </c>
      <c r="Q47" s="2"/>
      <c r="T47" s="93" t="s">
        <v>102</v>
      </c>
      <c r="U47" s="88">
        <v>59.67</v>
      </c>
      <c r="W47" s="133">
        <v>42509</v>
      </c>
      <c r="X47" s="10">
        <v>44.73</v>
      </c>
      <c r="Y47" s="10">
        <v>45.29</v>
      </c>
      <c r="Z47" s="10">
        <v>43.65</v>
      </c>
      <c r="AA47" s="10">
        <v>44.01</v>
      </c>
      <c r="AB47" s="95">
        <v>5576300</v>
      </c>
      <c r="AC47" s="10">
        <v>44.01</v>
      </c>
      <c r="AD47" s="2">
        <f t="shared" si="1"/>
        <v>1.6400000000000006</v>
      </c>
      <c r="AE47" s="138">
        <f t="shared" si="2"/>
        <v>-2.7833001988071704E-2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49.161899999999996</v>
      </c>
      <c r="Q48" s="2"/>
      <c r="T48" s="93" t="s">
        <v>103</v>
      </c>
      <c r="U48" s="88">
        <v>0.862757</v>
      </c>
      <c r="W48" s="133">
        <v>42508</v>
      </c>
      <c r="X48" s="10">
        <v>44.91</v>
      </c>
      <c r="Y48" s="10">
        <v>46.28</v>
      </c>
      <c r="Z48" s="10">
        <v>44.83</v>
      </c>
      <c r="AA48" s="10">
        <v>45.27</v>
      </c>
      <c r="AB48" s="95">
        <v>4480400</v>
      </c>
      <c r="AC48" s="10">
        <v>45.27</v>
      </c>
      <c r="AD48" s="2">
        <f t="shared" si="1"/>
        <v>1.4500000000000028</v>
      </c>
      <c r="AE48" s="138">
        <f t="shared" si="2"/>
        <v>4.8834628190901341E-3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48.684599999999996</v>
      </c>
      <c r="Q49" s="2"/>
      <c r="T49" s="93" t="s">
        <v>123</v>
      </c>
      <c r="U49" s="88" t="s">
        <v>379</v>
      </c>
      <c r="W49" s="133">
        <v>42507</v>
      </c>
      <c r="X49" s="10">
        <v>44.35</v>
      </c>
      <c r="Y49" s="10">
        <v>46.08</v>
      </c>
      <c r="Z49" s="10">
        <v>44.32</v>
      </c>
      <c r="AA49" s="10">
        <v>45.05</v>
      </c>
      <c r="AB49" s="95">
        <v>5917900</v>
      </c>
      <c r="AC49" s="10">
        <v>45.05</v>
      </c>
      <c r="AD49" s="2">
        <f t="shared" si="1"/>
        <v>1.759999999999998</v>
      </c>
      <c r="AE49" s="138">
        <f t="shared" si="2"/>
        <v>1.0316214397846801E-2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48.207299999999996</v>
      </c>
      <c r="Q50" s="2"/>
      <c r="T50" s="93"/>
      <c r="U50" s="88"/>
      <c r="W50" s="133">
        <v>42506</v>
      </c>
      <c r="X50" s="10">
        <v>44.32</v>
      </c>
      <c r="Y50" s="10">
        <v>44.87</v>
      </c>
      <c r="Z50" s="10">
        <v>43.51</v>
      </c>
      <c r="AA50" s="10">
        <v>44.59</v>
      </c>
      <c r="AB50" s="95">
        <v>6079200</v>
      </c>
      <c r="AC50" s="10">
        <v>44.59</v>
      </c>
      <c r="AD50" s="2">
        <f t="shared" si="1"/>
        <v>1.3599999999999994</v>
      </c>
      <c r="AE50" s="138">
        <f t="shared" si="2"/>
        <v>1.7107664233576569E-2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47.73</v>
      </c>
      <c r="Q51" s="2"/>
      <c r="T51" s="93" t="s">
        <v>105</v>
      </c>
      <c r="U51" s="88" t="s">
        <v>562</v>
      </c>
      <c r="W51" s="133">
        <v>42503</v>
      </c>
      <c r="X51" s="10">
        <v>43.7</v>
      </c>
      <c r="Y51" s="10">
        <v>44.94</v>
      </c>
      <c r="Z51" s="10">
        <v>43.62</v>
      </c>
      <c r="AA51" s="10">
        <v>43.84</v>
      </c>
      <c r="AB51" s="95">
        <v>5766500</v>
      </c>
      <c r="AC51" s="10">
        <v>43.84</v>
      </c>
      <c r="AD51" s="2">
        <f t="shared" si="1"/>
        <v>1.3200000000000003</v>
      </c>
      <c r="AE51" s="138">
        <f t="shared" si="2"/>
        <v>1.3704888076748745E-3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47.252699999999997</v>
      </c>
      <c r="Q52" s="2"/>
      <c r="T52" s="93" t="s">
        <v>106</v>
      </c>
      <c r="U52" s="88" t="s">
        <v>349</v>
      </c>
      <c r="W52" s="133">
        <v>42502</v>
      </c>
      <c r="X52" s="10">
        <v>46.03</v>
      </c>
      <c r="Y52" s="10">
        <v>46.03</v>
      </c>
      <c r="Z52" s="10">
        <v>43.33</v>
      </c>
      <c r="AA52" s="10">
        <v>43.78</v>
      </c>
      <c r="AB52" s="95">
        <v>7912300</v>
      </c>
      <c r="AC52" s="10">
        <v>43.78</v>
      </c>
      <c r="AD52" s="2">
        <f t="shared" si="1"/>
        <v>2.7000000000000028</v>
      </c>
      <c r="AE52" s="138">
        <f t="shared" si="2"/>
        <v>-4.4104803493449696E-2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46.775399999999998</v>
      </c>
      <c r="Q53" s="2"/>
      <c r="T53" s="93" t="s">
        <v>107</v>
      </c>
      <c r="U53" s="90">
        <v>3752833</v>
      </c>
      <c r="W53" s="133">
        <v>42501</v>
      </c>
      <c r="X53" s="10">
        <v>46.73</v>
      </c>
      <c r="Y53" s="10">
        <v>47.4</v>
      </c>
      <c r="Z53" s="10">
        <v>45.79</v>
      </c>
      <c r="AA53" s="10">
        <v>45.8</v>
      </c>
      <c r="AB53" s="95">
        <v>5069300</v>
      </c>
      <c r="AC53" s="10">
        <v>45.8</v>
      </c>
      <c r="AD53" s="2">
        <f t="shared" si="1"/>
        <v>1.6099999999999994</v>
      </c>
      <c r="AE53" s="138">
        <f t="shared" si="2"/>
        <v>-2.5531914893617058E-2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46.298099999999998</v>
      </c>
      <c r="T54" s="93" t="s">
        <v>110</v>
      </c>
      <c r="U54" s="90">
        <v>6023680</v>
      </c>
      <c r="W54" s="133">
        <v>42500</v>
      </c>
      <c r="X54" s="10">
        <v>46.07</v>
      </c>
      <c r="Y54" s="10">
        <v>47.12</v>
      </c>
      <c r="Z54" s="10">
        <v>45.79</v>
      </c>
      <c r="AA54" s="10">
        <v>47</v>
      </c>
      <c r="AB54" s="95">
        <v>4796800</v>
      </c>
      <c r="AC54" s="10">
        <v>47</v>
      </c>
      <c r="AD54" s="2">
        <f t="shared" si="1"/>
        <v>1.3299999999999983</v>
      </c>
      <c r="AE54" s="138">
        <f t="shared" si="2"/>
        <v>2.8221395755852141E-2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45.820799999999998</v>
      </c>
      <c r="T55" s="93" t="s">
        <v>108</v>
      </c>
      <c r="U55" s="88" t="s">
        <v>563</v>
      </c>
      <c r="W55" s="133">
        <v>42499</v>
      </c>
      <c r="X55" s="10">
        <v>45.88</v>
      </c>
      <c r="Y55" s="10">
        <v>46.81</v>
      </c>
      <c r="Z55" s="10">
        <v>45.68</v>
      </c>
      <c r="AA55" s="10">
        <v>45.71</v>
      </c>
      <c r="AB55" s="95">
        <v>4617200</v>
      </c>
      <c r="AC55" s="10">
        <v>45.71</v>
      </c>
      <c r="AD55" s="2">
        <f t="shared" si="1"/>
        <v>1.1300000000000026</v>
      </c>
      <c r="AE55" s="138">
        <f t="shared" si="2"/>
        <v>2.1881838074389037E-4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45.343499999999992</v>
      </c>
      <c r="T56" s="93" t="s">
        <v>111</v>
      </c>
      <c r="U56" s="88">
        <v>2.56</v>
      </c>
      <c r="W56" s="133">
        <v>42496</v>
      </c>
      <c r="X56" s="10">
        <v>44.8</v>
      </c>
      <c r="Y56" s="10">
        <v>45.73</v>
      </c>
      <c r="Z56" s="10">
        <v>44.01</v>
      </c>
      <c r="AA56" s="10">
        <v>45.7</v>
      </c>
      <c r="AB56" s="95">
        <v>9247300</v>
      </c>
      <c r="AC56" s="10">
        <v>45.7</v>
      </c>
      <c r="AD56" s="2">
        <f t="shared" si="1"/>
        <v>1.7199999999999989</v>
      </c>
      <c r="AE56" s="138">
        <f t="shared" si="2"/>
        <v>1.5781284729940115E-2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44.866199999999992</v>
      </c>
      <c r="T57" s="93" t="s">
        <v>112</v>
      </c>
      <c r="U57" s="88">
        <v>18.3</v>
      </c>
      <c r="W57" s="133">
        <v>42495</v>
      </c>
      <c r="X57" s="10">
        <v>45.6</v>
      </c>
      <c r="Y57" s="10">
        <v>46.07</v>
      </c>
      <c r="Z57" s="10">
        <v>44.96</v>
      </c>
      <c r="AA57" s="10">
        <v>44.99</v>
      </c>
      <c r="AB57" s="95">
        <v>6037400</v>
      </c>
      <c r="AC57" s="10">
        <v>44.99</v>
      </c>
      <c r="AD57" s="2">
        <f t="shared" si="1"/>
        <v>1.1099999999999994</v>
      </c>
      <c r="AE57" s="138">
        <f t="shared" si="2"/>
        <v>-1.2294182217343463E-2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44.3889</v>
      </c>
      <c r="T58" s="93" t="s">
        <v>109</v>
      </c>
      <c r="U58" s="88" t="s">
        <v>124</v>
      </c>
      <c r="W58" s="133">
        <v>42494</v>
      </c>
      <c r="X58" s="10">
        <v>46.71</v>
      </c>
      <c r="Y58" s="10">
        <v>46.76</v>
      </c>
      <c r="Z58" s="10">
        <v>45.15</v>
      </c>
      <c r="AA58" s="10">
        <v>45.55</v>
      </c>
      <c r="AB58" s="95">
        <v>6732700</v>
      </c>
      <c r="AC58" s="10">
        <v>45.55</v>
      </c>
      <c r="AD58" s="2">
        <f t="shared" si="1"/>
        <v>1.6099999999999994</v>
      </c>
      <c r="AE58" s="138">
        <f t="shared" si="2"/>
        <v>-3.3524294504561958E-2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43.9116</v>
      </c>
      <c r="W59" s="133">
        <v>42493</v>
      </c>
      <c r="X59" s="10">
        <v>47</v>
      </c>
      <c r="Y59" s="10">
        <v>47.54</v>
      </c>
      <c r="Z59" s="10">
        <v>46.15</v>
      </c>
      <c r="AA59" s="10">
        <v>47.13</v>
      </c>
      <c r="AB59" s="95">
        <v>6726600</v>
      </c>
      <c r="AC59" s="10">
        <v>47.13</v>
      </c>
      <c r="AD59" s="2">
        <f t="shared" si="1"/>
        <v>1.3900000000000006</v>
      </c>
      <c r="AE59" s="138">
        <f t="shared" si="2"/>
        <v>1.0072867552507692E-2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43.4343</v>
      </c>
      <c r="W60" s="133">
        <v>42492</v>
      </c>
      <c r="X60" s="10">
        <v>46.61</v>
      </c>
      <c r="Y60" s="10">
        <v>46.81</v>
      </c>
      <c r="Z60" s="10">
        <v>45.81</v>
      </c>
      <c r="AA60" s="10">
        <v>46.66</v>
      </c>
      <c r="AB60" s="95">
        <v>6626200</v>
      </c>
      <c r="AC60" s="10">
        <v>46.66</v>
      </c>
      <c r="AD60" s="2">
        <f t="shared" si="1"/>
        <v>1</v>
      </c>
      <c r="AE60" s="138">
        <f t="shared" si="2"/>
        <v>1.8554900676708064E-2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42.957000000000001</v>
      </c>
      <c r="W61" s="133">
        <v>42489</v>
      </c>
      <c r="X61" s="10">
        <v>47.89</v>
      </c>
      <c r="Y61" s="10">
        <v>47.93</v>
      </c>
      <c r="Z61" s="10">
        <v>45.58</v>
      </c>
      <c r="AA61" s="10">
        <v>45.81</v>
      </c>
      <c r="AB61" s="95">
        <v>10249400</v>
      </c>
      <c r="AC61" s="10">
        <v>45.81</v>
      </c>
      <c r="AD61" s="2">
        <f t="shared" si="1"/>
        <v>2.3500000000000014</v>
      </c>
      <c r="AE61" s="138">
        <f t="shared" si="2"/>
        <v>-4.6816479400749067E-2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42488</v>
      </c>
      <c r="X62" s="10">
        <v>48.84</v>
      </c>
      <c r="Y62" s="10">
        <v>49.21</v>
      </c>
      <c r="Z62" s="10">
        <v>47.9</v>
      </c>
      <c r="AA62" s="10">
        <v>48.06</v>
      </c>
      <c r="AB62" s="95">
        <v>5661400</v>
      </c>
      <c r="AC62" s="10">
        <v>48.06</v>
      </c>
      <c r="AD62" s="2">
        <f t="shared" si="1"/>
        <v>1.3100000000000023</v>
      </c>
      <c r="AE62" s="138">
        <f t="shared" si="2"/>
        <v>-1.798120147118909E-2</v>
      </c>
    </row>
    <row r="63" spans="2:31" x14ac:dyDescent="0.25">
      <c r="W63" s="133">
        <v>42487</v>
      </c>
      <c r="X63" s="10">
        <v>49.05</v>
      </c>
      <c r="Y63" s="10">
        <v>49.7</v>
      </c>
      <c r="Z63" s="10">
        <v>48.7</v>
      </c>
      <c r="AA63" s="10">
        <v>48.94</v>
      </c>
      <c r="AB63" s="95">
        <v>5211300</v>
      </c>
      <c r="AC63" s="10">
        <v>48.94</v>
      </c>
      <c r="AD63" s="2">
        <f t="shared" si="1"/>
        <v>1</v>
      </c>
      <c r="AE63" s="138">
        <f t="shared" si="2"/>
        <v>-4.0700040700041296E-3</v>
      </c>
    </row>
    <row r="64" spans="2:31" x14ac:dyDescent="0.25">
      <c r="W64" s="133">
        <v>42486</v>
      </c>
      <c r="X64" s="10">
        <v>49.75</v>
      </c>
      <c r="Y64" s="10">
        <v>50.06</v>
      </c>
      <c r="Z64" s="10">
        <v>48.05</v>
      </c>
      <c r="AA64" s="10">
        <v>49.14</v>
      </c>
      <c r="AB64" s="95">
        <v>7547600</v>
      </c>
      <c r="AC64" s="10">
        <v>49.14</v>
      </c>
      <c r="AD64" s="2">
        <f t="shared" si="1"/>
        <v>2.0100000000000051</v>
      </c>
      <c r="AE64" s="138">
        <f t="shared" si="2"/>
        <v>-4.6586996151508631E-3</v>
      </c>
    </row>
    <row r="65" spans="23:31" x14ac:dyDescent="0.25">
      <c r="W65" s="133">
        <v>42485</v>
      </c>
      <c r="X65" s="10">
        <v>51.06</v>
      </c>
      <c r="Y65" s="10">
        <v>51.45</v>
      </c>
      <c r="Z65" s="10">
        <v>49.3</v>
      </c>
      <c r="AA65" s="10">
        <v>49.37</v>
      </c>
      <c r="AB65" s="95">
        <v>6859000</v>
      </c>
      <c r="AC65" s="10">
        <v>49.37</v>
      </c>
      <c r="AD65" s="2">
        <f t="shared" si="1"/>
        <v>2.1500000000000057</v>
      </c>
      <c r="AE65" s="138">
        <f t="shared" si="2"/>
        <v>-2.700039416633826E-2</v>
      </c>
    </row>
    <row r="66" spans="23:31" x14ac:dyDescent="0.25">
      <c r="W66" s="133">
        <v>42482</v>
      </c>
      <c r="X66" s="10">
        <v>51.2</v>
      </c>
      <c r="Y66" s="10">
        <v>51.59</v>
      </c>
      <c r="Z66" s="10">
        <v>50.2</v>
      </c>
      <c r="AA66" s="10">
        <v>50.74</v>
      </c>
      <c r="AB66" s="95">
        <v>11340800</v>
      </c>
      <c r="AC66" s="10">
        <v>50.74</v>
      </c>
      <c r="AD66" s="2">
        <f t="shared" si="1"/>
        <v>1.3900000000000006</v>
      </c>
      <c r="AE66" s="138">
        <f t="shared" si="2"/>
        <v>-3.8286580742987075E-2</v>
      </c>
    </row>
    <row r="67" spans="23:31" x14ac:dyDescent="0.25">
      <c r="W67" s="133">
        <v>42481</v>
      </c>
      <c r="X67" s="10">
        <v>55.32</v>
      </c>
      <c r="Y67" s="10">
        <v>56</v>
      </c>
      <c r="Z67" s="10">
        <v>51.33</v>
      </c>
      <c r="AA67" s="10">
        <v>52.76</v>
      </c>
      <c r="AB67" s="95">
        <v>25281200</v>
      </c>
      <c r="AC67" s="10">
        <v>52.76</v>
      </c>
      <c r="AD67" s="2">
        <f>Y67-Z67</f>
        <v>4.6700000000000017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62">
    <cfRule type="expression" dxfId="155" priority="11">
      <formula>F34&gt;0</formula>
    </cfRule>
    <cfRule type="expression" dxfId="154" priority="12">
      <formula>F34&lt;0</formula>
    </cfRule>
  </conditionalFormatting>
  <conditionalFormatting sqref="F34:F62">
    <cfRule type="expression" dxfId="153" priority="13">
      <formula>F34&gt;0</formula>
    </cfRule>
    <cfRule type="expression" dxfId="152" priority="14">
      <formula>F34&lt;0</formula>
    </cfRule>
  </conditionalFormatting>
  <conditionalFormatting sqref="H29:H62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5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5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40</v>
      </c>
      <c r="T2" s="1" t="s">
        <v>220</v>
      </c>
      <c r="W2" s="133">
        <v>42576</v>
      </c>
      <c r="X2" s="10">
        <v>82.85</v>
      </c>
      <c r="Y2" s="10">
        <v>82.99</v>
      </c>
      <c r="Z2" s="10">
        <v>82.04</v>
      </c>
      <c r="AA2" s="10">
        <v>82.86</v>
      </c>
      <c r="AB2" s="95">
        <v>1331700</v>
      </c>
      <c r="AC2" s="10">
        <v>82.86</v>
      </c>
      <c r="AD2" s="2">
        <f>Y2-Z2</f>
        <v>0.94999999999998863</v>
      </c>
      <c r="AE2" s="138">
        <f>AC2/AC3-1</f>
        <v>-1.5664537896131758E-3</v>
      </c>
    </row>
    <row r="3" spans="1:31" x14ac:dyDescent="0.25">
      <c r="A3" s="23" t="s">
        <v>71</v>
      </c>
      <c r="B3" s="485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5">
        <v>42552</v>
      </c>
      <c r="H3" s="82">
        <v>25</v>
      </c>
      <c r="I3" s="44">
        <v>78.28</v>
      </c>
      <c r="J3" s="44">
        <v>0.04</v>
      </c>
      <c r="K3" s="44">
        <f t="shared" ref="K3:K4" si="0">I3*H3-J3</f>
        <v>1956.96</v>
      </c>
      <c r="L3" t="s">
        <v>333</v>
      </c>
      <c r="O3" s="11" t="s">
        <v>58</v>
      </c>
      <c r="Q3" s="232">
        <f>IF(Q2=0, Q4, (F18-K18-M18)/Q2)</f>
        <v>71.054500000000004</v>
      </c>
      <c r="T3" s="1" t="s">
        <v>222</v>
      </c>
      <c r="W3" s="133">
        <v>42573</v>
      </c>
      <c r="X3" s="10">
        <v>82.91</v>
      </c>
      <c r="Y3" s="10">
        <v>83.14</v>
      </c>
      <c r="Z3" s="10">
        <v>82.57</v>
      </c>
      <c r="AA3" s="10">
        <v>82.99</v>
      </c>
      <c r="AB3" s="95">
        <v>1253300</v>
      </c>
      <c r="AC3" s="10">
        <v>82.99</v>
      </c>
      <c r="AD3" s="2">
        <f t="shared" ref="AD3:AD66" si="1">Y3-Z3</f>
        <v>0.57000000000000739</v>
      </c>
      <c r="AE3" s="138">
        <f t="shared" ref="AE3:AE66" si="2">AC3/AC4-1</f>
        <v>4.5999273695678244E-3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G4" s="1">
        <v>42577</v>
      </c>
      <c r="H4" s="185">
        <v>10</v>
      </c>
      <c r="I4" s="3">
        <v>83.3</v>
      </c>
      <c r="J4" s="3">
        <v>0.02</v>
      </c>
      <c r="K4" s="3">
        <f t="shared" si="0"/>
        <v>832.98</v>
      </c>
      <c r="O4" s="11" t="s">
        <v>66</v>
      </c>
      <c r="Q4" s="55">
        <v>83.64</v>
      </c>
      <c r="T4" s="163"/>
      <c r="U4" s="1"/>
      <c r="W4" s="133">
        <v>42572</v>
      </c>
      <c r="X4" s="10">
        <v>83.24</v>
      </c>
      <c r="Y4" s="10">
        <v>83.55</v>
      </c>
      <c r="Z4" s="10">
        <v>82.27</v>
      </c>
      <c r="AA4" s="10">
        <v>82.61</v>
      </c>
      <c r="AB4" s="95">
        <v>1772100</v>
      </c>
      <c r="AC4" s="10">
        <v>82.61</v>
      </c>
      <c r="AD4" s="2">
        <f t="shared" si="1"/>
        <v>1.2800000000000011</v>
      </c>
      <c r="AE4" s="138">
        <f t="shared" si="2"/>
        <v>-8.1642454076120696E-3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3345.6</v>
      </c>
      <c r="W5" s="133">
        <v>42571</v>
      </c>
      <c r="X5" s="10">
        <v>82.93</v>
      </c>
      <c r="Y5" s="10">
        <v>83.54</v>
      </c>
      <c r="Z5" s="10">
        <v>82.57</v>
      </c>
      <c r="AA5" s="10">
        <v>83.29</v>
      </c>
      <c r="AB5" s="95">
        <v>1300800</v>
      </c>
      <c r="AC5" s="10">
        <v>83.29</v>
      </c>
      <c r="AD5" s="2">
        <f t="shared" si="1"/>
        <v>0.97000000000001307</v>
      </c>
      <c r="AE5" s="138">
        <f t="shared" si="2"/>
        <v>5.6749577396766338E-3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2842.1800000000003</v>
      </c>
      <c r="W6" s="133">
        <v>42570</v>
      </c>
      <c r="X6" s="10">
        <v>82.94</v>
      </c>
      <c r="Y6" s="10">
        <v>83.5</v>
      </c>
      <c r="Z6" s="10">
        <v>82.38</v>
      </c>
      <c r="AA6" s="10">
        <v>82.82</v>
      </c>
      <c r="AB6" s="95">
        <v>1739100</v>
      </c>
      <c r="AC6" s="10">
        <v>82.82</v>
      </c>
      <c r="AD6" s="2">
        <f t="shared" si="1"/>
        <v>1.1200000000000045</v>
      </c>
      <c r="AE6" s="138">
        <f t="shared" si="2"/>
        <v>-4.6869366662660727E-3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503.41999999999962</v>
      </c>
      <c r="R7">
        <v>15</v>
      </c>
      <c r="W7" s="133">
        <v>42569</v>
      </c>
      <c r="X7" s="10">
        <v>82.5</v>
      </c>
      <c r="Y7" s="10">
        <v>83.32</v>
      </c>
      <c r="Z7" s="10">
        <v>82.29</v>
      </c>
      <c r="AA7" s="10">
        <v>83.21</v>
      </c>
      <c r="AB7" s="95">
        <v>1587700</v>
      </c>
      <c r="AC7" s="10">
        <v>83.21</v>
      </c>
      <c r="AD7" s="2">
        <f t="shared" si="1"/>
        <v>1.0299999999999869</v>
      </c>
      <c r="AE7" s="138">
        <f t="shared" si="2"/>
        <v>1.0320543953375338E-2</v>
      </c>
    </row>
    <row r="8" spans="1:31" x14ac:dyDescent="0.25">
      <c r="H8" s="72"/>
      <c r="O8" s="11" t="s">
        <v>194</v>
      </c>
      <c r="P8" s="34"/>
      <c r="Q8" s="2">
        <f>K18+M18-F18+Q2*Q4</f>
        <v>503.41999999999962</v>
      </c>
      <c r="W8" s="133">
        <v>42566</v>
      </c>
      <c r="X8" s="10">
        <v>83.02</v>
      </c>
      <c r="Y8" s="10">
        <v>83.28</v>
      </c>
      <c r="Z8" s="10">
        <v>82.12</v>
      </c>
      <c r="AA8" s="10">
        <v>82.36</v>
      </c>
      <c r="AB8" s="95">
        <v>2379200</v>
      </c>
      <c r="AC8" s="10">
        <v>82.36</v>
      </c>
      <c r="AD8" s="2">
        <f t="shared" si="1"/>
        <v>1.1599999999999966</v>
      </c>
      <c r="AE8" s="138">
        <f t="shared" si="2"/>
        <v>-7.3520549596239881E-3</v>
      </c>
    </row>
    <row r="9" spans="1:31" x14ac:dyDescent="0.25">
      <c r="H9" s="72"/>
      <c r="O9" s="11" t="s">
        <v>239</v>
      </c>
      <c r="Q9" s="138">
        <f>IF(Q2=0, 0, Q8/Q6)</f>
        <v>0.17712460153825568</v>
      </c>
      <c r="W9" s="133">
        <v>42565</v>
      </c>
      <c r="X9" s="10">
        <v>82.76</v>
      </c>
      <c r="Y9" s="10">
        <v>83.42</v>
      </c>
      <c r="Z9" s="10">
        <v>82.54</v>
      </c>
      <c r="AA9" s="10">
        <v>82.97</v>
      </c>
      <c r="AB9" s="95">
        <v>1742800</v>
      </c>
      <c r="AC9" s="10">
        <v>82.97</v>
      </c>
      <c r="AD9" s="2">
        <f t="shared" si="1"/>
        <v>0.87999999999999545</v>
      </c>
      <c r="AE9" s="138">
        <f t="shared" si="2"/>
        <v>8.3859990277102003E-3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42564</v>
      </c>
      <c r="X10" s="10">
        <v>82.14</v>
      </c>
      <c r="Y10" s="10">
        <v>82.87</v>
      </c>
      <c r="Z10" s="10">
        <v>81.97</v>
      </c>
      <c r="AA10" s="10">
        <v>82.28</v>
      </c>
      <c r="AB10" s="95">
        <v>1942600</v>
      </c>
      <c r="AC10" s="10">
        <v>82.28</v>
      </c>
      <c r="AD10" s="2">
        <f t="shared" si="1"/>
        <v>0.90000000000000568</v>
      </c>
      <c r="AE10" s="138">
        <f t="shared" si="2"/>
        <v>6.2370062370062929E-3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2.1600000000000001E-2</v>
      </c>
      <c r="W11" s="133">
        <v>42563</v>
      </c>
      <c r="X11" s="10">
        <v>81.150000000000006</v>
      </c>
      <c r="Y11" s="10">
        <v>82</v>
      </c>
      <c r="Z11" s="10">
        <v>81.12</v>
      </c>
      <c r="AA11" s="10">
        <v>81.77</v>
      </c>
      <c r="AB11" s="95">
        <v>2668700</v>
      </c>
      <c r="AC11" s="10">
        <v>81.77</v>
      </c>
      <c r="AD11" s="2">
        <f t="shared" si="1"/>
        <v>0.87999999999999545</v>
      </c>
      <c r="AE11" s="138">
        <f t="shared" si="2"/>
        <v>8.7589439921045287E-3</v>
      </c>
    </row>
    <row r="12" spans="1:31" x14ac:dyDescent="0.25">
      <c r="H12" s="72"/>
      <c r="W12" s="133">
        <v>42562</v>
      </c>
      <c r="X12" s="10">
        <v>80.5</v>
      </c>
      <c r="Y12" s="10">
        <v>81.45</v>
      </c>
      <c r="Z12" s="10">
        <v>80.38</v>
      </c>
      <c r="AA12" s="10">
        <v>81.06</v>
      </c>
      <c r="AB12" s="95">
        <v>1818400</v>
      </c>
      <c r="AC12" s="10">
        <v>81.06</v>
      </c>
      <c r="AD12" s="2">
        <f t="shared" si="1"/>
        <v>1.0700000000000074</v>
      </c>
      <c r="AE12" s="138">
        <f t="shared" si="2"/>
        <v>8.4598158745956553E-3</v>
      </c>
    </row>
    <row r="13" spans="1:31" x14ac:dyDescent="0.25">
      <c r="H13" s="72"/>
      <c r="W13" s="133">
        <v>42559</v>
      </c>
      <c r="X13" s="10">
        <v>79.55</v>
      </c>
      <c r="Y13" s="10">
        <v>80.44</v>
      </c>
      <c r="Z13" s="10">
        <v>79.34</v>
      </c>
      <c r="AA13" s="10">
        <v>80.38</v>
      </c>
      <c r="AB13" s="95">
        <v>2900400</v>
      </c>
      <c r="AC13" s="10">
        <v>80.38</v>
      </c>
      <c r="AD13" s="2">
        <f t="shared" si="1"/>
        <v>1.0999999999999943</v>
      </c>
      <c r="AE13" s="138">
        <f t="shared" si="2"/>
        <v>1.1832829808660517E-2</v>
      </c>
    </row>
    <row r="14" spans="1:31" x14ac:dyDescent="0.25">
      <c r="H14" s="72"/>
      <c r="W14" s="133">
        <v>42558</v>
      </c>
      <c r="X14" s="10">
        <v>79.08</v>
      </c>
      <c r="Y14" s="10">
        <v>80.180000000000007</v>
      </c>
      <c r="Z14" s="10">
        <v>78.680000000000007</v>
      </c>
      <c r="AA14" s="10">
        <v>79.44</v>
      </c>
      <c r="AB14" s="95">
        <v>3949600</v>
      </c>
      <c r="AC14" s="10">
        <v>79.44</v>
      </c>
      <c r="AD14" s="2">
        <f t="shared" si="1"/>
        <v>1.5</v>
      </c>
      <c r="AE14" s="138">
        <f t="shared" si="2"/>
        <v>-6.8758594824352981E-3</v>
      </c>
    </row>
    <row r="15" spans="1:31" x14ac:dyDescent="0.25">
      <c r="H15" s="72"/>
      <c r="W15" s="133">
        <v>42557</v>
      </c>
      <c r="X15" s="10">
        <v>78.180000000000007</v>
      </c>
      <c r="Y15" s="10">
        <v>80.47</v>
      </c>
      <c r="Z15" s="10">
        <v>77.77</v>
      </c>
      <c r="AA15" s="10">
        <v>79.989999999999995</v>
      </c>
      <c r="AB15" s="95">
        <v>2853000</v>
      </c>
      <c r="AC15" s="10">
        <v>79.989999999999995</v>
      </c>
      <c r="AD15" s="2">
        <f t="shared" si="1"/>
        <v>2.7000000000000028</v>
      </c>
      <c r="AE15" s="138">
        <f t="shared" si="2"/>
        <v>2.2497763006519067E-2</v>
      </c>
    </row>
    <row r="16" spans="1:31" x14ac:dyDescent="0.25">
      <c r="H16" s="72"/>
      <c r="W16" s="133">
        <v>42556</v>
      </c>
      <c r="X16" s="10">
        <v>77.91</v>
      </c>
      <c r="Y16" s="10">
        <v>78.69</v>
      </c>
      <c r="Z16" s="10">
        <v>77.72</v>
      </c>
      <c r="AA16" s="10">
        <v>78.23</v>
      </c>
      <c r="AB16" s="95">
        <v>2576200</v>
      </c>
      <c r="AC16" s="10">
        <v>78.23</v>
      </c>
      <c r="AD16" s="2">
        <f t="shared" si="1"/>
        <v>0.96999999999999886</v>
      </c>
      <c r="AE16" s="138">
        <f t="shared" si="2"/>
        <v>-7.6638140247797804E-4</v>
      </c>
    </row>
    <row r="17" spans="1:31" x14ac:dyDescent="0.25">
      <c r="H17" s="72"/>
      <c r="W17" s="133">
        <v>42552</v>
      </c>
      <c r="X17" s="10">
        <v>77.92</v>
      </c>
      <c r="Y17" s="10">
        <v>78.38</v>
      </c>
      <c r="Z17" s="10">
        <v>77.63</v>
      </c>
      <c r="AA17" s="10">
        <v>78.290000000000006</v>
      </c>
      <c r="AB17" s="95">
        <v>2303000</v>
      </c>
      <c r="AC17" s="10">
        <v>78.290000000000006</v>
      </c>
      <c r="AD17" s="2">
        <f t="shared" si="1"/>
        <v>0.75</v>
      </c>
      <c r="AE17" s="138">
        <f t="shared" si="2"/>
        <v>3.5892834252018169E-3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60</v>
      </c>
      <c r="I18" s="18"/>
      <c r="J18" s="18"/>
      <c r="K18" s="18">
        <f>SUM(K2:K17)</f>
        <v>4766.1499999999996</v>
      </c>
      <c r="L18" s="14"/>
      <c r="M18" s="18">
        <f>SUM(M2:M10)</f>
        <v>33.67</v>
      </c>
      <c r="W18" s="133">
        <v>42551</v>
      </c>
      <c r="X18" s="10">
        <v>77.36</v>
      </c>
      <c r="Y18" s="10">
        <v>78.17</v>
      </c>
      <c r="Z18" s="10">
        <v>76.97</v>
      </c>
      <c r="AA18" s="10">
        <v>78.010000000000005</v>
      </c>
      <c r="AB18" s="95">
        <v>2992900</v>
      </c>
      <c r="AC18" s="10">
        <v>78.010000000000005</v>
      </c>
      <c r="AD18" s="2">
        <f t="shared" si="1"/>
        <v>1.2000000000000028</v>
      </c>
      <c r="AE18" s="138">
        <f t="shared" si="2"/>
        <v>9.3155647561133925E-3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4766</v>
      </c>
      <c r="L19" s="365"/>
      <c r="M19" s="366">
        <f t="shared" ref="M19" si="3">SumByColor($A$19,M2:M17)</f>
        <v>34</v>
      </c>
      <c r="W19" s="133">
        <v>42550</v>
      </c>
      <c r="X19" s="10">
        <v>75.97</v>
      </c>
      <c r="Y19" s="10">
        <v>77.45</v>
      </c>
      <c r="Z19" s="10">
        <v>75.69</v>
      </c>
      <c r="AA19" s="10">
        <v>77.290000000000006</v>
      </c>
      <c r="AB19" s="95">
        <v>2305800</v>
      </c>
      <c r="AC19" s="10">
        <v>77.290000000000006</v>
      </c>
      <c r="AD19" s="2">
        <f t="shared" si="1"/>
        <v>1.7600000000000051</v>
      </c>
      <c r="AE19" s="138" t="e">
        <f t="shared" si="2"/>
        <v>#DIV/0!</v>
      </c>
    </row>
    <row r="20" spans="1:31" x14ac:dyDescent="0.25">
      <c r="W20" s="133">
        <v>42550</v>
      </c>
      <c r="X20" s="10" t="s">
        <v>301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42549</v>
      </c>
      <c r="X21" s="10">
        <v>75.16</v>
      </c>
      <c r="Y21" s="10">
        <v>75.44</v>
      </c>
      <c r="Z21" s="10">
        <v>73.98</v>
      </c>
      <c r="AA21" s="10">
        <v>75.430000000000007</v>
      </c>
      <c r="AB21" s="95">
        <v>2888300</v>
      </c>
      <c r="AC21" s="10">
        <v>74.98</v>
      </c>
      <c r="AD21" s="2">
        <f t="shared" si="1"/>
        <v>1.4599999999999937</v>
      </c>
      <c r="AE21" s="138">
        <f t="shared" si="2"/>
        <v>2.3617747440273007E-2</v>
      </c>
    </row>
    <row r="22" spans="1:31" x14ac:dyDescent="0.25">
      <c r="W22" s="133">
        <v>42548</v>
      </c>
      <c r="X22" s="10">
        <v>74.84</v>
      </c>
      <c r="Y22" s="10">
        <v>75.150000000000006</v>
      </c>
      <c r="Z22" s="10">
        <v>73.25</v>
      </c>
      <c r="AA22" s="10">
        <v>73.69</v>
      </c>
      <c r="AB22" s="95">
        <v>2078500</v>
      </c>
      <c r="AC22" s="10">
        <v>73.25</v>
      </c>
      <c r="AD22" s="2">
        <f t="shared" si="1"/>
        <v>1.9000000000000057</v>
      </c>
      <c r="AE22" s="138">
        <f t="shared" si="2"/>
        <v>-2.0460016047071372E-2</v>
      </c>
    </row>
    <row r="23" spans="1:31" x14ac:dyDescent="0.25">
      <c r="W23" s="133">
        <v>42545</v>
      </c>
      <c r="X23" s="10">
        <v>75.64</v>
      </c>
      <c r="Y23" s="10">
        <v>76.25</v>
      </c>
      <c r="Z23" s="10">
        <v>75.040000000000006</v>
      </c>
      <c r="AA23" s="10">
        <v>75.23</v>
      </c>
      <c r="AB23" s="95">
        <v>3282000</v>
      </c>
      <c r="AC23" s="10">
        <v>74.78</v>
      </c>
      <c r="AD23" s="2">
        <f t="shared" si="1"/>
        <v>1.2099999999999937</v>
      </c>
      <c r="AE23" s="138">
        <f t="shared" si="2"/>
        <v>-3.6960721184803647E-2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77.98</v>
      </c>
      <c r="Y24" s="10">
        <v>78.14</v>
      </c>
      <c r="Z24" s="10">
        <v>77.44</v>
      </c>
      <c r="AA24" s="10">
        <v>78.12</v>
      </c>
      <c r="AB24" s="95">
        <v>1279300</v>
      </c>
      <c r="AC24" s="10">
        <v>77.650000000000006</v>
      </c>
      <c r="AD24" s="2">
        <f t="shared" si="1"/>
        <v>0.70000000000000284</v>
      </c>
      <c r="AE24" s="138">
        <f t="shared" si="2"/>
        <v>1.3972316531731588E-2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42543</v>
      </c>
      <c r="X25" s="10">
        <v>76.900000000000006</v>
      </c>
      <c r="Y25" s="10">
        <v>77.69</v>
      </c>
      <c r="Z25" s="10">
        <v>76.8</v>
      </c>
      <c r="AA25" s="10">
        <v>77.040000000000006</v>
      </c>
      <c r="AB25" s="95">
        <v>2148500</v>
      </c>
      <c r="AC25" s="10">
        <v>76.58</v>
      </c>
      <c r="AD25" s="2">
        <f t="shared" si="1"/>
        <v>0.89000000000000057</v>
      </c>
      <c r="AE25" s="138">
        <f t="shared" si="2"/>
        <v>1.9625801386888853E-3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42542</v>
      </c>
      <c r="X26" s="10">
        <v>76.819999999999993</v>
      </c>
      <c r="Y26" s="10">
        <v>77.06</v>
      </c>
      <c r="Z26" s="10">
        <v>76.31</v>
      </c>
      <c r="AA26" s="10">
        <v>76.89</v>
      </c>
      <c r="AB26" s="95">
        <v>1855000</v>
      </c>
      <c r="AC26" s="10">
        <v>76.430000000000007</v>
      </c>
      <c r="AD26" s="2">
        <f t="shared" si="1"/>
        <v>0.75</v>
      </c>
      <c r="AE26" s="138">
        <f t="shared" si="2"/>
        <v>5.3933175480138651E-3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42541</v>
      </c>
      <c r="X27" s="10">
        <v>76.400000000000006</v>
      </c>
      <c r="Y27" s="10">
        <v>77.06</v>
      </c>
      <c r="Z27" s="10">
        <v>76.23</v>
      </c>
      <c r="AA27" s="10">
        <v>76.48</v>
      </c>
      <c r="AB27" s="95">
        <v>2193800</v>
      </c>
      <c r="AC27" s="10">
        <v>76.02</v>
      </c>
      <c r="AD27" s="2">
        <f t="shared" si="1"/>
        <v>0.82999999999999829</v>
      </c>
      <c r="AE27" s="138">
        <f t="shared" si="2"/>
        <v>1.2789768185451633E-2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42538</v>
      </c>
      <c r="X28" s="10">
        <v>76.56</v>
      </c>
      <c r="Y28" s="10">
        <v>76.569999999999993</v>
      </c>
      <c r="Z28" s="10">
        <v>75.37</v>
      </c>
      <c r="AA28" s="10">
        <v>75.510000000000005</v>
      </c>
      <c r="AB28" s="95">
        <v>2897500</v>
      </c>
      <c r="AC28" s="10">
        <v>75.06</v>
      </c>
      <c r="AD28" s="2">
        <f t="shared" si="1"/>
        <v>1.1999999999999886</v>
      </c>
      <c r="AE28" s="138">
        <f t="shared" si="2"/>
        <v>-1.3406940063091399E-2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42537</v>
      </c>
      <c r="X29" s="10">
        <v>76.400000000000006</v>
      </c>
      <c r="Y29" s="10">
        <v>76.599999999999994</v>
      </c>
      <c r="Z29" s="10">
        <v>75.430000000000007</v>
      </c>
      <c r="AA29" s="10">
        <v>76.540000000000006</v>
      </c>
      <c r="AB29" s="95">
        <v>3228300</v>
      </c>
      <c r="AC29" s="10">
        <v>76.08</v>
      </c>
      <c r="AD29" s="2">
        <f t="shared" si="1"/>
        <v>1.1699999999999875</v>
      </c>
      <c r="AE29" s="138">
        <f t="shared" si="2"/>
        <v>-1.836788244555243E-3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42536</v>
      </c>
      <c r="X30" s="10">
        <v>78.02</v>
      </c>
      <c r="Y30" s="10">
        <v>78.08</v>
      </c>
      <c r="Z30" s="10">
        <v>76.61</v>
      </c>
      <c r="AA30" s="10">
        <v>76.680000000000007</v>
      </c>
      <c r="AB30" s="95">
        <v>3548700</v>
      </c>
      <c r="AC30" s="10">
        <v>76.22</v>
      </c>
      <c r="AD30" s="2">
        <f t="shared" si="1"/>
        <v>1.4699999999999989</v>
      </c>
      <c r="AE30" s="138">
        <f t="shared" si="2"/>
        <v>-1.6135278172195733E-2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42535</v>
      </c>
      <c r="X31" s="10">
        <v>78.010000000000005</v>
      </c>
      <c r="Y31" s="10">
        <v>78.319999999999993</v>
      </c>
      <c r="Z31" s="10">
        <v>77.569999999999993</v>
      </c>
      <c r="AA31" s="10">
        <v>77.930000000000007</v>
      </c>
      <c r="AB31" s="95">
        <v>1707400</v>
      </c>
      <c r="AC31" s="10">
        <v>77.47</v>
      </c>
      <c r="AD31" s="2">
        <f t="shared" si="1"/>
        <v>0.75</v>
      </c>
      <c r="AE31" s="138">
        <f t="shared" si="2"/>
        <v>-3.3449118744371953E-3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42534</v>
      </c>
      <c r="X32" s="10">
        <v>78.53</v>
      </c>
      <c r="Y32" s="10">
        <v>78.790000000000006</v>
      </c>
      <c r="Z32" s="10">
        <v>78.150000000000006</v>
      </c>
      <c r="AA32" s="10">
        <v>78.2</v>
      </c>
      <c r="AB32" s="95">
        <v>2042100</v>
      </c>
      <c r="AC32" s="10">
        <v>77.73</v>
      </c>
      <c r="AD32" s="2">
        <f t="shared" si="1"/>
        <v>0.64000000000000057</v>
      </c>
      <c r="AE32" s="138">
        <f t="shared" si="2"/>
        <v>-4.2275172943888606E-3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42531</v>
      </c>
      <c r="X33" s="10">
        <v>79</v>
      </c>
      <c r="Y33" s="10">
        <v>79.06</v>
      </c>
      <c r="Z33" s="10">
        <v>78.05</v>
      </c>
      <c r="AA33" s="10">
        <v>78.53</v>
      </c>
      <c r="AB33" s="95">
        <v>2714500</v>
      </c>
      <c r="AC33" s="10">
        <v>78.06</v>
      </c>
      <c r="AD33" s="2">
        <f t="shared" si="1"/>
        <v>1.0100000000000051</v>
      </c>
      <c r="AE33" s="138">
        <f t="shared" si="2"/>
        <v>-9.642222786094834E-3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42530</v>
      </c>
      <c r="X34" s="10">
        <v>79.56</v>
      </c>
      <c r="Y34" s="10">
        <v>79.959999999999994</v>
      </c>
      <c r="Z34" s="10">
        <v>79.11</v>
      </c>
      <c r="AA34" s="10">
        <v>79.290000000000006</v>
      </c>
      <c r="AB34" s="95">
        <v>3082300</v>
      </c>
      <c r="AC34" s="10">
        <v>78.819999999999993</v>
      </c>
      <c r="AD34" s="2">
        <f t="shared" si="1"/>
        <v>0.84999999999999432</v>
      </c>
      <c r="AE34" s="138">
        <f t="shared" si="2"/>
        <v>-4.672307109483631E-3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42529</v>
      </c>
      <c r="X35" s="10">
        <v>79.849999999999994</v>
      </c>
      <c r="Y35" s="10">
        <v>80.13</v>
      </c>
      <c r="Z35" s="10">
        <v>79.5</v>
      </c>
      <c r="AA35" s="10">
        <v>79.66</v>
      </c>
      <c r="AB35" s="95">
        <v>3437900</v>
      </c>
      <c r="AC35" s="10">
        <v>79.19</v>
      </c>
      <c r="AD35" s="2">
        <f t="shared" si="1"/>
        <v>0.62999999999999545</v>
      </c>
      <c r="AE35" s="138">
        <f t="shared" si="2"/>
        <v>-4.1498993963782205E-3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42528</v>
      </c>
      <c r="X36" s="10">
        <v>80.099999999999994</v>
      </c>
      <c r="Y36" s="10">
        <v>80.41</v>
      </c>
      <c r="Z36" s="10">
        <v>79.72</v>
      </c>
      <c r="AA36" s="10">
        <v>80</v>
      </c>
      <c r="AB36" s="95">
        <v>2142200</v>
      </c>
      <c r="AC36" s="10">
        <v>79.52</v>
      </c>
      <c r="AD36" s="2">
        <f t="shared" si="1"/>
        <v>0.68999999999999773</v>
      </c>
      <c r="AE36" s="138">
        <f t="shared" si="2"/>
        <v>-5.2539404553415547E-3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42527</v>
      </c>
      <c r="X37" s="10">
        <v>79.72</v>
      </c>
      <c r="Y37" s="10">
        <v>80.52</v>
      </c>
      <c r="Z37" s="10">
        <v>79.37</v>
      </c>
      <c r="AA37" s="10">
        <v>80.42</v>
      </c>
      <c r="AB37" s="95">
        <v>2021800</v>
      </c>
      <c r="AC37" s="10">
        <v>79.94</v>
      </c>
      <c r="AD37" s="2">
        <f t="shared" si="1"/>
        <v>1.1499999999999915</v>
      </c>
      <c r="AE37" s="138">
        <f t="shared" si="2"/>
        <v>7.8164397377711303E-3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42524</v>
      </c>
      <c r="X38" s="10">
        <v>79.72</v>
      </c>
      <c r="Y38" s="10">
        <v>79.989999999999995</v>
      </c>
      <c r="Z38" s="10">
        <v>79.209999999999994</v>
      </c>
      <c r="AA38" s="10">
        <v>79.790000000000006</v>
      </c>
      <c r="AB38" s="95">
        <v>1988000</v>
      </c>
      <c r="AC38" s="10">
        <v>79.319999999999993</v>
      </c>
      <c r="AD38" s="2">
        <f t="shared" si="1"/>
        <v>0.78000000000000114</v>
      </c>
      <c r="AE38" s="138">
        <f t="shared" si="2"/>
        <v>-1.1333585190782536E-3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42523</v>
      </c>
      <c r="X39" s="10">
        <v>78.7</v>
      </c>
      <c r="Y39" s="10">
        <v>79.89</v>
      </c>
      <c r="Z39" s="10">
        <v>78.61</v>
      </c>
      <c r="AA39" s="10">
        <v>79.89</v>
      </c>
      <c r="AB39" s="95">
        <v>2361100</v>
      </c>
      <c r="AC39" s="10">
        <v>79.41</v>
      </c>
      <c r="AD39" s="2">
        <f t="shared" si="1"/>
        <v>1.2800000000000011</v>
      </c>
      <c r="AE39" s="138">
        <f t="shared" si="2"/>
        <v>1.4824281150159768E-2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507" t="s">
        <v>78</v>
      </c>
      <c r="P40" s="507"/>
      <c r="W40" s="133">
        <v>42522</v>
      </c>
      <c r="X40" s="10">
        <v>78.58</v>
      </c>
      <c r="Y40" s="10">
        <v>79.05</v>
      </c>
      <c r="Z40" s="10">
        <v>78.44</v>
      </c>
      <c r="AA40" s="10">
        <v>78.72</v>
      </c>
      <c r="AB40" s="95">
        <v>2595700</v>
      </c>
      <c r="AC40" s="10">
        <v>78.25</v>
      </c>
      <c r="AD40" s="2">
        <f t="shared" si="1"/>
        <v>0.60999999999999943</v>
      </c>
      <c r="AE40" s="138">
        <f t="shared" si="2"/>
        <v>-2.9306829765546327E-3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92.004000000000005</v>
      </c>
      <c r="Q41" s="2"/>
      <c r="W41" s="133">
        <v>42521</v>
      </c>
      <c r="X41" s="10">
        <v>78.16</v>
      </c>
      <c r="Y41" s="10">
        <v>79.17</v>
      </c>
      <c r="Z41" s="10">
        <v>78.150000000000006</v>
      </c>
      <c r="AA41" s="10">
        <v>78.95</v>
      </c>
      <c r="AB41" s="95">
        <v>3613000</v>
      </c>
      <c r="AC41" s="10">
        <v>78.48</v>
      </c>
      <c r="AD41" s="2">
        <f t="shared" si="1"/>
        <v>1.019999999999996</v>
      </c>
      <c r="AE41" s="138">
        <f t="shared" si="2"/>
        <v>1.029866117404743E-2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91.167600000000007</v>
      </c>
      <c r="Q42" s="2"/>
      <c r="T42" s="91" t="s">
        <v>113</v>
      </c>
      <c r="W42" s="133">
        <v>42517</v>
      </c>
      <c r="X42" s="10">
        <v>77.55</v>
      </c>
      <c r="Y42" s="10">
        <v>78.36</v>
      </c>
      <c r="Z42" s="10">
        <v>77.45</v>
      </c>
      <c r="AA42" s="10">
        <v>78.150000000000006</v>
      </c>
      <c r="AB42" s="95">
        <v>1857200</v>
      </c>
      <c r="AC42" s="10">
        <v>77.680000000000007</v>
      </c>
      <c r="AD42" s="2">
        <f t="shared" si="1"/>
        <v>0.90999999999999659</v>
      </c>
      <c r="AE42" s="138">
        <f t="shared" si="2"/>
        <v>1.1063386697904631E-2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329</v>
      </c>
      <c r="O43" s="83">
        <v>1.08</v>
      </c>
      <c r="P43" s="83">
        <f t="shared" si="19"/>
        <v>90.33120000000001</v>
      </c>
      <c r="Q43" s="2"/>
      <c r="T43" s="128" t="s">
        <v>98</v>
      </c>
      <c r="U43" s="98">
        <v>82.99</v>
      </c>
      <c r="W43" s="133">
        <v>42516</v>
      </c>
      <c r="X43" s="10">
        <v>76.650000000000006</v>
      </c>
      <c r="Y43" s="10">
        <v>77.459999999999994</v>
      </c>
      <c r="Z43" s="10">
        <v>76.400000000000006</v>
      </c>
      <c r="AA43" s="10">
        <v>77.290000000000006</v>
      </c>
      <c r="AB43" s="95">
        <v>2036500</v>
      </c>
      <c r="AC43" s="10">
        <v>76.83</v>
      </c>
      <c r="AD43" s="2">
        <f t="shared" si="1"/>
        <v>1.0599999999999881</v>
      </c>
      <c r="AE43" s="138">
        <f t="shared" si="2"/>
        <v>7.3423364363445209E-3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:F45" si="23">C44*(E44-D44)</f>
        <v>465.83999999999935</v>
      </c>
      <c r="G44" s="40">
        <f>D44*C44</f>
        <v>3675.1600000000003</v>
      </c>
      <c r="H44" s="233">
        <f t="shared" ref="H44:H45" si="24">(E44-D44)/D44</f>
        <v>0.12675366514655126</v>
      </c>
      <c r="I44" s="40"/>
      <c r="O44" s="83">
        <v>1.07</v>
      </c>
      <c r="P44" s="83">
        <f t="shared" si="19"/>
        <v>89.494800000000012</v>
      </c>
      <c r="Q44" s="2"/>
      <c r="T44" s="93" t="s">
        <v>99</v>
      </c>
      <c r="U44" s="88">
        <v>82.85</v>
      </c>
      <c r="W44" s="133">
        <v>42515</v>
      </c>
      <c r="X44" s="10">
        <v>77.78</v>
      </c>
      <c r="Y44" s="10">
        <v>77.989999999999995</v>
      </c>
      <c r="Z44" s="10">
        <v>76.69</v>
      </c>
      <c r="AA44" s="10">
        <v>76.73</v>
      </c>
      <c r="AB44" s="95">
        <v>3011000</v>
      </c>
      <c r="AC44" s="10">
        <v>76.27</v>
      </c>
      <c r="AD44" s="2">
        <f t="shared" si="1"/>
        <v>1.2999999999999972</v>
      </c>
      <c r="AE44" s="138">
        <f t="shared" si="2"/>
        <v>-9.4805194805195336E-3</v>
      </c>
    </row>
    <row r="45" spans="2:31" x14ac:dyDescent="0.25">
      <c r="B45" s="195">
        <v>42577</v>
      </c>
      <c r="C45" s="10">
        <v>40</v>
      </c>
      <c r="D45" s="40">
        <v>71.054500000000004</v>
      </c>
      <c r="E45" s="40">
        <v>83.64</v>
      </c>
      <c r="F45" s="40">
        <f t="shared" si="23"/>
        <v>503.41999999999985</v>
      </c>
      <c r="G45" s="40">
        <f>D45*C45</f>
        <v>2842.1800000000003</v>
      </c>
      <c r="H45" s="233">
        <f t="shared" si="24"/>
        <v>0.17712460153825579</v>
      </c>
      <c r="I45" s="40"/>
      <c r="O45" s="83">
        <v>1.06</v>
      </c>
      <c r="P45" s="83">
        <f t="shared" si="19"/>
        <v>88.6584</v>
      </c>
      <c r="Q45" s="2"/>
      <c r="T45" s="93" t="s">
        <v>100</v>
      </c>
      <c r="U45" s="88" t="s">
        <v>564</v>
      </c>
      <c r="W45" s="133">
        <v>42514</v>
      </c>
      <c r="X45" s="10">
        <v>77.069999999999993</v>
      </c>
      <c r="Y45" s="10">
        <v>77.66</v>
      </c>
      <c r="Z45" s="10">
        <v>76.92</v>
      </c>
      <c r="AA45" s="10">
        <v>77.459999999999994</v>
      </c>
      <c r="AB45" s="95">
        <v>1674500</v>
      </c>
      <c r="AC45" s="10">
        <v>77</v>
      </c>
      <c r="AD45" s="2">
        <f t="shared" si="1"/>
        <v>0.73999999999999488</v>
      </c>
      <c r="AE45" s="138">
        <f t="shared" si="2"/>
        <v>9.4389092815940767E-3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87.822000000000003</v>
      </c>
      <c r="Q46" s="2"/>
      <c r="T46" s="93" t="s">
        <v>101</v>
      </c>
      <c r="U46" s="88" t="s">
        <v>565</v>
      </c>
      <c r="W46" s="133">
        <v>42513</v>
      </c>
      <c r="X46" s="10">
        <v>77.27</v>
      </c>
      <c r="Y46" s="10">
        <v>77.62</v>
      </c>
      <c r="Z46" s="10">
        <v>76.73</v>
      </c>
      <c r="AA46" s="10">
        <v>76.739999999999995</v>
      </c>
      <c r="AB46" s="95">
        <v>2032500</v>
      </c>
      <c r="AC46" s="10">
        <v>76.28</v>
      </c>
      <c r="AD46" s="2">
        <f t="shared" si="1"/>
        <v>0.89000000000000057</v>
      </c>
      <c r="AE46" s="138">
        <f t="shared" si="2"/>
        <v>-8.7069525666017E-3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86.985600000000005</v>
      </c>
      <c r="Q47" s="2"/>
      <c r="T47" s="93" t="s">
        <v>102</v>
      </c>
      <c r="U47" s="88">
        <v>90.8</v>
      </c>
      <c r="W47" s="133">
        <v>42510</v>
      </c>
      <c r="X47" s="10">
        <v>77.819999999999993</v>
      </c>
      <c r="Y47" s="10">
        <v>77.87</v>
      </c>
      <c r="Z47" s="10">
        <v>77.069999999999993</v>
      </c>
      <c r="AA47" s="10">
        <v>77.41</v>
      </c>
      <c r="AB47" s="95">
        <v>2707500</v>
      </c>
      <c r="AC47" s="10">
        <v>76.95</v>
      </c>
      <c r="AD47" s="2">
        <f t="shared" si="1"/>
        <v>0.80000000000001137</v>
      </c>
      <c r="AE47" s="138">
        <f t="shared" si="2"/>
        <v>1.040718095485893E-3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86.149200000000008</v>
      </c>
      <c r="Q48" s="2"/>
      <c r="T48" s="93" t="s">
        <v>103</v>
      </c>
      <c r="U48" s="88">
        <v>0.79542800000000002</v>
      </c>
      <c r="W48" s="133">
        <v>42509</v>
      </c>
      <c r="X48" s="10">
        <v>77.19</v>
      </c>
      <c r="Y48" s="10">
        <v>78.2</v>
      </c>
      <c r="Z48" s="10">
        <v>76.709999999999994</v>
      </c>
      <c r="AA48" s="10">
        <v>77.33</v>
      </c>
      <c r="AB48" s="95">
        <v>1692500</v>
      </c>
      <c r="AC48" s="10">
        <v>76.87</v>
      </c>
      <c r="AD48" s="2">
        <f t="shared" si="1"/>
        <v>1.4900000000000091</v>
      </c>
      <c r="AE48" s="138">
        <f t="shared" si="2"/>
        <v>-6.4624531472147195E-3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85.312799999999996</v>
      </c>
      <c r="Q49" s="2"/>
      <c r="T49" s="93" t="s">
        <v>104</v>
      </c>
      <c r="U49" s="88" t="s">
        <v>281</v>
      </c>
      <c r="W49" s="133">
        <v>42508</v>
      </c>
      <c r="X49" s="10">
        <v>77.08</v>
      </c>
      <c r="Y49" s="10">
        <v>78.239999999999995</v>
      </c>
      <c r="Z49" s="10">
        <v>76.739999999999995</v>
      </c>
      <c r="AA49" s="10">
        <v>77.83</v>
      </c>
      <c r="AB49" s="95">
        <v>2440300</v>
      </c>
      <c r="AC49" s="10">
        <v>77.37</v>
      </c>
      <c r="AD49" s="2">
        <f t="shared" si="1"/>
        <v>1.5</v>
      </c>
      <c r="AE49" s="138">
        <f t="shared" si="2"/>
        <v>9.5250521920668962E-3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84.476399999999998</v>
      </c>
      <c r="Q50" s="2"/>
      <c r="T50" s="93"/>
      <c r="U50" s="88"/>
      <c r="W50" s="133">
        <v>42507</v>
      </c>
      <c r="X50" s="10">
        <v>77.39</v>
      </c>
      <c r="Y50" s="10">
        <v>77.69</v>
      </c>
      <c r="Z50" s="10">
        <v>76.69</v>
      </c>
      <c r="AA50" s="10">
        <v>77.099999999999994</v>
      </c>
      <c r="AB50" s="95">
        <v>2864400</v>
      </c>
      <c r="AC50" s="10">
        <v>76.64</v>
      </c>
      <c r="AD50" s="2">
        <f t="shared" si="1"/>
        <v>1</v>
      </c>
      <c r="AE50" s="138">
        <f t="shared" si="2"/>
        <v>-3.7696607305343077E-3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83.64</v>
      </c>
      <c r="Q51" s="2"/>
      <c r="T51" s="93" t="s">
        <v>105</v>
      </c>
      <c r="U51" s="88" t="s">
        <v>566</v>
      </c>
      <c r="W51" s="133">
        <v>42506</v>
      </c>
      <c r="X51" s="10">
        <v>76.34</v>
      </c>
      <c r="Y51" s="10">
        <v>77.459999999999994</v>
      </c>
      <c r="Z51" s="10">
        <v>76.22</v>
      </c>
      <c r="AA51" s="10">
        <v>77.39</v>
      </c>
      <c r="AB51" s="95">
        <v>1704100</v>
      </c>
      <c r="AC51" s="10">
        <v>76.930000000000007</v>
      </c>
      <c r="AD51" s="2">
        <f t="shared" si="1"/>
        <v>1.2399999999999949</v>
      </c>
      <c r="AE51" s="138">
        <f t="shared" si="2"/>
        <v>1.4907651715039716E-2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82.803600000000003</v>
      </c>
      <c r="Q52" s="2"/>
      <c r="T52" s="93" t="s">
        <v>106</v>
      </c>
      <c r="U52" s="88" t="s">
        <v>350</v>
      </c>
      <c r="W52" s="133">
        <v>42503</v>
      </c>
      <c r="X52" s="10">
        <v>77.040000000000006</v>
      </c>
      <c r="Y52" s="10">
        <v>77.31</v>
      </c>
      <c r="Z52" s="10">
        <v>76.180000000000007</v>
      </c>
      <c r="AA52" s="10">
        <v>76.25</v>
      </c>
      <c r="AB52" s="95">
        <v>2173700</v>
      </c>
      <c r="AC52" s="10">
        <v>75.8</v>
      </c>
      <c r="AD52" s="2">
        <f t="shared" si="1"/>
        <v>1.1299999999999955</v>
      </c>
      <c r="AE52" s="138">
        <f t="shared" si="2"/>
        <v>-9.6681473739222978E-3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81.967200000000005</v>
      </c>
      <c r="Q53" s="2"/>
      <c r="T53" s="93" t="s">
        <v>107</v>
      </c>
      <c r="U53" s="90">
        <v>1336812</v>
      </c>
      <c r="W53" s="133">
        <v>42502</v>
      </c>
      <c r="X53" s="10">
        <v>77.31</v>
      </c>
      <c r="Y53" s="10">
        <v>77.459999999999994</v>
      </c>
      <c r="Z53" s="10">
        <v>76.61</v>
      </c>
      <c r="AA53" s="10">
        <v>77</v>
      </c>
      <c r="AB53" s="95">
        <v>2850200</v>
      </c>
      <c r="AC53" s="10">
        <v>76.540000000000006</v>
      </c>
      <c r="AD53" s="2">
        <f t="shared" si="1"/>
        <v>0.84999999999999432</v>
      </c>
      <c r="AE53" s="138">
        <f t="shared" si="2"/>
        <v>5.228758169935066E-4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81.130799999999994</v>
      </c>
      <c r="T54" s="93" t="s">
        <v>110</v>
      </c>
      <c r="U54" s="90">
        <v>2610620</v>
      </c>
      <c r="W54" s="133">
        <v>42501</v>
      </c>
      <c r="X54" s="10">
        <v>78.599999999999994</v>
      </c>
      <c r="Y54" s="10">
        <v>78.78</v>
      </c>
      <c r="Z54" s="10">
        <v>76.92</v>
      </c>
      <c r="AA54" s="10">
        <v>76.959999999999994</v>
      </c>
      <c r="AB54" s="95">
        <v>3106200</v>
      </c>
      <c r="AC54" s="10">
        <v>76.5</v>
      </c>
      <c r="AD54" s="2">
        <f t="shared" si="1"/>
        <v>1.8599999999999994</v>
      </c>
      <c r="AE54" s="138">
        <f t="shared" si="2"/>
        <v>-1.9230769230769273E-2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80.294399999999996</v>
      </c>
      <c r="T55" s="93" t="s">
        <v>108</v>
      </c>
      <c r="U55" s="88" t="s">
        <v>567</v>
      </c>
      <c r="W55" s="133">
        <v>42500</v>
      </c>
      <c r="X55" s="10">
        <v>78.67</v>
      </c>
      <c r="Y55" s="10">
        <v>79.239999999999995</v>
      </c>
      <c r="Z55" s="10">
        <v>78.28</v>
      </c>
      <c r="AA55" s="10">
        <v>78.47</v>
      </c>
      <c r="AB55" s="95">
        <v>2568000</v>
      </c>
      <c r="AC55" s="10">
        <v>78</v>
      </c>
      <c r="AD55" s="2">
        <f t="shared" si="1"/>
        <v>0.95999999999999375</v>
      </c>
      <c r="AE55" s="138">
        <f t="shared" si="2"/>
        <v>0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79.457999999999998</v>
      </c>
      <c r="T56" s="93" t="s">
        <v>111</v>
      </c>
      <c r="U56" s="88">
        <v>19.829999999999998</v>
      </c>
      <c r="W56" s="133">
        <v>42499</v>
      </c>
      <c r="X56" s="10">
        <v>77.05</v>
      </c>
      <c r="Y56" s="10">
        <v>78.73</v>
      </c>
      <c r="Z56" s="10">
        <v>76.91</v>
      </c>
      <c r="AA56" s="10">
        <v>78.47</v>
      </c>
      <c r="AB56" s="95">
        <v>2785000</v>
      </c>
      <c r="AC56" s="10">
        <v>78</v>
      </c>
      <c r="AD56" s="2">
        <f t="shared" si="1"/>
        <v>1.8200000000000074</v>
      </c>
      <c r="AE56" s="138">
        <f t="shared" si="2"/>
        <v>2.1076057075533505E-2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78.621600000000001</v>
      </c>
      <c r="T57" s="93" t="s">
        <v>112</v>
      </c>
      <c r="U57" s="88">
        <v>4.18</v>
      </c>
      <c r="W57" s="133">
        <v>42496</v>
      </c>
      <c r="X57" s="10">
        <v>78.55</v>
      </c>
      <c r="Y57" s="10">
        <v>78.819999999999993</v>
      </c>
      <c r="Z57" s="10">
        <v>76.599999999999994</v>
      </c>
      <c r="AA57" s="10">
        <v>76.849999999999994</v>
      </c>
      <c r="AB57" s="95">
        <v>3745600</v>
      </c>
      <c r="AC57" s="10">
        <v>76.39</v>
      </c>
      <c r="AD57" s="2">
        <f t="shared" si="1"/>
        <v>2.2199999999999989</v>
      </c>
      <c r="AE57" s="138">
        <f t="shared" si="2"/>
        <v>-2.1644467213114749E-2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77.785200000000003</v>
      </c>
      <c r="T58" s="93" t="s">
        <v>109</v>
      </c>
      <c r="U58" s="88" t="s">
        <v>568</v>
      </c>
      <c r="W58" s="133">
        <v>42495</v>
      </c>
      <c r="X58" s="10">
        <v>76.5</v>
      </c>
      <c r="Y58" s="10">
        <v>79.069999999999993</v>
      </c>
      <c r="Z58" s="10">
        <v>75.5</v>
      </c>
      <c r="AA58" s="10">
        <v>78.55</v>
      </c>
      <c r="AB58" s="95">
        <v>5766300</v>
      </c>
      <c r="AC58" s="10">
        <v>78.08</v>
      </c>
      <c r="AD58" s="2">
        <f t="shared" si="1"/>
        <v>3.5699999999999932</v>
      </c>
      <c r="AE58" s="138">
        <f t="shared" si="2"/>
        <v>1.3367942894224605E-2</v>
      </c>
    </row>
    <row r="59" spans="2:31" x14ac:dyDescent="0.25">
      <c r="O59" s="83">
        <v>0.92</v>
      </c>
      <c r="P59" s="83">
        <f t="shared" si="19"/>
        <v>76.948800000000006</v>
      </c>
      <c r="W59" s="133">
        <v>42494</v>
      </c>
      <c r="X59" s="10">
        <v>79.09</v>
      </c>
      <c r="Y59" s="10">
        <v>79.430000000000007</v>
      </c>
      <c r="Z59" s="10">
        <v>77.36</v>
      </c>
      <c r="AA59" s="10">
        <v>77.510000000000005</v>
      </c>
      <c r="AB59" s="95">
        <v>3899400</v>
      </c>
      <c r="AC59" s="10">
        <v>77.05</v>
      </c>
      <c r="AD59" s="2">
        <f t="shared" si="1"/>
        <v>2.0700000000000074</v>
      </c>
      <c r="AE59" s="138">
        <f t="shared" si="2"/>
        <v>-2.1835724260505285E-2</v>
      </c>
    </row>
    <row r="60" spans="2:31" x14ac:dyDescent="0.25">
      <c r="O60" s="83">
        <v>0.91</v>
      </c>
      <c r="P60" s="83">
        <f t="shared" si="19"/>
        <v>76.112400000000008</v>
      </c>
      <c r="W60" s="133">
        <v>42493</v>
      </c>
      <c r="X60" s="10">
        <v>79.150000000000006</v>
      </c>
      <c r="Y60" s="10">
        <v>79.84</v>
      </c>
      <c r="Z60" s="10">
        <v>78.489999999999995</v>
      </c>
      <c r="AA60" s="10">
        <v>79.239999999999995</v>
      </c>
      <c r="AB60" s="95">
        <v>2777200</v>
      </c>
      <c r="AC60" s="10">
        <v>78.77</v>
      </c>
      <c r="AD60" s="2">
        <f t="shared" si="1"/>
        <v>1.3500000000000085</v>
      </c>
      <c r="AE60" s="138">
        <f t="shared" si="2"/>
        <v>-3.2898899152221661E-3</v>
      </c>
    </row>
    <row r="61" spans="2:31" x14ac:dyDescent="0.25">
      <c r="O61" s="83">
        <v>0.9</v>
      </c>
      <c r="P61" s="83">
        <f t="shared" si="19"/>
        <v>75.275999999999996</v>
      </c>
      <c r="W61" s="133">
        <v>42492</v>
      </c>
      <c r="X61" s="10">
        <v>77.5</v>
      </c>
      <c r="Y61" s="10">
        <v>79.599999999999994</v>
      </c>
      <c r="Z61" s="10">
        <v>77.14</v>
      </c>
      <c r="AA61" s="10">
        <v>79.5</v>
      </c>
      <c r="AB61" s="95">
        <v>3795100</v>
      </c>
      <c r="AC61" s="10">
        <v>79.03</v>
      </c>
      <c r="AD61" s="2">
        <f t="shared" si="1"/>
        <v>2.4599999999999937</v>
      </c>
      <c r="AE61" s="138">
        <f t="shared" si="2"/>
        <v>1.333504295422494E-2</v>
      </c>
    </row>
    <row r="62" spans="2:31" x14ac:dyDescent="0.25">
      <c r="W62" s="133">
        <v>42489</v>
      </c>
      <c r="X62" s="10">
        <v>78.02</v>
      </c>
      <c r="Y62" s="10">
        <v>80.02</v>
      </c>
      <c r="Z62" s="10">
        <v>76.540000000000006</v>
      </c>
      <c r="AA62" s="10">
        <v>78.459999999999994</v>
      </c>
      <c r="AB62" s="95">
        <v>6334900</v>
      </c>
      <c r="AC62" s="10">
        <v>77.989999999999995</v>
      </c>
      <c r="AD62" s="2">
        <f t="shared" si="1"/>
        <v>3.4799999999999898</v>
      </c>
      <c r="AE62" s="138">
        <f t="shared" si="2"/>
        <v>-6.4069707842151491E-4</v>
      </c>
    </row>
    <row r="63" spans="2:31" x14ac:dyDescent="0.25">
      <c r="W63" s="133">
        <v>42488</v>
      </c>
      <c r="X63" s="10">
        <v>82.82</v>
      </c>
      <c r="Y63" s="10">
        <v>83.91</v>
      </c>
      <c r="Z63" s="10">
        <v>78.13</v>
      </c>
      <c r="AA63" s="10">
        <v>78.510000000000005</v>
      </c>
      <c r="AB63" s="95">
        <v>7081400</v>
      </c>
      <c r="AC63" s="10">
        <v>78.040000000000006</v>
      </c>
      <c r="AD63" s="2">
        <f t="shared" si="1"/>
        <v>5.7800000000000011</v>
      </c>
      <c r="AE63" s="138">
        <f t="shared" si="2"/>
        <v>-9.2769123459660374E-2</v>
      </c>
    </row>
    <row r="64" spans="2:31" x14ac:dyDescent="0.25">
      <c r="W64" s="133">
        <v>42487</v>
      </c>
      <c r="X64" s="10">
        <v>86.89</v>
      </c>
      <c r="Y64" s="10">
        <v>87.16</v>
      </c>
      <c r="Z64" s="10">
        <v>86.37</v>
      </c>
      <c r="AA64" s="10">
        <v>86.54</v>
      </c>
      <c r="AB64" s="95">
        <v>1907200</v>
      </c>
      <c r="AC64" s="10">
        <v>86.02</v>
      </c>
      <c r="AD64" s="2">
        <f t="shared" si="1"/>
        <v>0.78999999999999204</v>
      </c>
      <c r="AE64" s="138">
        <f t="shared" si="2"/>
        <v>-4.647920055775856E-4</v>
      </c>
    </row>
    <row r="65" spans="23:31" x14ac:dyDescent="0.25">
      <c r="W65" s="133">
        <v>42486</v>
      </c>
      <c r="X65" s="10">
        <v>86.49</v>
      </c>
      <c r="Y65" s="10">
        <v>86.91</v>
      </c>
      <c r="Z65" s="10">
        <v>86.28</v>
      </c>
      <c r="AA65" s="10">
        <v>86.58</v>
      </c>
      <c r="AB65" s="95">
        <v>1135200</v>
      </c>
      <c r="AC65" s="10">
        <v>86.06</v>
      </c>
      <c r="AD65" s="2">
        <f t="shared" si="1"/>
        <v>0.62999999999999545</v>
      </c>
      <c r="AE65" s="138">
        <f t="shared" si="2"/>
        <v>2.562907735321529E-3</v>
      </c>
    </row>
    <row r="66" spans="23:31" x14ac:dyDescent="0.25">
      <c r="W66" s="133">
        <v>42485</v>
      </c>
      <c r="X66" s="10">
        <v>86.56</v>
      </c>
      <c r="Y66" s="10">
        <v>86.91</v>
      </c>
      <c r="Z66" s="10">
        <v>85.72</v>
      </c>
      <c r="AA66" s="10">
        <v>86.35</v>
      </c>
      <c r="AB66" s="95">
        <v>1157200</v>
      </c>
      <c r="AC66" s="10">
        <v>85.84</v>
      </c>
      <c r="AD66" s="2">
        <f t="shared" si="1"/>
        <v>1.1899999999999977</v>
      </c>
      <c r="AE66" s="138">
        <f t="shared" si="2"/>
        <v>-6.3664776015742719E-3</v>
      </c>
    </row>
    <row r="67" spans="23:31" x14ac:dyDescent="0.25">
      <c r="W67" s="133">
        <v>42482</v>
      </c>
      <c r="X67" s="10">
        <v>86.9</v>
      </c>
      <c r="Y67" s="10">
        <v>87.33</v>
      </c>
      <c r="Z67" s="10">
        <v>86.1</v>
      </c>
      <c r="AA67" s="10">
        <v>86.91</v>
      </c>
      <c r="AB67" s="95">
        <v>1371900</v>
      </c>
      <c r="AC67" s="10">
        <v>86.39</v>
      </c>
      <c r="AD67" s="2">
        <f>Y67-Z67</f>
        <v>1.230000000000004</v>
      </c>
      <c r="AE67" s="138" t="e">
        <f>AC67/#REF!-1</f>
        <v>#REF!</v>
      </c>
    </row>
    <row r="68" spans="23:31" x14ac:dyDescent="0.25">
      <c r="W68" s="133">
        <v>42481</v>
      </c>
      <c r="X68" s="10">
        <v>87.11</v>
      </c>
      <c r="Y68" s="10">
        <v>87.85</v>
      </c>
      <c r="Z68" s="10">
        <v>86.5</v>
      </c>
      <c r="AA68" s="10">
        <v>86.82</v>
      </c>
      <c r="AB68" s="95">
        <v>1990800</v>
      </c>
      <c r="AC68" s="10">
        <v>86.3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4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42576</v>
      </c>
      <c r="X2" s="10">
        <v>39.17</v>
      </c>
      <c r="Y2" s="10">
        <v>39.26</v>
      </c>
      <c r="Z2" s="10">
        <v>38.549999999999997</v>
      </c>
      <c r="AA2" s="10">
        <v>38.96</v>
      </c>
      <c r="AB2" s="95">
        <v>7158500</v>
      </c>
      <c r="AC2" s="10">
        <v>38.96</v>
      </c>
      <c r="AD2" s="2">
        <f>Y2-Z2</f>
        <v>0.71000000000000085</v>
      </c>
      <c r="AE2" s="138">
        <f>AC2/AC3-1</f>
        <v>0</v>
      </c>
    </row>
    <row r="3" spans="1:31" x14ac:dyDescent="0.25">
      <c r="A3" s="23" t="s">
        <v>71</v>
      </c>
      <c r="B3" s="48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330</v>
      </c>
      <c r="W3" s="133">
        <v>42573</v>
      </c>
      <c r="X3" s="10">
        <v>39.07</v>
      </c>
      <c r="Y3" s="10">
        <v>39.19</v>
      </c>
      <c r="Z3" s="10">
        <v>38.43</v>
      </c>
      <c r="AA3" s="10">
        <v>38.96</v>
      </c>
      <c r="AB3" s="95">
        <v>9573500</v>
      </c>
      <c r="AC3" s="10">
        <v>38.96</v>
      </c>
      <c r="AD3" s="2">
        <f t="shared" ref="AD3:AD66" si="1">Y3-Z3</f>
        <v>0.75999999999999801</v>
      </c>
      <c r="AE3" s="138">
        <f t="shared" ref="AE3:AE66" si="2">AC3/AC4-1</f>
        <v>1.1422637590861928E-2</v>
      </c>
    </row>
    <row r="4" spans="1:31" x14ac:dyDescent="0.25">
      <c r="B4" s="48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39.03</v>
      </c>
      <c r="T4" s="163">
        <v>42568</v>
      </c>
      <c r="U4" t="s">
        <v>358</v>
      </c>
      <c r="W4" s="133">
        <v>42572</v>
      </c>
      <c r="X4" s="10">
        <v>39.11</v>
      </c>
      <c r="Y4" s="10">
        <v>39.26</v>
      </c>
      <c r="Z4" s="10">
        <v>38.270000000000003</v>
      </c>
      <c r="AA4" s="10">
        <v>38.520000000000003</v>
      </c>
      <c r="AB4" s="95">
        <v>17399700</v>
      </c>
      <c r="AC4" s="10">
        <v>38.520000000000003</v>
      </c>
      <c r="AD4" s="2">
        <f t="shared" si="1"/>
        <v>0.98999999999999488</v>
      </c>
      <c r="AE4" s="138">
        <f t="shared" si="2"/>
        <v>-4.2029345933847218E-2</v>
      </c>
    </row>
    <row r="5" spans="1:31" x14ac:dyDescent="0.25">
      <c r="B5" s="48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13660.5</v>
      </c>
      <c r="W5" s="133">
        <v>42571</v>
      </c>
      <c r="X5" s="10">
        <v>40.69</v>
      </c>
      <c r="Y5" s="10">
        <v>41.22</v>
      </c>
      <c r="Z5" s="10">
        <v>39.94</v>
      </c>
      <c r="AA5" s="10">
        <v>40.21</v>
      </c>
      <c r="AB5" s="95">
        <v>9541900</v>
      </c>
      <c r="AC5" s="10">
        <v>40.21</v>
      </c>
      <c r="AD5" s="2">
        <f t="shared" si="1"/>
        <v>1.2800000000000011</v>
      </c>
      <c r="AE5" s="138">
        <f t="shared" si="2"/>
        <v>-7.8953861337280884E-3</v>
      </c>
    </row>
    <row r="6" spans="1:31" x14ac:dyDescent="0.25">
      <c r="B6" s="48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4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42570</v>
      </c>
      <c r="X6" s="10">
        <v>39.880000000000003</v>
      </c>
      <c r="Y6" s="10">
        <v>40.58</v>
      </c>
      <c r="Z6" s="10">
        <v>39.5</v>
      </c>
      <c r="AA6" s="10">
        <v>40.53</v>
      </c>
      <c r="AB6" s="95">
        <v>9297000</v>
      </c>
      <c r="AC6" s="10">
        <v>40.53</v>
      </c>
      <c r="AD6" s="2">
        <f t="shared" si="1"/>
        <v>1.0799999999999983</v>
      </c>
      <c r="AE6" s="138">
        <f t="shared" si="2"/>
        <v>1.0723192019950201E-2</v>
      </c>
    </row>
    <row r="7" spans="1:31" x14ac:dyDescent="0.25">
      <c r="B7" s="485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894.71999999999707</v>
      </c>
      <c r="R7">
        <v>200</v>
      </c>
      <c r="W7" s="133">
        <v>42569</v>
      </c>
      <c r="X7" s="10">
        <v>40.17</v>
      </c>
      <c r="Y7" s="10">
        <v>40.520000000000003</v>
      </c>
      <c r="Z7" s="10">
        <v>40.06</v>
      </c>
      <c r="AA7" s="10">
        <v>40.1</v>
      </c>
      <c r="AB7" s="95">
        <v>8285500</v>
      </c>
      <c r="AC7" s="10">
        <v>40.1</v>
      </c>
      <c r="AD7" s="2">
        <f t="shared" si="1"/>
        <v>0.46000000000000085</v>
      </c>
      <c r="AE7" s="138">
        <f t="shared" si="2"/>
        <v>3.0015007503751967E-3</v>
      </c>
    </row>
    <row r="8" spans="1:31" x14ac:dyDescent="0.25">
      <c r="B8" s="48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689.69999999999709</v>
      </c>
      <c r="R8" s="438"/>
      <c r="W8" s="133">
        <v>42566</v>
      </c>
      <c r="X8" s="10">
        <v>40.46</v>
      </c>
      <c r="Y8" s="10">
        <v>40.54</v>
      </c>
      <c r="Z8" s="10">
        <v>39.71</v>
      </c>
      <c r="AA8" s="10">
        <v>39.979999999999997</v>
      </c>
      <c r="AB8" s="95">
        <v>15192400</v>
      </c>
      <c r="AC8" s="10">
        <v>39.979999999999997</v>
      </c>
      <c r="AD8" s="2">
        <f t="shared" si="1"/>
        <v>0.82999999999999829</v>
      </c>
      <c r="AE8" s="138">
        <f t="shared" si="2"/>
        <v>-2.4402147388970286E-2</v>
      </c>
    </row>
    <row r="9" spans="1:31" x14ac:dyDescent="0.25">
      <c r="B9" s="48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8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5.3173281524655135E-2</v>
      </c>
      <c r="W9" s="133">
        <v>42565</v>
      </c>
      <c r="X9" s="10">
        <v>40.33</v>
      </c>
      <c r="Y9" s="10">
        <v>41.35</v>
      </c>
      <c r="Z9" s="10">
        <v>40.159999999999997</v>
      </c>
      <c r="AA9" s="10">
        <v>40.98</v>
      </c>
      <c r="AB9" s="95">
        <v>18543000</v>
      </c>
      <c r="AC9" s="10">
        <v>40.98</v>
      </c>
      <c r="AD9" s="2">
        <f t="shared" si="1"/>
        <v>1.1900000000000048</v>
      </c>
      <c r="AE9" s="138">
        <f t="shared" si="2"/>
        <v>3.5894843276036204E-2</v>
      </c>
    </row>
    <row r="10" spans="1:31" x14ac:dyDescent="0.25">
      <c r="B10" s="48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42564</v>
      </c>
      <c r="X10" s="10">
        <v>40.5</v>
      </c>
      <c r="Y10" s="10">
        <v>40.6</v>
      </c>
      <c r="Z10" s="10">
        <v>39.42</v>
      </c>
      <c r="AA10" s="10">
        <v>39.56</v>
      </c>
      <c r="AB10" s="95">
        <v>13885600</v>
      </c>
      <c r="AC10" s="10">
        <v>39.56</v>
      </c>
      <c r="AD10" s="2">
        <f t="shared" si="1"/>
        <v>1.1799999999999997</v>
      </c>
      <c r="AE10" s="138">
        <f t="shared" si="2"/>
        <v>-1.6165133051479708E-2</v>
      </c>
    </row>
    <row r="11" spans="1:31" x14ac:dyDescent="0.25">
      <c r="B11" s="48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42563</v>
      </c>
      <c r="X11" s="10">
        <v>39.200000000000003</v>
      </c>
      <c r="Y11" s="10">
        <v>40.409999999999997</v>
      </c>
      <c r="Z11" s="10">
        <v>39.130000000000003</v>
      </c>
      <c r="AA11" s="10">
        <v>40.21</v>
      </c>
      <c r="AB11" s="95">
        <v>19533000</v>
      </c>
      <c r="AC11" s="10">
        <v>40.21</v>
      </c>
      <c r="AD11" s="2">
        <f t="shared" si="1"/>
        <v>1.279999999999994</v>
      </c>
      <c r="AE11" s="138">
        <f t="shared" si="2"/>
        <v>5.4826862539349541E-2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42562</v>
      </c>
      <c r="X12" s="10">
        <v>37.67</v>
      </c>
      <c r="Y12" s="10">
        <v>38.450000000000003</v>
      </c>
      <c r="Z12" s="10">
        <v>37.6</v>
      </c>
      <c r="AA12" s="10">
        <v>38.119999999999997</v>
      </c>
      <c r="AB12" s="95">
        <v>11994100</v>
      </c>
      <c r="AC12" s="10">
        <v>38.119999999999997</v>
      </c>
      <c r="AD12" s="2">
        <f t="shared" si="1"/>
        <v>0.85000000000000142</v>
      </c>
      <c r="AE12" s="138">
        <f t="shared" si="2"/>
        <v>2.0069574525020117E-2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42559</v>
      </c>
      <c r="X13" s="10">
        <v>36.9</v>
      </c>
      <c r="Y13" s="10">
        <v>37.75</v>
      </c>
      <c r="Z13" s="10">
        <v>36.86</v>
      </c>
      <c r="AA13" s="10">
        <v>37.369999999999997</v>
      </c>
      <c r="AB13" s="95">
        <v>12621000</v>
      </c>
      <c r="AC13" s="10">
        <v>37.369999999999997</v>
      </c>
      <c r="AD13" s="2">
        <f t="shared" si="1"/>
        <v>0.89000000000000057</v>
      </c>
      <c r="AE13" s="138">
        <f t="shared" si="2"/>
        <v>2.7495188342040233E-2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42558</v>
      </c>
      <c r="X14" s="10">
        <v>35.54</v>
      </c>
      <c r="Y14" s="10">
        <v>36.479999999999997</v>
      </c>
      <c r="Z14" s="10">
        <v>35.5</v>
      </c>
      <c r="AA14" s="10">
        <v>36.369999999999997</v>
      </c>
      <c r="AB14" s="95">
        <v>8775800</v>
      </c>
      <c r="AC14" s="10">
        <v>36.369999999999997</v>
      </c>
      <c r="AD14" s="2">
        <f t="shared" si="1"/>
        <v>0.97999999999999687</v>
      </c>
      <c r="AE14" s="138">
        <f t="shared" si="2"/>
        <v>2.220348510399095E-2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42557</v>
      </c>
      <c r="X15" s="10">
        <v>34.96</v>
      </c>
      <c r="Y15" s="10">
        <v>35.61</v>
      </c>
      <c r="Z15" s="10">
        <v>34.08</v>
      </c>
      <c r="AA15" s="10">
        <v>35.58</v>
      </c>
      <c r="AB15" s="95">
        <v>14540000</v>
      </c>
      <c r="AC15" s="10">
        <v>35.58</v>
      </c>
      <c r="AD15" s="2">
        <f t="shared" si="1"/>
        <v>1.5300000000000011</v>
      </c>
      <c r="AE15" s="138">
        <f t="shared" si="2"/>
        <v>-1.122964626614209E-3</v>
      </c>
    </row>
    <row r="16" spans="1:31" x14ac:dyDescent="0.25">
      <c r="H16" s="72"/>
      <c r="W16" s="133">
        <v>42556</v>
      </c>
      <c r="X16" s="10">
        <v>36</v>
      </c>
      <c r="Y16" s="10">
        <v>36.24</v>
      </c>
      <c r="Z16" s="10">
        <v>34.78</v>
      </c>
      <c r="AA16" s="10">
        <v>35.619999999999997</v>
      </c>
      <c r="AB16" s="95">
        <v>14239500</v>
      </c>
      <c r="AC16" s="10">
        <v>35.619999999999997</v>
      </c>
      <c r="AD16" s="2">
        <f t="shared" si="1"/>
        <v>1.4600000000000009</v>
      </c>
      <c r="AE16" s="138">
        <f t="shared" si="2"/>
        <v>-3.1275496328528885E-2</v>
      </c>
    </row>
    <row r="17" spans="1:31" x14ac:dyDescent="0.25">
      <c r="H17" s="72"/>
      <c r="W17" s="133">
        <v>42552</v>
      </c>
      <c r="X17" s="10">
        <v>36.409999999999997</v>
      </c>
      <c r="Y17" s="10">
        <v>37</v>
      </c>
      <c r="Z17" s="10">
        <v>36.31</v>
      </c>
      <c r="AA17" s="10">
        <v>36.770000000000003</v>
      </c>
      <c r="AB17" s="95">
        <v>9408400</v>
      </c>
      <c r="AC17" s="10">
        <v>36.770000000000003</v>
      </c>
      <c r="AD17" s="2">
        <f t="shared" si="1"/>
        <v>0.68999999999999773</v>
      </c>
      <c r="AE17" s="138">
        <f t="shared" si="2"/>
        <v>9.3329673346145281E-3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42551</v>
      </c>
      <c r="X18" s="10">
        <v>36.26</v>
      </c>
      <c r="Y18" s="10">
        <v>36.43</v>
      </c>
      <c r="Z18" s="10">
        <v>35.729999999999997</v>
      </c>
      <c r="AA18" s="10">
        <v>36.43</v>
      </c>
      <c r="AB18" s="95">
        <v>12413700</v>
      </c>
      <c r="AC18" s="10">
        <v>36.43</v>
      </c>
      <c r="AD18" s="2">
        <f t="shared" si="1"/>
        <v>0.70000000000000284</v>
      </c>
      <c r="AE18" s="138">
        <f t="shared" si="2"/>
        <v>5.2428256070640167E-3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42550</v>
      </c>
      <c r="X19" s="10">
        <v>35.4</v>
      </c>
      <c r="Y19" s="10">
        <v>36.380000000000003</v>
      </c>
      <c r="Z19" s="10">
        <v>34.909999999999997</v>
      </c>
      <c r="AA19" s="10">
        <v>36.24</v>
      </c>
      <c r="AB19" s="95">
        <v>15059700</v>
      </c>
      <c r="AC19" s="10">
        <v>36.24</v>
      </c>
      <c r="AD19" s="2">
        <f t="shared" si="1"/>
        <v>1.470000000000006</v>
      </c>
      <c r="AE19" s="138">
        <f t="shared" si="2"/>
        <v>4.5284107297375309E-2</v>
      </c>
    </row>
    <row r="20" spans="1:31" x14ac:dyDescent="0.25">
      <c r="W20" s="133">
        <v>42549</v>
      </c>
      <c r="X20" s="10">
        <v>34.270000000000003</v>
      </c>
      <c r="Y20" s="10">
        <v>34.67</v>
      </c>
      <c r="Z20" s="10">
        <v>33.6</v>
      </c>
      <c r="AA20" s="10">
        <v>34.67</v>
      </c>
      <c r="AB20" s="95">
        <v>19678200</v>
      </c>
      <c r="AC20" s="10">
        <v>34.67</v>
      </c>
      <c r="AD20" s="2">
        <f t="shared" si="1"/>
        <v>1.0700000000000003</v>
      </c>
      <c r="AE20" s="138">
        <f t="shared" si="2"/>
        <v>3.9268585131894573E-2</v>
      </c>
    </row>
    <row r="21" spans="1:31" x14ac:dyDescent="0.25">
      <c r="W21" s="133">
        <v>42548</v>
      </c>
      <c r="X21" s="10">
        <v>34.840000000000003</v>
      </c>
      <c r="Y21" s="10">
        <v>34.94</v>
      </c>
      <c r="Z21" s="10">
        <v>32.6</v>
      </c>
      <c r="AA21" s="10">
        <v>33.36</v>
      </c>
      <c r="AB21" s="95">
        <v>28380600</v>
      </c>
      <c r="AC21" s="10">
        <v>33.36</v>
      </c>
      <c r="AD21" s="2">
        <f t="shared" si="1"/>
        <v>2.3399999999999963</v>
      </c>
      <c r="AE21" s="138">
        <f t="shared" si="2"/>
        <v>-5.1733939738487833E-2</v>
      </c>
    </row>
    <row r="22" spans="1:31" x14ac:dyDescent="0.25">
      <c r="W22" s="133">
        <v>42545</v>
      </c>
      <c r="X22" s="10">
        <v>36.090000000000003</v>
      </c>
      <c r="Y22" s="10">
        <v>37.08</v>
      </c>
      <c r="Z22" s="10">
        <v>35.17</v>
      </c>
      <c r="AA22" s="10">
        <v>35.18</v>
      </c>
      <c r="AB22" s="95">
        <v>26090700</v>
      </c>
      <c r="AC22" s="10">
        <v>35.18</v>
      </c>
      <c r="AD22" s="2">
        <f t="shared" si="1"/>
        <v>1.9099999999999966</v>
      </c>
      <c r="AE22" s="138">
        <f t="shared" si="2"/>
        <v>-8.1701905507700401E-2</v>
      </c>
    </row>
    <row r="23" spans="1:31" x14ac:dyDescent="0.25">
      <c r="W23" s="133">
        <v>42544</v>
      </c>
      <c r="X23" s="10">
        <v>39</v>
      </c>
      <c r="Y23" s="10">
        <v>39.07</v>
      </c>
      <c r="Z23" s="10">
        <v>37.729999999999997</v>
      </c>
      <c r="AA23" s="10">
        <v>38.31</v>
      </c>
      <c r="AB23" s="95">
        <v>10956200</v>
      </c>
      <c r="AC23" s="10">
        <v>38.31</v>
      </c>
      <c r="AD23" s="2">
        <f t="shared" si="1"/>
        <v>1.3400000000000034</v>
      </c>
      <c r="AE23" s="138">
        <f t="shared" si="2"/>
        <v>-6.2256809338520069E-3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42543</v>
      </c>
      <c r="X24" s="10">
        <v>38.57</v>
      </c>
      <c r="Y24" s="10">
        <v>39.159999999999997</v>
      </c>
      <c r="Z24" s="10">
        <v>38.5</v>
      </c>
      <c r="AA24" s="10">
        <v>38.549999999999997</v>
      </c>
      <c r="AB24" s="95">
        <v>7029400</v>
      </c>
      <c r="AC24" s="10">
        <v>38.549999999999997</v>
      </c>
      <c r="AD24" s="2">
        <f t="shared" si="1"/>
        <v>0.65999999999999659</v>
      </c>
      <c r="AE24" s="138">
        <f t="shared" si="2"/>
        <v>-3.1031807602793782E-3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42542</v>
      </c>
      <c r="X25" s="10">
        <v>38.67</v>
      </c>
      <c r="Y25" s="10">
        <v>39</v>
      </c>
      <c r="Z25" s="10">
        <v>38.049999999999997</v>
      </c>
      <c r="AA25" s="10">
        <v>38.67</v>
      </c>
      <c r="AB25" s="95">
        <v>11997900</v>
      </c>
      <c r="AC25" s="10">
        <v>38.67</v>
      </c>
      <c r="AD25" s="2">
        <f t="shared" si="1"/>
        <v>0.95000000000000284</v>
      </c>
      <c r="AE25" s="138">
        <f t="shared" si="2"/>
        <v>1.5227093725387109E-2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42541</v>
      </c>
      <c r="X26" s="10">
        <v>38.43</v>
      </c>
      <c r="Y26" s="10">
        <v>38.729999999999997</v>
      </c>
      <c r="Z26" s="10">
        <v>38</v>
      </c>
      <c r="AA26" s="10">
        <v>38.090000000000003</v>
      </c>
      <c r="AB26" s="95">
        <v>9921200</v>
      </c>
      <c r="AC26" s="10">
        <v>38.090000000000003</v>
      </c>
      <c r="AD26" s="2">
        <f t="shared" si="1"/>
        <v>0.72999999999999687</v>
      </c>
      <c r="AE26" s="138">
        <f t="shared" si="2"/>
        <v>2.1047092870298822E-3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42538</v>
      </c>
      <c r="X27" s="10">
        <v>37.94</v>
      </c>
      <c r="Y27" s="10">
        <v>38.24</v>
      </c>
      <c r="Z27" s="10">
        <v>37.68</v>
      </c>
      <c r="AA27" s="10">
        <v>38.01</v>
      </c>
      <c r="AB27" s="95">
        <v>11157800</v>
      </c>
      <c r="AC27" s="10">
        <v>38.01</v>
      </c>
      <c r="AD27" s="2">
        <f t="shared" si="1"/>
        <v>0.56000000000000227</v>
      </c>
      <c r="AE27" s="138">
        <f t="shared" si="2"/>
        <v>-2.6301946344042815E-4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42537</v>
      </c>
      <c r="X28" s="10">
        <v>38.369999999999997</v>
      </c>
      <c r="Y28" s="10">
        <v>38.57</v>
      </c>
      <c r="Z28" s="10">
        <v>37.840000000000003</v>
      </c>
      <c r="AA28" s="10">
        <v>38.020000000000003</v>
      </c>
      <c r="AB28" s="95">
        <v>13086600</v>
      </c>
      <c r="AC28" s="10">
        <v>38.020000000000003</v>
      </c>
      <c r="AD28" s="2">
        <f t="shared" si="1"/>
        <v>0.72999999999999687</v>
      </c>
      <c r="AE28" s="138">
        <f t="shared" si="2"/>
        <v>-2.2370789406016889E-2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42536</v>
      </c>
      <c r="X29" s="10">
        <v>39.369999999999997</v>
      </c>
      <c r="Y29" s="10">
        <v>39.78</v>
      </c>
      <c r="Z29" s="10">
        <v>38.83</v>
      </c>
      <c r="AA29" s="10">
        <v>38.89</v>
      </c>
      <c r="AB29" s="95">
        <v>11044000</v>
      </c>
      <c r="AC29" s="10">
        <v>38.89</v>
      </c>
      <c r="AD29" s="2">
        <f t="shared" si="1"/>
        <v>0.95000000000000284</v>
      </c>
      <c r="AE29" s="138">
        <f t="shared" si="2"/>
        <v>-5.6251598056762386E-3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42535</v>
      </c>
      <c r="X30" s="10">
        <v>40.409999999999997</v>
      </c>
      <c r="Y30" s="10">
        <v>40.56</v>
      </c>
      <c r="Z30" s="10">
        <v>38.64</v>
      </c>
      <c r="AA30" s="10">
        <v>39.11</v>
      </c>
      <c r="AB30" s="95">
        <v>15065800</v>
      </c>
      <c r="AC30" s="10">
        <v>39.11</v>
      </c>
      <c r="AD30" s="2">
        <f t="shared" si="1"/>
        <v>1.9200000000000017</v>
      </c>
      <c r="AE30" s="138">
        <f t="shared" si="2"/>
        <v>-3.5987182647276295E-2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42534</v>
      </c>
      <c r="X31" s="10">
        <v>41.59</v>
      </c>
      <c r="Y31" s="10">
        <v>41.7</v>
      </c>
      <c r="Z31" s="10">
        <v>40.53</v>
      </c>
      <c r="AA31" s="10">
        <v>40.57</v>
      </c>
      <c r="AB31" s="95">
        <v>9946500</v>
      </c>
      <c r="AC31" s="10">
        <v>40.57</v>
      </c>
      <c r="AD31" s="2">
        <f t="shared" si="1"/>
        <v>1.1700000000000017</v>
      </c>
      <c r="AE31" s="138">
        <f t="shared" si="2"/>
        <v>-3.4966698382492889E-2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42531</v>
      </c>
      <c r="X32" s="10">
        <v>42.06</v>
      </c>
      <c r="Y32" s="10">
        <v>42.29</v>
      </c>
      <c r="Z32" s="10">
        <v>41.41</v>
      </c>
      <c r="AA32" s="10">
        <v>42.04</v>
      </c>
      <c r="AB32" s="95">
        <v>6787900</v>
      </c>
      <c r="AC32" s="10">
        <v>42.04</v>
      </c>
      <c r="AD32" s="2">
        <f t="shared" si="1"/>
        <v>0.88000000000000256</v>
      </c>
      <c r="AE32" s="138">
        <f t="shared" si="2"/>
        <v>-8.4905660377357917E-3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42530</v>
      </c>
      <c r="X33" s="10">
        <v>41.75</v>
      </c>
      <c r="Y33" s="10">
        <v>42.58</v>
      </c>
      <c r="Z33" s="10">
        <v>41.52</v>
      </c>
      <c r="AA33" s="10">
        <v>42.4</v>
      </c>
      <c r="AB33" s="95">
        <v>7618100</v>
      </c>
      <c r="AC33" s="10">
        <v>42.4</v>
      </c>
      <c r="AD33" s="2">
        <f t="shared" si="1"/>
        <v>1.0599999999999952</v>
      </c>
      <c r="AE33" s="138">
        <f t="shared" si="2"/>
        <v>1.3142174432496878E-2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42529</v>
      </c>
      <c r="X34" s="10">
        <v>42.2</v>
      </c>
      <c r="Y34" s="10">
        <v>42.45</v>
      </c>
      <c r="Z34" s="10">
        <v>41.1</v>
      </c>
      <c r="AA34" s="10">
        <v>41.85</v>
      </c>
      <c r="AB34" s="95">
        <v>13861700</v>
      </c>
      <c r="AC34" s="10">
        <v>41.85</v>
      </c>
      <c r="AD34" s="2">
        <f t="shared" si="1"/>
        <v>1.3500000000000014</v>
      </c>
      <c r="AE34" s="138">
        <f t="shared" si="2"/>
        <v>-5.9382422802850554E-3</v>
      </c>
    </row>
    <row r="35" spans="2:31" x14ac:dyDescent="0.25">
      <c r="B35" s="195">
        <v>42549</v>
      </c>
      <c r="C35" s="466">
        <v>600</v>
      </c>
      <c r="D35" s="467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42528</v>
      </c>
      <c r="X35" s="10">
        <v>41.35</v>
      </c>
      <c r="Y35" s="10">
        <v>42.81</v>
      </c>
      <c r="Z35" s="10">
        <v>41</v>
      </c>
      <c r="AA35" s="10">
        <v>42.1</v>
      </c>
      <c r="AB35" s="95">
        <v>11445900</v>
      </c>
      <c r="AC35" s="10">
        <v>42.1</v>
      </c>
      <c r="AD35" s="2">
        <f t="shared" si="1"/>
        <v>1.8100000000000023</v>
      </c>
      <c r="AE35" s="138">
        <f t="shared" si="2"/>
        <v>1.9864341085271242E-2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42527</v>
      </c>
      <c r="X36" s="10">
        <v>41.54</v>
      </c>
      <c r="Y36" s="10">
        <v>41.6</v>
      </c>
      <c r="Z36" s="10">
        <v>41</v>
      </c>
      <c r="AA36" s="10">
        <v>41.28</v>
      </c>
      <c r="AB36" s="95">
        <v>11538400</v>
      </c>
      <c r="AC36" s="10">
        <v>41.28</v>
      </c>
      <c r="AD36" s="2">
        <f t="shared" si="1"/>
        <v>0.60000000000000142</v>
      </c>
      <c r="AE36" s="138">
        <f t="shared" si="2"/>
        <v>-6.9761847486167206E-3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42524</v>
      </c>
      <c r="X37" s="10">
        <v>42.22</v>
      </c>
      <c r="Y37" s="10">
        <v>42.4</v>
      </c>
      <c r="Z37" s="10">
        <v>41.25</v>
      </c>
      <c r="AA37" s="10">
        <v>41.57</v>
      </c>
      <c r="AB37" s="95">
        <v>15958000</v>
      </c>
      <c r="AC37" s="10">
        <v>41.57</v>
      </c>
      <c r="AD37" s="2">
        <f t="shared" si="1"/>
        <v>1.1499999999999986</v>
      </c>
      <c r="AE37" s="138">
        <f t="shared" si="2"/>
        <v>-2.0730270906949455E-2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42523</v>
      </c>
      <c r="X38" s="10">
        <v>42.77</v>
      </c>
      <c r="Y38" s="10">
        <v>43.46</v>
      </c>
      <c r="Z38" s="10">
        <v>42.4</v>
      </c>
      <c r="AA38" s="10">
        <v>42.45</v>
      </c>
      <c r="AB38" s="95">
        <v>10103500</v>
      </c>
      <c r="AC38" s="10">
        <v>42.45</v>
      </c>
      <c r="AD38" s="2">
        <f t="shared" si="1"/>
        <v>1.0600000000000023</v>
      </c>
      <c r="AE38" s="138">
        <f t="shared" si="2"/>
        <v>-2.4362215582624525E-2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42522</v>
      </c>
      <c r="X39" s="10">
        <v>43.46</v>
      </c>
      <c r="Y39" s="10">
        <v>43.71</v>
      </c>
      <c r="Z39" s="10">
        <v>43.07</v>
      </c>
      <c r="AA39" s="10">
        <v>43.51</v>
      </c>
      <c r="AB39" s="95">
        <v>7047600</v>
      </c>
      <c r="AC39" s="10">
        <v>43.51</v>
      </c>
      <c r="AD39" s="2">
        <f t="shared" si="1"/>
        <v>0.64000000000000057</v>
      </c>
      <c r="AE39" s="138">
        <f t="shared" si="2"/>
        <v>1.1504832029451961E-3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42521</v>
      </c>
      <c r="X40" s="10">
        <v>43.25</v>
      </c>
      <c r="Y40" s="10">
        <v>43.51</v>
      </c>
      <c r="Z40" s="10">
        <v>42.65</v>
      </c>
      <c r="AA40" s="10">
        <v>43.46</v>
      </c>
      <c r="AB40" s="95">
        <v>9315100</v>
      </c>
      <c r="AC40" s="10">
        <v>43.46</v>
      </c>
      <c r="AD40" s="2">
        <f t="shared" si="1"/>
        <v>0.85999999999999943</v>
      </c>
      <c r="AE40" s="138">
        <f t="shared" si="2"/>
        <v>7.8849721706866216E-3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42517</v>
      </c>
      <c r="X41" s="10">
        <v>42.83</v>
      </c>
      <c r="Y41" s="10">
        <v>43.44</v>
      </c>
      <c r="Z41" s="10">
        <v>42.81</v>
      </c>
      <c r="AA41" s="10">
        <v>43.12</v>
      </c>
      <c r="AB41" s="95">
        <v>5509400</v>
      </c>
      <c r="AC41" s="10">
        <v>43.12</v>
      </c>
      <c r="AD41" s="2">
        <f t="shared" si="1"/>
        <v>0.62999999999999545</v>
      </c>
      <c r="AE41" s="138">
        <f t="shared" si="2"/>
        <v>8.4190832553787676E-3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507" t="s">
        <v>78</v>
      </c>
      <c r="P42" s="507"/>
      <c r="Q42" s="2"/>
      <c r="T42" s="91" t="s">
        <v>113</v>
      </c>
      <c r="W42" s="133">
        <v>42516</v>
      </c>
      <c r="X42" s="10">
        <v>43.47</v>
      </c>
      <c r="Y42" s="10">
        <v>43.6</v>
      </c>
      <c r="Z42" s="10">
        <v>42.4</v>
      </c>
      <c r="AA42" s="10">
        <v>42.76</v>
      </c>
      <c r="AB42" s="95">
        <v>8512400</v>
      </c>
      <c r="AC42" s="10">
        <v>42.76</v>
      </c>
      <c r="AD42" s="2">
        <f t="shared" si="1"/>
        <v>1.2000000000000028</v>
      </c>
      <c r="AE42" s="138">
        <f t="shared" si="2"/>
        <v>-1.7011494252873627E-2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42.933000000000007</v>
      </c>
      <c r="Q43" s="2"/>
      <c r="T43" s="128" t="s">
        <v>98</v>
      </c>
      <c r="U43" s="98">
        <v>38.96</v>
      </c>
      <c r="W43" s="133">
        <v>42515</v>
      </c>
      <c r="X43" s="10">
        <v>43.68</v>
      </c>
      <c r="Y43" s="10">
        <v>44.11</v>
      </c>
      <c r="Z43" s="10">
        <v>43.38</v>
      </c>
      <c r="AA43" s="10">
        <v>43.5</v>
      </c>
      <c r="AB43" s="95">
        <v>7600800</v>
      </c>
      <c r="AC43" s="10">
        <v>43.5</v>
      </c>
      <c r="AD43" s="2">
        <f t="shared" si="1"/>
        <v>0.72999999999999687</v>
      </c>
      <c r="AE43" s="138">
        <f t="shared" si="2"/>
        <v>-2.9796011918404863E-3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42.542700000000004</v>
      </c>
      <c r="Q44" s="2"/>
      <c r="T44" s="93" t="s">
        <v>99</v>
      </c>
      <c r="U44" s="88">
        <v>39.17</v>
      </c>
      <c r="W44" s="133">
        <v>42514</v>
      </c>
      <c r="X44" s="10">
        <v>43.1</v>
      </c>
      <c r="Y44" s="10">
        <v>43.77</v>
      </c>
      <c r="Z44" s="10">
        <v>43.05</v>
      </c>
      <c r="AA44" s="10">
        <v>43.63</v>
      </c>
      <c r="AB44" s="95">
        <v>9359900</v>
      </c>
      <c r="AC44" s="10">
        <v>43.63</v>
      </c>
      <c r="AD44" s="2">
        <f t="shared" si="1"/>
        <v>0.72000000000000597</v>
      </c>
      <c r="AE44" s="138">
        <f t="shared" si="2"/>
        <v>1.5832363213038381E-2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42.152400000000007</v>
      </c>
      <c r="Q45" s="2"/>
      <c r="T45" s="93" t="s">
        <v>100</v>
      </c>
      <c r="U45" s="88" t="s">
        <v>464</v>
      </c>
      <c r="W45" s="133">
        <v>42513</v>
      </c>
      <c r="X45" s="10">
        <v>43</v>
      </c>
      <c r="Y45" s="10">
        <v>43.6</v>
      </c>
      <c r="Z45" s="10">
        <v>42.91</v>
      </c>
      <c r="AA45" s="10">
        <v>42.95</v>
      </c>
      <c r="AB45" s="95">
        <v>5227000</v>
      </c>
      <c r="AC45" s="10">
        <v>42.95</v>
      </c>
      <c r="AD45" s="2">
        <f t="shared" si="1"/>
        <v>0.69000000000000483</v>
      </c>
      <c r="AE45" s="138">
        <f t="shared" si="2"/>
        <v>-3.4802784222737193E-3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41.762100000000004</v>
      </c>
      <c r="Q46" s="2"/>
      <c r="T46" s="93" t="s">
        <v>101</v>
      </c>
      <c r="U46" s="88" t="s">
        <v>465</v>
      </c>
      <c r="W46" s="133">
        <v>42510</v>
      </c>
      <c r="X46" s="10">
        <v>43.42</v>
      </c>
      <c r="Y46" s="10">
        <v>43.82</v>
      </c>
      <c r="Z46" s="10">
        <v>42.97</v>
      </c>
      <c r="AA46" s="10">
        <v>43.1</v>
      </c>
      <c r="AB46" s="95">
        <v>5964600</v>
      </c>
      <c r="AC46" s="10">
        <v>43.1</v>
      </c>
      <c r="AD46" s="2">
        <f t="shared" si="1"/>
        <v>0.85000000000000142</v>
      </c>
      <c r="AE46" s="138">
        <f t="shared" si="2"/>
        <v>0</v>
      </c>
    </row>
    <row r="47" spans="2:31" x14ac:dyDescent="0.25">
      <c r="B47" s="195">
        <v>42577</v>
      </c>
      <c r="C47" s="10">
        <v>350</v>
      </c>
      <c r="D47" s="40">
        <v>37.059399999999997</v>
      </c>
      <c r="E47" s="40">
        <v>39.03</v>
      </c>
      <c r="F47" s="40">
        <f t="shared" ref="F47" si="39">C47*(E47-D47)</f>
        <v>689.71000000000163</v>
      </c>
      <c r="G47" s="40">
        <f t="shared" ref="G47" si="40">D47*C47</f>
        <v>12970.789999999999</v>
      </c>
      <c r="H47" s="233">
        <f t="shared" ref="H47" si="41">(E47-D47)/D47</f>
        <v>5.3174093482355481E-2</v>
      </c>
      <c r="I47" s="40"/>
      <c r="O47" s="83">
        <v>1.06</v>
      </c>
      <c r="P47" s="83">
        <f t="shared" si="35"/>
        <v>41.3718</v>
      </c>
      <c r="Q47" s="2"/>
      <c r="T47" s="93" t="s">
        <v>102</v>
      </c>
      <c r="U47" s="88">
        <v>54.46</v>
      </c>
      <c r="W47" s="133">
        <v>42509</v>
      </c>
      <c r="X47" s="10">
        <v>43.27</v>
      </c>
      <c r="Y47" s="10">
        <v>43.88</v>
      </c>
      <c r="Z47" s="10">
        <v>42.55</v>
      </c>
      <c r="AA47" s="10">
        <v>43.1</v>
      </c>
      <c r="AB47" s="95">
        <v>8860800</v>
      </c>
      <c r="AC47" s="10">
        <v>43.1</v>
      </c>
      <c r="AD47" s="2">
        <f t="shared" si="1"/>
        <v>1.3300000000000054</v>
      </c>
      <c r="AE47" s="138">
        <f t="shared" si="2"/>
        <v>-1.7327861377108955E-2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40.981500000000004</v>
      </c>
      <c r="Q48" s="2"/>
      <c r="T48" s="93" t="s">
        <v>103</v>
      </c>
      <c r="U48" s="88">
        <v>1.1676200000000001</v>
      </c>
      <c r="W48" s="133">
        <v>42508</v>
      </c>
      <c r="X48" s="10">
        <v>43.45</v>
      </c>
      <c r="Y48" s="10">
        <v>44.66</v>
      </c>
      <c r="Z48" s="10">
        <v>43.45</v>
      </c>
      <c r="AA48" s="10">
        <v>43.86</v>
      </c>
      <c r="AB48" s="95">
        <v>10382900</v>
      </c>
      <c r="AC48" s="10">
        <v>43.86</v>
      </c>
      <c r="AD48" s="2">
        <f t="shared" si="1"/>
        <v>1.2099999999999937</v>
      </c>
      <c r="AE48" s="138">
        <f t="shared" si="2"/>
        <v>4.3508129150446884E-3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40.591200000000001</v>
      </c>
      <c r="Q49" s="2"/>
      <c r="T49" s="93" t="s">
        <v>123</v>
      </c>
      <c r="U49" s="88" t="s">
        <v>345</v>
      </c>
      <c r="W49" s="133">
        <v>42507</v>
      </c>
      <c r="X49" s="10">
        <v>42.79</v>
      </c>
      <c r="Y49" s="10">
        <v>44.4</v>
      </c>
      <c r="Z49" s="10">
        <v>42.75</v>
      </c>
      <c r="AA49" s="10">
        <v>43.67</v>
      </c>
      <c r="AB49" s="95">
        <v>16203000</v>
      </c>
      <c r="AC49" s="10">
        <v>43.67</v>
      </c>
      <c r="AD49" s="2">
        <f t="shared" si="1"/>
        <v>1.6499999999999986</v>
      </c>
      <c r="AE49" s="138">
        <f t="shared" si="2"/>
        <v>1.558139534883729E-2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40.200900000000004</v>
      </c>
      <c r="Q50" s="2"/>
      <c r="T50" s="93"/>
      <c r="U50" s="88"/>
      <c r="W50" s="133">
        <v>42506</v>
      </c>
      <c r="X50" s="10">
        <v>42.55</v>
      </c>
      <c r="Y50" s="10">
        <v>43.16</v>
      </c>
      <c r="Z50" s="10">
        <v>42.05</v>
      </c>
      <c r="AA50" s="10">
        <v>43</v>
      </c>
      <c r="AB50" s="95">
        <v>12303100</v>
      </c>
      <c r="AC50" s="10">
        <v>43</v>
      </c>
      <c r="AD50" s="2">
        <f t="shared" si="1"/>
        <v>1.1099999999999994</v>
      </c>
      <c r="AE50" s="138">
        <f t="shared" si="2"/>
        <v>3.3653846153846034E-2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39.810600000000001</v>
      </c>
      <c r="Q51" s="2"/>
      <c r="T51" s="93" t="s">
        <v>105</v>
      </c>
      <c r="U51" s="88" t="s">
        <v>466</v>
      </c>
      <c r="W51" s="133">
        <v>42503</v>
      </c>
      <c r="X51" s="10">
        <v>40.75</v>
      </c>
      <c r="Y51" s="10">
        <v>42.18</v>
      </c>
      <c r="Z51" s="10">
        <v>40.75</v>
      </c>
      <c r="AA51" s="10">
        <v>41.6</v>
      </c>
      <c r="AB51" s="95">
        <v>10758600</v>
      </c>
      <c r="AC51" s="10">
        <v>41.6</v>
      </c>
      <c r="AD51" s="2">
        <f t="shared" si="1"/>
        <v>1.4299999999999997</v>
      </c>
      <c r="AE51" s="138">
        <f t="shared" si="2"/>
        <v>1.2904796688580467E-2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39.420300000000005</v>
      </c>
      <c r="Q52" s="2"/>
      <c r="T52" s="93" t="s">
        <v>106</v>
      </c>
      <c r="U52" s="88" t="s">
        <v>293</v>
      </c>
      <c r="W52" s="133">
        <v>42502</v>
      </c>
      <c r="X52" s="10">
        <v>42.44</v>
      </c>
      <c r="Y52" s="10">
        <v>42.47</v>
      </c>
      <c r="Z52" s="10">
        <v>40.64</v>
      </c>
      <c r="AA52" s="10">
        <v>41.07</v>
      </c>
      <c r="AB52" s="95">
        <v>13454000</v>
      </c>
      <c r="AC52" s="10">
        <v>41.07</v>
      </c>
      <c r="AD52" s="2">
        <f t="shared" si="1"/>
        <v>1.8299999999999983</v>
      </c>
      <c r="AE52" s="138">
        <f t="shared" si="2"/>
        <v>-2.9078014184397039E-2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39.03</v>
      </c>
      <c r="Q53" s="2"/>
      <c r="T53" s="93" t="s">
        <v>107</v>
      </c>
      <c r="U53" s="90">
        <v>7160532</v>
      </c>
      <c r="W53" s="133">
        <v>42501</v>
      </c>
      <c r="X53" s="10">
        <v>42.69</v>
      </c>
      <c r="Y53" s="10">
        <v>43.31</v>
      </c>
      <c r="Z53" s="10">
        <v>42.29</v>
      </c>
      <c r="AA53" s="10">
        <v>42.3</v>
      </c>
      <c r="AB53" s="95">
        <v>9037700</v>
      </c>
      <c r="AC53" s="10">
        <v>42.3</v>
      </c>
      <c r="AD53" s="2">
        <f t="shared" si="1"/>
        <v>1.0200000000000031</v>
      </c>
      <c r="AE53" s="138">
        <f t="shared" si="2"/>
        <v>-1.5133876600698648E-2</v>
      </c>
    </row>
    <row r="54" spans="1:31" x14ac:dyDescent="0.25">
      <c r="O54" s="83">
        <v>0.99</v>
      </c>
      <c r="P54" s="83">
        <f t="shared" si="35"/>
        <v>38.639699999999998</v>
      </c>
      <c r="T54" s="93" t="s">
        <v>110</v>
      </c>
      <c r="U54" s="90">
        <v>11856300</v>
      </c>
      <c r="W54" s="133">
        <v>42500</v>
      </c>
      <c r="X54" s="10">
        <v>42.49</v>
      </c>
      <c r="Y54" s="10">
        <v>43.04</v>
      </c>
      <c r="Z54" s="10">
        <v>42.41</v>
      </c>
      <c r="AA54" s="10">
        <v>42.95</v>
      </c>
      <c r="AB54" s="95">
        <v>9299300</v>
      </c>
      <c r="AC54" s="10">
        <v>42.95</v>
      </c>
      <c r="AD54" s="2">
        <f t="shared" si="1"/>
        <v>0.63000000000000256</v>
      </c>
      <c r="AE54" s="138">
        <f t="shared" si="2"/>
        <v>1.2971698113207752E-2</v>
      </c>
    </row>
    <row r="55" spans="1:31" x14ac:dyDescent="0.25">
      <c r="O55" s="83">
        <v>0.98</v>
      </c>
      <c r="P55" s="83">
        <f t="shared" si="35"/>
        <v>38.249400000000001</v>
      </c>
      <c r="T55" s="93" t="s">
        <v>108</v>
      </c>
      <c r="U55" s="88" t="s">
        <v>387</v>
      </c>
      <c r="W55" s="133">
        <v>42499</v>
      </c>
      <c r="X55" s="10">
        <v>42.11</v>
      </c>
      <c r="Y55" s="10">
        <v>42.84</v>
      </c>
      <c r="Z55" s="10">
        <v>41.99</v>
      </c>
      <c r="AA55" s="10">
        <v>42.4</v>
      </c>
      <c r="AB55" s="95">
        <v>10512100</v>
      </c>
      <c r="AC55" s="10">
        <v>42.4</v>
      </c>
      <c r="AD55" s="2">
        <f t="shared" si="1"/>
        <v>0.85000000000000142</v>
      </c>
      <c r="AE55" s="138" t="e">
        <f t="shared" si="2"/>
        <v>#DIV/0!</v>
      </c>
    </row>
    <row r="56" spans="1:31" x14ac:dyDescent="0.25">
      <c r="O56" s="83">
        <v>0.97</v>
      </c>
      <c r="P56" s="83">
        <f t="shared" si="35"/>
        <v>37.859099999999998</v>
      </c>
      <c r="T56" s="93" t="s">
        <v>111</v>
      </c>
      <c r="U56" s="88">
        <v>6.35</v>
      </c>
      <c r="W56" s="133">
        <v>42499</v>
      </c>
      <c r="X56" s="10" t="s">
        <v>186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1:31" x14ac:dyDescent="0.25">
      <c r="L57" t="s">
        <v>238</v>
      </c>
      <c r="M57" s="477">
        <f>M75+K75-F75</f>
        <v>205.01999999999998</v>
      </c>
      <c r="O57" s="83">
        <v>0.96</v>
      </c>
      <c r="P57" s="83">
        <f t="shared" si="35"/>
        <v>37.468800000000002</v>
      </c>
      <c r="T57" s="93" t="s">
        <v>112</v>
      </c>
      <c r="U57" s="88">
        <v>6.14</v>
      </c>
      <c r="W57" s="133">
        <v>42496</v>
      </c>
      <c r="X57" s="10">
        <v>41.61</v>
      </c>
      <c r="Y57" s="10">
        <v>42.26</v>
      </c>
      <c r="Z57" s="10">
        <v>40.950000000000003</v>
      </c>
      <c r="AA57" s="10">
        <v>42.04</v>
      </c>
      <c r="AB57" s="95">
        <v>10777200</v>
      </c>
      <c r="AC57" s="10">
        <v>41.91</v>
      </c>
      <c r="AD57" s="2">
        <f t="shared" si="1"/>
        <v>1.3099999999999952</v>
      </c>
      <c r="AE57" s="138">
        <f t="shared" si="2"/>
        <v>6.9678039404132974E-3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37.078499999999998</v>
      </c>
      <c r="T58" s="93" t="s">
        <v>109</v>
      </c>
      <c r="U58" s="88" t="s">
        <v>467</v>
      </c>
      <c r="W58" s="133">
        <v>42495</v>
      </c>
      <c r="X58" s="10">
        <v>41.59</v>
      </c>
      <c r="Y58" s="10">
        <v>42.27</v>
      </c>
      <c r="Z58" s="10">
        <v>41.45</v>
      </c>
      <c r="AA58" s="10">
        <v>41.75</v>
      </c>
      <c r="AB58" s="95">
        <v>10271100</v>
      </c>
      <c r="AC58" s="10">
        <v>41.62</v>
      </c>
      <c r="AD58" s="2">
        <f t="shared" si="1"/>
        <v>0.82000000000000028</v>
      </c>
      <c r="AE58" s="138">
        <f t="shared" si="2"/>
        <v>7.7481840193704965E-3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42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36.688200000000002</v>
      </c>
      <c r="W59" s="133">
        <v>42494</v>
      </c>
      <c r="X59" s="10">
        <v>42.37</v>
      </c>
      <c r="Y59" s="10">
        <v>42.56</v>
      </c>
      <c r="Z59" s="10">
        <v>41.17</v>
      </c>
      <c r="AA59" s="10">
        <v>41.43</v>
      </c>
      <c r="AB59" s="95">
        <v>14860400</v>
      </c>
      <c r="AC59" s="10">
        <v>41.3</v>
      </c>
      <c r="AD59" s="2">
        <f t="shared" si="1"/>
        <v>1.3900000000000006</v>
      </c>
      <c r="AE59" s="138">
        <f t="shared" si="2"/>
        <v>-3.4595605423095033E-2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36.297900000000006</v>
      </c>
      <c r="W60" s="133">
        <v>42493</v>
      </c>
      <c r="X60" s="10">
        <v>42.92</v>
      </c>
      <c r="Y60" s="10">
        <v>43.2</v>
      </c>
      <c r="Z60" s="10">
        <v>41.83</v>
      </c>
      <c r="AA60" s="10">
        <v>42.92</v>
      </c>
      <c r="AB60" s="95">
        <v>14319500</v>
      </c>
      <c r="AC60" s="10">
        <v>42.78</v>
      </c>
      <c r="AD60" s="2">
        <f t="shared" si="1"/>
        <v>1.3700000000000045</v>
      </c>
      <c r="AE60" s="138">
        <f t="shared" si="2"/>
        <v>1.7844396859386213E-2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35.907600000000002</v>
      </c>
      <c r="W61" s="133">
        <v>42492</v>
      </c>
      <c r="X61" s="10">
        <v>42.11</v>
      </c>
      <c r="Y61" s="10">
        <v>42.49</v>
      </c>
      <c r="Z61" s="10">
        <v>41.8</v>
      </c>
      <c r="AA61" s="10">
        <v>42.17</v>
      </c>
      <c r="AB61" s="95">
        <v>10701800</v>
      </c>
      <c r="AC61" s="10">
        <v>42.03</v>
      </c>
      <c r="AD61" s="2">
        <f t="shared" si="1"/>
        <v>0.69000000000000483</v>
      </c>
      <c r="AE61" s="138">
        <f t="shared" si="2"/>
        <v>1.1795859412614407E-2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35.517299999999999</v>
      </c>
      <c r="W62" s="133">
        <v>42489</v>
      </c>
      <c r="X62" s="10">
        <v>42.55</v>
      </c>
      <c r="Y62" s="10">
        <v>42.71</v>
      </c>
      <c r="Z62" s="10">
        <v>41.22</v>
      </c>
      <c r="AA62" s="10">
        <v>41.67</v>
      </c>
      <c r="AB62" s="95">
        <v>16658500</v>
      </c>
      <c r="AC62" s="10">
        <v>41.54</v>
      </c>
      <c r="AD62" s="2">
        <f t="shared" si="1"/>
        <v>1.490000000000002</v>
      </c>
      <c r="AE62" s="138">
        <f t="shared" si="2"/>
        <v>-2.7621722846441932E-2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35.127000000000002</v>
      </c>
      <c r="W63" s="133">
        <v>42488</v>
      </c>
      <c r="X63" s="10">
        <v>43.44</v>
      </c>
      <c r="Y63" s="10">
        <v>43.8</v>
      </c>
      <c r="Z63" s="10">
        <v>42.76</v>
      </c>
      <c r="AA63" s="10">
        <v>42.86</v>
      </c>
      <c r="AB63" s="95">
        <v>10229800</v>
      </c>
      <c r="AC63" s="10">
        <v>42.72</v>
      </c>
      <c r="AD63" s="2">
        <f t="shared" si="1"/>
        <v>1.0399999999999991</v>
      </c>
      <c r="AE63" s="138">
        <f t="shared" si="2"/>
        <v>-1.9058553386911536E-2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42487</v>
      </c>
      <c r="X64" s="10">
        <v>43.75</v>
      </c>
      <c r="Y64" s="10">
        <v>44.24</v>
      </c>
      <c r="Z64" s="10">
        <v>43.28</v>
      </c>
      <c r="AA64" s="10">
        <v>43.69</v>
      </c>
      <c r="AB64" s="95">
        <v>9097500</v>
      </c>
      <c r="AC64" s="10">
        <v>43.55</v>
      </c>
      <c r="AD64" s="2">
        <f t="shared" si="1"/>
        <v>0.96000000000000085</v>
      </c>
      <c r="AE64" s="138">
        <f t="shared" si="2"/>
        <v>2.3014959723819395E-3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42486</v>
      </c>
      <c r="X65" s="10">
        <v>44.15</v>
      </c>
      <c r="Y65" s="10">
        <v>44.52</v>
      </c>
      <c r="Z65" s="10">
        <v>43.06</v>
      </c>
      <c r="AA65" s="10">
        <v>43.59</v>
      </c>
      <c r="AB65" s="95">
        <v>11545700</v>
      </c>
      <c r="AC65" s="10">
        <v>43.45</v>
      </c>
      <c r="AD65" s="2">
        <f t="shared" si="1"/>
        <v>1.4600000000000009</v>
      </c>
      <c r="AE65" s="138">
        <f t="shared" si="2"/>
        <v>-7.7643297556518887E-3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42485</v>
      </c>
      <c r="X66" s="10">
        <v>44.52</v>
      </c>
      <c r="Y66" s="10">
        <v>44.88</v>
      </c>
      <c r="Z66" s="10">
        <v>43.79</v>
      </c>
      <c r="AA66" s="10">
        <v>43.93</v>
      </c>
      <c r="AB66" s="95">
        <v>8774300</v>
      </c>
      <c r="AC66" s="10">
        <v>43.79</v>
      </c>
      <c r="AD66" s="2">
        <f t="shared" si="1"/>
        <v>1.0900000000000034</v>
      </c>
      <c r="AE66" s="138">
        <f t="shared" si="2"/>
        <v>-1.5512589928057485E-2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42482</v>
      </c>
      <c r="X67" s="10">
        <v>43.43</v>
      </c>
      <c r="Y67" s="10">
        <v>44.67</v>
      </c>
      <c r="Z67" s="10">
        <v>43.16</v>
      </c>
      <c r="AA67" s="10">
        <v>44.62</v>
      </c>
      <c r="AB67" s="95">
        <v>14258600</v>
      </c>
      <c r="AC67" s="10">
        <v>44.48</v>
      </c>
      <c r="AD67" s="2">
        <f>Y67-Z67</f>
        <v>1.5100000000000051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42481</v>
      </c>
      <c r="X68" s="10">
        <v>46.28</v>
      </c>
      <c r="Y68" s="10">
        <v>46.31</v>
      </c>
      <c r="Z68" s="10">
        <v>44.74</v>
      </c>
      <c r="AA68" s="10">
        <v>44.97</v>
      </c>
      <c r="AB68" s="95">
        <v>15330300</v>
      </c>
      <c r="AC68" s="10">
        <v>44.83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53">
    <cfRule type="expression" dxfId="121" priority="17">
      <formula>F34&gt;0</formula>
    </cfRule>
    <cfRule type="expression" dxfId="120" priority="18">
      <formula>F34&lt;0</formula>
    </cfRule>
  </conditionalFormatting>
  <conditionalFormatting sqref="H29:H53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5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42576</v>
      </c>
      <c r="X2" s="10">
        <v>97.9</v>
      </c>
      <c r="Y2" s="10">
        <v>98.06</v>
      </c>
      <c r="Z2" s="10">
        <v>97.25</v>
      </c>
      <c r="AA2" s="10">
        <v>97.39</v>
      </c>
      <c r="AB2" s="95">
        <v>4812400</v>
      </c>
      <c r="AC2" s="10">
        <v>97.39</v>
      </c>
      <c r="AD2" s="2">
        <f>Y2-Z2</f>
        <v>0.81000000000000227</v>
      </c>
      <c r="AE2" s="138">
        <f>AC2/AC3-1</f>
        <v>-3.274997441408134E-3</v>
      </c>
    </row>
    <row r="3" spans="1:31" x14ac:dyDescent="0.25">
      <c r="A3" s="23" t="s">
        <v>71</v>
      </c>
      <c r="B3" s="48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42573</v>
      </c>
      <c r="X3" s="10">
        <v>98.39</v>
      </c>
      <c r="Y3" s="10">
        <v>98.42</v>
      </c>
      <c r="Z3" s="10">
        <v>97.47</v>
      </c>
      <c r="AA3" s="10">
        <v>97.71</v>
      </c>
      <c r="AB3" s="95">
        <v>5381700</v>
      </c>
      <c r="AC3" s="10">
        <v>97.71</v>
      </c>
      <c r="AD3" s="2">
        <f t="shared" ref="AD3:AD66" si="1">Y3-Z3</f>
        <v>0.95000000000000284</v>
      </c>
      <c r="AE3" s="138">
        <f t="shared" ref="AE3:AE66" si="2">AC3/AC4-1</f>
        <v>-3.06091215182136E-3</v>
      </c>
    </row>
    <row r="4" spans="1:31" x14ac:dyDescent="0.25">
      <c r="B4" s="48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96.69</v>
      </c>
      <c r="T4" s="163"/>
      <c r="W4" s="133">
        <v>42572</v>
      </c>
      <c r="X4" s="10">
        <v>98.17</v>
      </c>
      <c r="Y4" s="10">
        <v>99.13</v>
      </c>
      <c r="Z4" s="10">
        <v>97.62</v>
      </c>
      <c r="AA4" s="10">
        <v>98.01</v>
      </c>
      <c r="AB4" s="95">
        <v>6726600</v>
      </c>
      <c r="AC4" s="10">
        <v>98.01</v>
      </c>
      <c r="AD4" s="2">
        <f t="shared" si="1"/>
        <v>1.5099999999999909</v>
      </c>
      <c r="AE4" s="138">
        <f t="shared" si="2"/>
        <v>-2.1380574221135928E-3</v>
      </c>
    </row>
    <row r="5" spans="1:31" x14ac:dyDescent="0.25">
      <c r="B5" s="48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1450.35</v>
      </c>
      <c r="W5" s="133">
        <v>42571</v>
      </c>
      <c r="X5" s="10">
        <v>98.65</v>
      </c>
      <c r="Y5" s="10">
        <v>98.69</v>
      </c>
      <c r="Z5" s="10">
        <v>97.14</v>
      </c>
      <c r="AA5" s="10">
        <v>98.22</v>
      </c>
      <c r="AB5" s="95">
        <v>10664900</v>
      </c>
      <c r="AC5" s="10">
        <v>98.22</v>
      </c>
      <c r="AD5" s="2">
        <f t="shared" si="1"/>
        <v>1.5499999999999972</v>
      </c>
      <c r="AE5" s="138">
        <f t="shared" si="2"/>
        <v>-1.2566602995878196E-2</v>
      </c>
    </row>
    <row r="6" spans="1:31" x14ac:dyDescent="0.25">
      <c r="B6" s="48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42570</v>
      </c>
      <c r="X6" s="10">
        <v>99.81</v>
      </c>
      <c r="Y6" s="10">
        <v>99.99</v>
      </c>
      <c r="Z6" s="10">
        <v>99.36</v>
      </c>
      <c r="AA6" s="10">
        <v>99.47</v>
      </c>
      <c r="AB6" s="95">
        <v>5742700</v>
      </c>
      <c r="AC6" s="10">
        <v>99.47</v>
      </c>
      <c r="AD6" s="2">
        <f t="shared" si="1"/>
        <v>0.62999999999999545</v>
      </c>
      <c r="AE6" s="138">
        <f t="shared" si="2"/>
        <v>-6.7898152770844433E-3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67.739999999999327</v>
      </c>
      <c r="R7">
        <v>15</v>
      </c>
      <c r="W7" s="133">
        <v>42569</v>
      </c>
      <c r="X7" s="10">
        <v>99.9</v>
      </c>
      <c r="Y7" s="10">
        <v>100.71</v>
      </c>
      <c r="Z7" s="10">
        <v>99.87</v>
      </c>
      <c r="AA7" s="10">
        <v>100.15</v>
      </c>
      <c r="AB7" s="95">
        <v>5051300</v>
      </c>
      <c r="AC7" s="10">
        <v>100.15</v>
      </c>
      <c r="AD7" s="2">
        <f t="shared" si="1"/>
        <v>0.8399999999999892</v>
      </c>
      <c r="AE7" s="138">
        <f t="shared" si="2"/>
        <v>3.507014028056199E-3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67.739999999999327</v>
      </c>
      <c r="W8" s="133">
        <v>42566</v>
      </c>
      <c r="X8" s="10">
        <v>100.42</v>
      </c>
      <c r="Y8" s="10">
        <v>100.54</v>
      </c>
      <c r="Z8" s="10">
        <v>99.54</v>
      </c>
      <c r="AA8" s="10">
        <v>99.8</v>
      </c>
      <c r="AB8" s="95">
        <v>5764400</v>
      </c>
      <c r="AC8" s="10">
        <v>99.8</v>
      </c>
      <c r="AD8" s="2">
        <f t="shared" si="1"/>
        <v>1</v>
      </c>
      <c r="AE8" s="138">
        <f t="shared" si="2"/>
        <v>-1.7005101530459532E-3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4.899429340160949E-2</v>
      </c>
      <c r="W9" s="133">
        <v>42565</v>
      </c>
      <c r="X9" s="10">
        <v>100.42</v>
      </c>
      <c r="Y9" s="10">
        <v>100.8</v>
      </c>
      <c r="Z9" s="10">
        <v>99.68</v>
      </c>
      <c r="AA9" s="10">
        <v>99.97</v>
      </c>
      <c r="AB9" s="95">
        <v>7461500</v>
      </c>
      <c r="AC9" s="10">
        <v>99.97</v>
      </c>
      <c r="AD9" s="2">
        <f t="shared" si="1"/>
        <v>1.1199999999999903</v>
      </c>
      <c r="AE9" s="138">
        <f t="shared" si="2"/>
        <v>9.0108129755717137E-4</v>
      </c>
    </row>
    <row r="10" spans="1:31" x14ac:dyDescent="0.25">
      <c r="O10" s="11" t="s">
        <v>238</v>
      </c>
      <c r="P10" s="34"/>
      <c r="Q10" s="2">
        <f>M32</f>
        <v>0</v>
      </c>
      <c r="W10" s="133">
        <v>42564</v>
      </c>
      <c r="X10" s="10">
        <v>100.46</v>
      </c>
      <c r="Y10" s="10">
        <v>100.8</v>
      </c>
      <c r="Z10" s="10">
        <v>99.85</v>
      </c>
      <c r="AA10" s="10">
        <v>99.88</v>
      </c>
      <c r="AB10" s="95">
        <v>5494700</v>
      </c>
      <c r="AC10" s="10">
        <v>99.88</v>
      </c>
      <c r="AD10" s="2">
        <f t="shared" si="1"/>
        <v>0.95000000000000284</v>
      </c>
      <c r="AE10" s="138">
        <f t="shared" si="2"/>
        <v>-3.1936127744511822E-3</v>
      </c>
    </row>
    <row r="11" spans="1:31" x14ac:dyDescent="0.25">
      <c r="O11" s="11" t="s">
        <v>184</v>
      </c>
      <c r="P11" s="34"/>
      <c r="Q11" s="138">
        <f>VALUE(TRIM(CLEAN(MID(U58, FIND("(", U58)+1, 5))))</f>
        <v>1.4500000000000001E-2</v>
      </c>
      <c r="W11" s="133">
        <v>42563</v>
      </c>
      <c r="X11" s="10">
        <v>100.18</v>
      </c>
      <c r="Y11" s="10">
        <v>100.79</v>
      </c>
      <c r="Z11" s="10">
        <v>100</v>
      </c>
      <c r="AA11" s="10">
        <v>100.2</v>
      </c>
      <c r="AB11" s="95">
        <v>8508500</v>
      </c>
      <c r="AC11" s="10">
        <v>100.2</v>
      </c>
      <c r="AD11" s="2">
        <f t="shared" si="1"/>
        <v>0.79000000000000625</v>
      </c>
      <c r="AE11" s="138">
        <f t="shared" si="2"/>
        <v>2.2004400880175634E-3</v>
      </c>
    </row>
    <row r="12" spans="1:31" x14ac:dyDescent="0.25">
      <c r="W12" s="133">
        <v>42562</v>
      </c>
      <c r="X12" s="10">
        <v>99.8</v>
      </c>
      <c r="Y12" s="10">
        <v>100.35</v>
      </c>
      <c r="Z12" s="10">
        <v>99.4</v>
      </c>
      <c r="AA12" s="10">
        <v>99.98</v>
      </c>
      <c r="AB12" s="95">
        <v>5428000</v>
      </c>
      <c r="AC12" s="10">
        <v>99.98</v>
      </c>
      <c r="AD12" s="2">
        <f t="shared" si="1"/>
        <v>0.94999999999998863</v>
      </c>
      <c r="AE12" s="138">
        <f t="shared" si="2"/>
        <v>3.6137321822926616E-3</v>
      </c>
    </row>
    <row r="13" spans="1:31" x14ac:dyDescent="0.25">
      <c r="W13" s="133">
        <v>42559</v>
      </c>
      <c r="X13" s="10">
        <v>99.25</v>
      </c>
      <c r="Y13" s="10">
        <v>99.85</v>
      </c>
      <c r="Z13" s="10">
        <v>98.77</v>
      </c>
      <c r="AA13" s="10">
        <v>99.62</v>
      </c>
      <c r="AB13" s="95">
        <v>6045800</v>
      </c>
      <c r="AC13" s="10">
        <v>99.62</v>
      </c>
      <c r="AD13" s="2">
        <f t="shared" si="1"/>
        <v>1.0799999999999983</v>
      </c>
      <c r="AE13" s="138">
        <f t="shared" si="2"/>
        <v>1.2295498424956808E-2</v>
      </c>
    </row>
    <row r="14" spans="1:31" x14ac:dyDescent="0.25">
      <c r="W14" s="133">
        <v>42558</v>
      </c>
      <c r="X14" s="10">
        <v>97.63</v>
      </c>
      <c r="Y14" s="10">
        <v>98.48</v>
      </c>
      <c r="Z14" s="10">
        <v>97.58</v>
      </c>
      <c r="AA14" s="10">
        <v>98.41</v>
      </c>
      <c r="AB14" s="95">
        <v>5146000</v>
      </c>
      <c r="AC14" s="10">
        <v>98.41</v>
      </c>
      <c r="AD14" s="2">
        <f t="shared" si="1"/>
        <v>0.90000000000000568</v>
      </c>
      <c r="AE14" s="138" t="e">
        <f t="shared" si="2"/>
        <v>#DIV/0!</v>
      </c>
    </row>
    <row r="15" spans="1:31" x14ac:dyDescent="0.25">
      <c r="W15" s="133">
        <v>42558</v>
      </c>
      <c r="X15" s="10" t="s">
        <v>319</v>
      </c>
      <c r="Y15" s="10"/>
      <c r="Z15" s="10"/>
      <c r="AA15" s="10"/>
      <c r="AB15" s="95"/>
      <c r="AC15" s="10"/>
      <c r="AD15" s="2">
        <f t="shared" si="1"/>
        <v>0</v>
      </c>
      <c r="AE15" s="138">
        <f t="shared" si="2"/>
        <v>-1</v>
      </c>
    </row>
    <row r="16" spans="1:31" x14ac:dyDescent="0.25">
      <c r="W16" s="133">
        <v>42557</v>
      </c>
      <c r="X16" s="10">
        <v>97</v>
      </c>
      <c r="Y16" s="10">
        <v>98.52</v>
      </c>
      <c r="Z16" s="10">
        <v>96.76</v>
      </c>
      <c r="AA16" s="10">
        <v>98.45</v>
      </c>
      <c r="AB16" s="95">
        <v>6223300</v>
      </c>
      <c r="AC16" s="10">
        <v>97.74</v>
      </c>
      <c r="AD16" s="2">
        <f t="shared" si="1"/>
        <v>1.7599999999999909</v>
      </c>
      <c r="AE16" s="138">
        <f t="shared" si="2"/>
        <v>8.0445544554454962E-3</v>
      </c>
    </row>
    <row r="17" spans="1:31" x14ac:dyDescent="0.25">
      <c r="W17" s="133">
        <v>42556</v>
      </c>
      <c r="X17" s="10">
        <v>97.77</v>
      </c>
      <c r="Y17" s="10">
        <v>98</v>
      </c>
      <c r="Z17" s="10">
        <v>97.17</v>
      </c>
      <c r="AA17" s="10">
        <v>97.66</v>
      </c>
      <c r="AB17" s="95">
        <v>5846400</v>
      </c>
      <c r="AC17" s="10">
        <v>96.96</v>
      </c>
      <c r="AD17" s="2">
        <f t="shared" si="1"/>
        <v>0.82999999999999829</v>
      </c>
      <c r="AE17" s="138">
        <f t="shared" si="2"/>
        <v>-3.6991368680641123E-3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42552</v>
      </c>
      <c r="X18" s="10">
        <v>97.75</v>
      </c>
      <c r="Y18" s="10">
        <v>98.64</v>
      </c>
      <c r="Z18" s="10">
        <v>97.71</v>
      </c>
      <c r="AA18" s="10">
        <v>98.03</v>
      </c>
      <c r="AB18" s="95">
        <v>5681600</v>
      </c>
      <c r="AC18" s="10">
        <v>97.32</v>
      </c>
      <c r="AD18" s="2">
        <f t="shared" si="1"/>
        <v>0.93000000000000682</v>
      </c>
      <c r="AE18" s="138">
        <f t="shared" si="2"/>
        <v>2.1624961383996943E-3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42551</v>
      </c>
      <c r="X19" s="10">
        <v>97.1</v>
      </c>
      <c r="Y19" s="10">
        <v>98.07</v>
      </c>
      <c r="Z19" s="10">
        <v>96.88</v>
      </c>
      <c r="AA19" s="10">
        <v>97.82</v>
      </c>
      <c r="AB19" s="95">
        <v>7189500</v>
      </c>
      <c r="AC19" s="10">
        <v>97.11</v>
      </c>
      <c r="AD19" s="2">
        <f t="shared" si="1"/>
        <v>1.1899999999999977</v>
      </c>
      <c r="AE19" s="138">
        <f t="shared" si="2"/>
        <v>8.6206896551723755E-3</v>
      </c>
    </row>
    <row r="20" spans="1:31" x14ac:dyDescent="0.25">
      <c r="W20" s="133">
        <v>42550</v>
      </c>
      <c r="X20" s="10">
        <v>96.91</v>
      </c>
      <c r="Y20" s="10">
        <v>97.29</v>
      </c>
      <c r="Z20" s="10">
        <v>96.28</v>
      </c>
      <c r="AA20" s="10">
        <v>96.98</v>
      </c>
      <c r="AB20" s="95">
        <v>6563600</v>
      </c>
      <c r="AC20" s="10">
        <v>96.28</v>
      </c>
      <c r="AD20" s="2">
        <f t="shared" si="1"/>
        <v>1.0100000000000051</v>
      </c>
      <c r="AE20" s="138">
        <f t="shared" si="2"/>
        <v>9.6476510067113885E-3</v>
      </c>
    </row>
    <row r="21" spans="1:31" x14ac:dyDescent="0.25">
      <c r="W21" s="133">
        <v>42549</v>
      </c>
      <c r="X21" s="10">
        <v>95.46</v>
      </c>
      <c r="Y21" s="10">
        <v>96.28</v>
      </c>
      <c r="Z21" s="10">
        <v>95.14</v>
      </c>
      <c r="AA21" s="10">
        <v>96.05</v>
      </c>
      <c r="AB21" s="95">
        <v>7143100</v>
      </c>
      <c r="AC21" s="10">
        <v>95.36</v>
      </c>
      <c r="AD21" s="2">
        <f t="shared" si="1"/>
        <v>1.1400000000000006</v>
      </c>
      <c r="AE21" s="138">
        <f t="shared" si="2"/>
        <v>1.7716115261472654E-2</v>
      </c>
    </row>
    <row r="22" spans="1:31" x14ac:dyDescent="0.25">
      <c r="W22" s="133">
        <v>42548</v>
      </c>
      <c r="X22" s="10">
        <v>94.91</v>
      </c>
      <c r="Y22" s="10">
        <v>95.23</v>
      </c>
      <c r="Z22" s="10">
        <v>94</v>
      </c>
      <c r="AA22" s="10">
        <v>94.38</v>
      </c>
      <c r="AB22" s="95">
        <v>9438400</v>
      </c>
      <c r="AC22" s="10">
        <v>93.7</v>
      </c>
      <c r="AD22" s="2">
        <f t="shared" si="1"/>
        <v>1.230000000000004</v>
      </c>
      <c r="AE22" s="138">
        <f t="shared" si="2"/>
        <v>-1.3995580343049596E-2</v>
      </c>
    </row>
    <row r="23" spans="1:31" x14ac:dyDescent="0.25">
      <c r="W23" s="133">
        <v>42545</v>
      </c>
      <c r="X23" s="10">
        <v>96.01</v>
      </c>
      <c r="Y23" s="10">
        <v>97.28</v>
      </c>
      <c r="Z23" s="10">
        <v>95.14</v>
      </c>
      <c r="AA23" s="10">
        <v>95.72</v>
      </c>
      <c r="AB23" s="95">
        <v>15079900</v>
      </c>
      <c r="AC23" s="10">
        <v>95.03</v>
      </c>
      <c r="AD23" s="2">
        <f t="shared" si="1"/>
        <v>2.1400000000000006</v>
      </c>
      <c r="AE23" s="138">
        <f t="shared" si="2"/>
        <v>-3.3363849048926864E-2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42544</v>
      </c>
      <c r="X24" s="10">
        <v>99.44</v>
      </c>
      <c r="Y24" s="10">
        <v>99.62</v>
      </c>
      <c r="Z24" s="10">
        <v>98.61</v>
      </c>
      <c r="AA24" s="10">
        <v>99.02</v>
      </c>
      <c r="AB24" s="95">
        <v>5826100</v>
      </c>
      <c r="AC24" s="10">
        <v>98.31</v>
      </c>
      <c r="AD24" s="2">
        <f t="shared" si="1"/>
        <v>1.0100000000000051</v>
      </c>
      <c r="AE24" s="138">
        <f t="shared" si="2"/>
        <v>2.3450244698206557E-3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42543</v>
      </c>
      <c r="X25" s="10">
        <v>99.08</v>
      </c>
      <c r="Y25" s="10">
        <v>99.62</v>
      </c>
      <c r="Z25" s="10">
        <v>98.7</v>
      </c>
      <c r="AA25" s="10">
        <v>98.79</v>
      </c>
      <c r="AB25" s="95">
        <v>4948900</v>
      </c>
      <c r="AC25" s="10">
        <v>98.08</v>
      </c>
      <c r="AD25" s="2">
        <f t="shared" si="1"/>
        <v>0.92000000000000171</v>
      </c>
      <c r="AE25" s="138">
        <f t="shared" si="2"/>
        <v>-3.0577922739782881E-4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42542</v>
      </c>
      <c r="X26" s="10">
        <v>99.73</v>
      </c>
      <c r="Y26" s="10">
        <v>99.79</v>
      </c>
      <c r="Z26" s="10">
        <v>98.77</v>
      </c>
      <c r="AA26" s="10">
        <v>98.82</v>
      </c>
      <c r="AB26" s="95">
        <v>5202500</v>
      </c>
      <c r="AC26" s="10">
        <v>98.11</v>
      </c>
      <c r="AD26" s="2">
        <f t="shared" si="1"/>
        <v>1.0200000000000102</v>
      </c>
      <c r="AE26" s="138">
        <f t="shared" si="2"/>
        <v>-7.4860900354071225E-3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42541</v>
      </c>
      <c r="X27" s="10">
        <v>100.08</v>
      </c>
      <c r="Y27" s="10">
        <v>100.96</v>
      </c>
      <c r="Z27" s="10">
        <v>99.5</v>
      </c>
      <c r="AA27" s="10">
        <v>99.57</v>
      </c>
      <c r="AB27" s="95">
        <v>8268600</v>
      </c>
      <c r="AC27" s="10">
        <v>98.85</v>
      </c>
      <c r="AD27" s="2">
        <f t="shared" si="1"/>
        <v>1.4599999999999937</v>
      </c>
      <c r="AE27" s="138">
        <f t="shared" si="2"/>
        <v>5.697425984331872E-3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42538</v>
      </c>
      <c r="X28" s="10">
        <v>98.41</v>
      </c>
      <c r="Y28" s="10">
        <v>99.14</v>
      </c>
      <c r="Z28" s="10">
        <v>98.27</v>
      </c>
      <c r="AA28" s="10">
        <v>99</v>
      </c>
      <c r="AB28" s="95">
        <v>8959400</v>
      </c>
      <c r="AC28" s="10">
        <v>98.29</v>
      </c>
      <c r="AD28" s="2">
        <f t="shared" si="1"/>
        <v>0.87000000000000455</v>
      </c>
      <c r="AE28" s="138">
        <f t="shared" si="2"/>
        <v>6.3479062148050769E-3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42537</v>
      </c>
      <c r="X29" s="10">
        <v>97.8</v>
      </c>
      <c r="Y29" s="10">
        <v>98.63</v>
      </c>
      <c r="Z29" s="10">
        <v>96.86</v>
      </c>
      <c r="AA29" s="10">
        <v>98.38</v>
      </c>
      <c r="AB29" s="95">
        <v>7129700</v>
      </c>
      <c r="AC29" s="10">
        <v>97.67</v>
      </c>
      <c r="AD29" s="2">
        <f t="shared" si="1"/>
        <v>1.769999999999996</v>
      </c>
      <c r="AE29" s="138">
        <f t="shared" si="2"/>
        <v>1.1275112751127914E-3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42536</v>
      </c>
      <c r="X30" s="10">
        <v>98.19</v>
      </c>
      <c r="Y30" s="10">
        <v>99</v>
      </c>
      <c r="Z30" s="10">
        <v>98.19</v>
      </c>
      <c r="AA30" s="10">
        <v>98.27</v>
      </c>
      <c r="AB30" s="95">
        <v>6663200</v>
      </c>
      <c r="AC30" s="10">
        <v>97.56</v>
      </c>
      <c r="AD30" s="2">
        <f t="shared" si="1"/>
        <v>0.81000000000000227</v>
      </c>
      <c r="AE30" s="138">
        <f t="shared" si="2"/>
        <v>-1.3307400962226934E-3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42535</v>
      </c>
      <c r="X31" s="10">
        <v>97.2</v>
      </c>
      <c r="Y31" s="10">
        <v>98.55</v>
      </c>
      <c r="Z31" s="10">
        <v>97.18</v>
      </c>
      <c r="AA31" s="10">
        <v>98.4</v>
      </c>
      <c r="AB31" s="95">
        <v>6125700</v>
      </c>
      <c r="AC31" s="10">
        <v>97.69</v>
      </c>
      <c r="AD31" s="2">
        <f t="shared" si="1"/>
        <v>1.3699999999999903</v>
      </c>
      <c r="AE31" s="138">
        <f t="shared" si="2"/>
        <v>8.4649530298337439E-3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42534</v>
      </c>
      <c r="X32" s="10">
        <v>96.75</v>
      </c>
      <c r="Y32" s="10">
        <v>98.98</v>
      </c>
      <c r="Z32" s="10">
        <v>96.7</v>
      </c>
      <c r="AA32" s="10">
        <v>97.57</v>
      </c>
      <c r="AB32" s="95">
        <v>8766300</v>
      </c>
      <c r="AC32" s="10">
        <v>96.87</v>
      </c>
      <c r="AD32" s="2">
        <f t="shared" si="1"/>
        <v>2.2800000000000011</v>
      </c>
      <c r="AE32" s="138">
        <f t="shared" si="2"/>
        <v>2.3799668874171509E-3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42531</v>
      </c>
      <c r="X33" s="10">
        <v>97.15</v>
      </c>
      <c r="Y33" s="10">
        <v>97.71</v>
      </c>
      <c r="Z33" s="10">
        <v>96.78</v>
      </c>
      <c r="AA33" s="10">
        <v>97.34</v>
      </c>
      <c r="AB33" s="95">
        <v>7204400</v>
      </c>
      <c r="AC33" s="10">
        <v>96.64</v>
      </c>
      <c r="AD33" s="2">
        <f t="shared" si="1"/>
        <v>0.92999999999999261</v>
      </c>
      <c r="AE33" s="138">
        <f t="shared" si="2"/>
        <v>-5.0447853392360242E-3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42530</v>
      </c>
      <c r="X34" s="10">
        <v>97.82</v>
      </c>
      <c r="Y34" s="10">
        <v>97.93</v>
      </c>
      <c r="Z34" s="10">
        <v>97.1</v>
      </c>
      <c r="AA34" s="10">
        <v>97.84</v>
      </c>
      <c r="AB34" s="95">
        <v>5379400</v>
      </c>
      <c r="AC34" s="10">
        <v>97.13</v>
      </c>
      <c r="AD34" s="2">
        <f t="shared" si="1"/>
        <v>0.83000000000001251</v>
      </c>
      <c r="AE34" s="138">
        <f t="shared" si="2"/>
        <v>-2.0548648926332902E-3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42529</v>
      </c>
      <c r="X35" s="10">
        <v>98.49</v>
      </c>
      <c r="Y35" s="10">
        <v>98.82</v>
      </c>
      <c r="Z35" s="10">
        <v>97.7</v>
      </c>
      <c r="AA35" s="10">
        <v>98.04</v>
      </c>
      <c r="AB35" s="95">
        <v>5466200</v>
      </c>
      <c r="AC35" s="10">
        <v>97.33</v>
      </c>
      <c r="AD35" s="2">
        <f t="shared" si="1"/>
        <v>1.1199999999999903</v>
      </c>
      <c r="AE35" s="138">
        <f t="shared" si="2"/>
        <v>-3.1749283080705348E-3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42528</v>
      </c>
      <c r="X36" s="10">
        <v>99</v>
      </c>
      <c r="Y36" s="10">
        <v>99.04</v>
      </c>
      <c r="Z36" s="10">
        <v>98.32</v>
      </c>
      <c r="AA36" s="10">
        <v>98.35</v>
      </c>
      <c r="AB36" s="95">
        <v>5608400</v>
      </c>
      <c r="AC36" s="10">
        <v>97.64</v>
      </c>
      <c r="AD36" s="2">
        <f t="shared" si="1"/>
        <v>0.72000000000001307</v>
      </c>
      <c r="AE36" s="138">
        <f t="shared" si="2"/>
        <v>-4.3846232283062392E-3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42527</v>
      </c>
      <c r="X37" s="10">
        <v>98.96</v>
      </c>
      <c r="Y37" s="10">
        <v>99.12</v>
      </c>
      <c r="Z37" s="10">
        <v>98.47</v>
      </c>
      <c r="AA37" s="10">
        <v>98.78</v>
      </c>
      <c r="AB37" s="95">
        <v>4986600</v>
      </c>
      <c r="AC37" s="10">
        <v>98.07</v>
      </c>
      <c r="AD37" s="2">
        <f t="shared" si="1"/>
        <v>0.65000000000000568</v>
      </c>
      <c r="AE37" s="138">
        <f t="shared" si="2"/>
        <v>3.0599755201943246E-4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42524</v>
      </c>
      <c r="X38" s="10">
        <v>98.66</v>
      </c>
      <c r="Y38" s="10">
        <v>98.92</v>
      </c>
      <c r="Z38" s="10">
        <v>97.73</v>
      </c>
      <c r="AA38" s="10">
        <v>98.75</v>
      </c>
      <c r="AB38" s="95">
        <v>6857500</v>
      </c>
      <c r="AC38" s="10">
        <v>98.04</v>
      </c>
      <c r="AD38" s="2">
        <f t="shared" si="1"/>
        <v>1.1899999999999977</v>
      </c>
      <c r="AE38" s="138">
        <f t="shared" si="2"/>
        <v>3.0609121518221372E-4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42523</v>
      </c>
      <c r="X39" s="10">
        <v>98.07</v>
      </c>
      <c r="Y39" s="10">
        <v>98.72</v>
      </c>
      <c r="Z39" s="10">
        <v>97.87</v>
      </c>
      <c r="AA39" s="10">
        <v>98.72</v>
      </c>
      <c r="AB39" s="95">
        <v>4830100</v>
      </c>
      <c r="AC39" s="10">
        <v>98.01</v>
      </c>
      <c r="AD39" s="2">
        <f t="shared" si="1"/>
        <v>0.84999999999999432</v>
      </c>
      <c r="AE39" s="138">
        <f t="shared" si="2"/>
        <v>2.0447806972703209E-3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07" t="s">
        <v>78</v>
      </c>
      <c r="P40" s="507"/>
      <c r="W40" s="133">
        <v>42522</v>
      </c>
      <c r="X40" s="10">
        <v>98.67</v>
      </c>
      <c r="Y40" s="10">
        <v>98.99</v>
      </c>
      <c r="Z40" s="10">
        <v>97.73</v>
      </c>
      <c r="AA40" s="10">
        <v>98.52</v>
      </c>
      <c r="AB40" s="95">
        <v>7243900</v>
      </c>
      <c r="AC40" s="10">
        <v>97.81</v>
      </c>
      <c r="AD40" s="2">
        <f t="shared" si="1"/>
        <v>1.2599999999999909</v>
      </c>
      <c r="AE40" s="138">
        <f t="shared" si="2"/>
        <v>-7.0050761421319718E-3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106.35900000000001</v>
      </c>
      <c r="Q41" s="2"/>
      <c r="W41" s="133">
        <v>42521</v>
      </c>
      <c r="X41" s="10">
        <v>99.85</v>
      </c>
      <c r="Y41" s="10">
        <v>99.89</v>
      </c>
      <c r="Z41" s="10">
        <v>98.57</v>
      </c>
      <c r="AA41" s="10">
        <v>99.22</v>
      </c>
      <c r="AB41" s="95">
        <v>10396200</v>
      </c>
      <c r="AC41" s="10">
        <v>98.5</v>
      </c>
      <c r="AD41" s="2">
        <f t="shared" si="1"/>
        <v>1.3200000000000074</v>
      </c>
      <c r="AE41" s="138">
        <f t="shared" si="2"/>
        <v>-1.0746208697398729E-2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105.3921</v>
      </c>
      <c r="Q42" s="2"/>
      <c r="T42" s="91" t="s">
        <v>113</v>
      </c>
      <c r="W42" s="133">
        <v>42517</v>
      </c>
      <c r="X42" s="10">
        <v>99.81</v>
      </c>
      <c r="Y42" s="10">
        <v>100.53</v>
      </c>
      <c r="Z42" s="10">
        <v>99.81</v>
      </c>
      <c r="AA42" s="10">
        <v>100.29</v>
      </c>
      <c r="AB42" s="95">
        <v>4589100</v>
      </c>
      <c r="AC42" s="10">
        <v>99.57</v>
      </c>
      <c r="AD42" s="2">
        <f t="shared" si="1"/>
        <v>0.71999999999999886</v>
      </c>
      <c r="AE42" s="138">
        <f t="shared" si="2"/>
        <v>4.844081138358991E-3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104.4252</v>
      </c>
      <c r="Q43" s="2"/>
      <c r="T43" s="128" t="s">
        <v>98</v>
      </c>
      <c r="U43" s="98">
        <v>97.71</v>
      </c>
      <c r="W43" s="133">
        <v>42516</v>
      </c>
      <c r="X43" s="10">
        <v>99.89</v>
      </c>
      <c r="Y43" s="10">
        <v>100.49</v>
      </c>
      <c r="Z43" s="10">
        <v>99.57</v>
      </c>
      <c r="AA43" s="10">
        <v>99.81</v>
      </c>
      <c r="AB43" s="95">
        <v>3852600</v>
      </c>
      <c r="AC43" s="10">
        <v>99.09</v>
      </c>
      <c r="AD43" s="2">
        <f t="shared" si="1"/>
        <v>0.92000000000000171</v>
      </c>
      <c r="AE43" s="138">
        <f t="shared" si="2"/>
        <v>-5.043373007866947E-4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0"/>
        <v>103.45830000000001</v>
      </c>
      <c r="Q44" s="2"/>
      <c r="T44" s="93" t="s">
        <v>99</v>
      </c>
      <c r="U44" s="88">
        <v>97.9</v>
      </c>
      <c r="W44" s="133">
        <v>42515</v>
      </c>
      <c r="X44" s="10">
        <v>99.92</v>
      </c>
      <c r="Y44" s="10">
        <v>100.8</v>
      </c>
      <c r="Z44" s="10">
        <v>99.81</v>
      </c>
      <c r="AA44" s="10">
        <v>99.86</v>
      </c>
      <c r="AB44" s="95">
        <v>5667300</v>
      </c>
      <c r="AC44" s="10">
        <v>99.14</v>
      </c>
      <c r="AD44" s="2">
        <f t="shared" si="1"/>
        <v>0.98999999999999488</v>
      </c>
      <c r="AE44" s="138">
        <f t="shared" si="2"/>
        <v>3.5428687114080759E-3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102.4914</v>
      </c>
      <c r="Q45" s="2"/>
      <c r="T45" s="93" t="s">
        <v>100</v>
      </c>
      <c r="U45" s="88" t="s">
        <v>468</v>
      </c>
      <c r="W45" s="133">
        <v>42514</v>
      </c>
      <c r="X45" s="10">
        <v>99.45</v>
      </c>
      <c r="Y45" s="10">
        <v>100.04</v>
      </c>
      <c r="Z45" s="10">
        <v>99.38</v>
      </c>
      <c r="AA45" s="10">
        <v>99.51</v>
      </c>
      <c r="AB45" s="95">
        <v>5250800</v>
      </c>
      <c r="AC45" s="10">
        <v>98.79</v>
      </c>
      <c r="AD45" s="2">
        <f t="shared" si="1"/>
        <v>0.6600000000000108</v>
      </c>
      <c r="AE45" s="138">
        <f t="shared" si="2"/>
        <v>3.3516148689824998E-3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101.5245</v>
      </c>
      <c r="Q46" s="2"/>
      <c r="T46" s="93" t="s">
        <v>101</v>
      </c>
      <c r="U46" s="88" t="s">
        <v>469</v>
      </c>
      <c r="W46" s="133">
        <v>42513</v>
      </c>
      <c r="X46" s="10">
        <v>99.6</v>
      </c>
      <c r="Y46" s="10">
        <v>100.33</v>
      </c>
      <c r="Z46" s="10">
        <v>99.12</v>
      </c>
      <c r="AA46" s="10">
        <v>99.18</v>
      </c>
      <c r="AB46" s="95">
        <v>5588600</v>
      </c>
      <c r="AC46" s="10">
        <v>98.46</v>
      </c>
      <c r="AD46" s="2">
        <f t="shared" si="1"/>
        <v>1.2099999999999937</v>
      </c>
      <c r="AE46" s="138">
        <f t="shared" si="2"/>
        <v>-6.0569351907935332E-3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100.55760000000001</v>
      </c>
      <c r="Q47" s="2"/>
      <c r="T47" s="93" t="s">
        <v>102</v>
      </c>
      <c r="U47" s="88">
        <v>109.27</v>
      </c>
      <c r="W47" s="133">
        <v>42510</v>
      </c>
      <c r="X47" s="10">
        <v>99</v>
      </c>
      <c r="Y47" s="10">
        <v>99.93</v>
      </c>
      <c r="Z47" s="10">
        <v>98.77</v>
      </c>
      <c r="AA47" s="10">
        <v>99.78</v>
      </c>
      <c r="AB47" s="95">
        <v>7297000</v>
      </c>
      <c r="AC47" s="10">
        <v>99.06</v>
      </c>
      <c r="AD47" s="2">
        <f t="shared" si="1"/>
        <v>1.1600000000000108</v>
      </c>
      <c r="AE47" s="138">
        <f t="shared" si="2"/>
        <v>1.3920163766632632E-2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99.590699999999998</v>
      </c>
      <c r="Q48" s="2"/>
      <c r="T48" s="93" t="s">
        <v>103</v>
      </c>
      <c r="U48" s="88">
        <v>1.4568099999999999</v>
      </c>
      <c r="W48" s="133">
        <v>42509</v>
      </c>
      <c r="X48" s="10">
        <v>98.58</v>
      </c>
      <c r="Y48" s="10">
        <v>98.61</v>
      </c>
      <c r="Z48" s="10">
        <v>97.51</v>
      </c>
      <c r="AA48" s="10">
        <v>98.41</v>
      </c>
      <c r="AB48" s="95">
        <v>7063500</v>
      </c>
      <c r="AC48" s="10">
        <v>97.7</v>
      </c>
      <c r="AD48" s="2">
        <f t="shared" si="1"/>
        <v>1.0999999999999943</v>
      </c>
      <c r="AE48" s="138">
        <f t="shared" si="2"/>
        <v>-6.0026452334928093E-3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98.623800000000003</v>
      </c>
      <c r="Q49" s="2"/>
      <c r="T49" s="93" t="s">
        <v>104</v>
      </c>
      <c r="U49" s="88" t="s">
        <v>311</v>
      </c>
      <c r="W49" s="133">
        <v>42508</v>
      </c>
      <c r="X49" s="10">
        <v>99.59</v>
      </c>
      <c r="Y49" s="10">
        <v>99.77</v>
      </c>
      <c r="Z49" s="10">
        <v>98.36</v>
      </c>
      <c r="AA49" s="10">
        <v>99</v>
      </c>
      <c r="AB49" s="95">
        <v>9323100</v>
      </c>
      <c r="AC49" s="10">
        <v>98.29</v>
      </c>
      <c r="AD49" s="2">
        <f t="shared" si="1"/>
        <v>1.4099999999999966</v>
      </c>
      <c r="AE49" s="138">
        <f t="shared" si="2"/>
        <v>-9.3731102600281835E-3</v>
      </c>
    </row>
    <row r="50" spans="2:31" x14ac:dyDescent="0.25">
      <c r="O50" s="83">
        <v>1.01</v>
      </c>
      <c r="P50" s="83">
        <f t="shared" si="10"/>
        <v>97.656899999999993</v>
      </c>
      <c r="Q50" s="2"/>
      <c r="T50" s="93"/>
      <c r="U50" s="88"/>
      <c r="W50" s="133">
        <v>42507</v>
      </c>
      <c r="X50" s="10">
        <v>100.79</v>
      </c>
      <c r="Y50" s="10">
        <v>101.29</v>
      </c>
      <c r="Z50" s="10">
        <v>99.55</v>
      </c>
      <c r="AA50" s="10">
        <v>99.94</v>
      </c>
      <c r="AB50" s="95">
        <v>8694400</v>
      </c>
      <c r="AC50" s="10">
        <v>99.22</v>
      </c>
      <c r="AD50" s="2">
        <f t="shared" si="1"/>
        <v>1.7400000000000091</v>
      </c>
      <c r="AE50" s="138">
        <f t="shared" si="2"/>
        <v>-4.2151746286631653E-3</v>
      </c>
    </row>
    <row r="51" spans="2:31" x14ac:dyDescent="0.25">
      <c r="O51" s="83">
        <v>1</v>
      </c>
      <c r="P51" s="83">
        <f t="shared" si="10"/>
        <v>96.69</v>
      </c>
      <c r="Q51" s="2"/>
      <c r="T51" s="93" t="s">
        <v>105</v>
      </c>
      <c r="U51" s="88" t="s">
        <v>470</v>
      </c>
      <c r="W51" s="133">
        <v>42506</v>
      </c>
      <c r="X51" s="10">
        <v>100.41</v>
      </c>
      <c r="Y51" s="10">
        <v>100.67</v>
      </c>
      <c r="Z51" s="10">
        <v>99.37</v>
      </c>
      <c r="AA51" s="10">
        <v>100.36</v>
      </c>
      <c r="AB51" s="95">
        <v>9113000</v>
      </c>
      <c r="AC51" s="10">
        <v>99.64</v>
      </c>
      <c r="AD51" s="2">
        <f t="shared" si="1"/>
        <v>1.2999999999999972</v>
      </c>
      <c r="AE51" s="138">
        <f t="shared" si="2"/>
        <v>-1.6032064128256307E-3</v>
      </c>
    </row>
    <row r="52" spans="2:31" x14ac:dyDescent="0.25">
      <c r="O52" s="83">
        <v>0.99</v>
      </c>
      <c r="P52" s="83">
        <f t="shared" si="10"/>
        <v>95.723100000000002</v>
      </c>
      <c r="Q52" s="2"/>
      <c r="T52" s="93" t="s">
        <v>106</v>
      </c>
      <c r="U52" s="88" t="s">
        <v>187</v>
      </c>
      <c r="W52" s="133">
        <v>42503</v>
      </c>
      <c r="X52" s="10">
        <v>101.71</v>
      </c>
      <c r="Y52" s="10">
        <v>102.04</v>
      </c>
      <c r="Z52" s="10">
        <v>100.36</v>
      </c>
      <c r="AA52" s="10">
        <v>100.52</v>
      </c>
      <c r="AB52" s="95">
        <v>9570200</v>
      </c>
      <c r="AC52" s="10">
        <v>99.8</v>
      </c>
      <c r="AD52" s="2">
        <f t="shared" si="1"/>
        <v>1.6800000000000068</v>
      </c>
      <c r="AE52" s="138">
        <f t="shared" si="2"/>
        <v>-1.1685482273717684E-2</v>
      </c>
    </row>
    <row r="53" spans="2:31" x14ac:dyDescent="0.25">
      <c r="O53" s="83">
        <v>0.98</v>
      </c>
      <c r="P53" s="83">
        <f t="shared" si="10"/>
        <v>94.756199999999993</v>
      </c>
      <c r="Q53" s="2"/>
      <c r="T53" s="93" t="s">
        <v>107</v>
      </c>
      <c r="U53" s="90">
        <v>4825498</v>
      </c>
      <c r="W53" s="133">
        <v>42502</v>
      </c>
      <c r="X53" s="10">
        <v>102.5</v>
      </c>
      <c r="Y53" s="10">
        <v>102.85</v>
      </c>
      <c r="Z53" s="10">
        <v>101.13</v>
      </c>
      <c r="AA53" s="10">
        <v>101.71</v>
      </c>
      <c r="AB53" s="95">
        <v>11251700</v>
      </c>
      <c r="AC53" s="10">
        <v>100.98</v>
      </c>
      <c r="AD53" s="2">
        <f t="shared" si="1"/>
        <v>1.7199999999999989</v>
      </c>
      <c r="AE53" s="138">
        <f t="shared" si="2"/>
        <v>-5.6129985228950963E-3</v>
      </c>
    </row>
    <row r="54" spans="2:31" x14ac:dyDescent="0.25">
      <c r="O54" s="83">
        <v>0.97</v>
      </c>
      <c r="P54" s="83">
        <f t="shared" si="10"/>
        <v>93.789299999999997</v>
      </c>
      <c r="T54" s="93" t="s">
        <v>110</v>
      </c>
      <c r="U54" s="90">
        <v>7299300</v>
      </c>
      <c r="W54" s="133">
        <v>42501</v>
      </c>
      <c r="X54" s="10">
        <v>101.46</v>
      </c>
      <c r="Y54" s="10">
        <v>102.5</v>
      </c>
      <c r="Z54" s="10">
        <v>100.62</v>
      </c>
      <c r="AA54" s="10">
        <v>102.29</v>
      </c>
      <c r="AB54" s="95">
        <v>27068100</v>
      </c>
      <c r="AC54" s="10">
        <v>101.55</v>
      </c>
      <c r="AD54" s="2">
        <f t="shared" si="1"/>
        <v>1.8799999999999955</v>
      </c>
      <c r="AE54" s="138">
        <f t="shared" si="2"/>
        <v>-4.0442218652556039E-2</v>
      </c>
    </row>
    <row r="55" spans="2:31" x14ac:dyDescent="0.25">
      <c r="O55" s="83">
        <v>0.96</v>
      </c>
      <c r="P55" s="83">
        <f t="shared" si="10"/>
        <v>92.822399999999988</v>
      </c>
      <c r="T55" s="93" t="s">
        <v>108</v>
      </c>
      <c r="U55" s="88" t="s">
        <v>471</v>
      </c>
      <c r="W55" s="133">
        <v>42500</v>
      </c>
      <c r="X55" s="10">
        <v>105.53</v>
      </c>
      <c r="Y55" s="10">
        <v>106.75</v>
      </c>
      <c r="Z55" s="10">
        <v>105.45</v>
      </c>
      <c r="AA55" s="10">
        <v>106.6</v>
      </c>
      <c r="AB55" s="95">
        <v>15177200</v>
      </c>
      <c r="AC55" s="10">
        <v>105.83</v>
      </c>
      <c r="AD55" s="2">
        <f t="shared" si="1"/>
        <v>1.2999999999999972</v>
      </c>
      <c r="AE55" s="138">
        <f t="shared" si="2"/>
        <v>1.1952572193536071E-2</v>
      </c>
    </row>
    <row r="56" spans="2:31" x14ac:dyDescent="0.25">
      <c r="O56" s="83">
        <v>0.95</v>
      </c>
      <c r="P56" s="83">
        <f t="shared" si="10"/>
        <v>91.855499999999992</v>
      </c>
      <c r="T56" s="93" t="s">
        <v>111</v>
      </c>
      <c r="U56" s="88">
        <v>17.93</v>
      </c>
      <c r="W56" s="133">
        <v>42499</v>
      </c>
      <c r="X56" s="10">
        <v>106.01</v>
      </c>
      <c r="Y56" s="10">
        <v>106.68</v>
      </c>
      <c r="Z56" s="10">
        <v>104.97</v>
      </c>
      <c r="AA56" s="10">
        <v>105.34</v>
      </c>
      <c r="AB56" s="95">
        <v>8130300</v>
      </c>
      <c r="AC56" s="10">
        <v>104.58</v>
      </c>
      <c r="AD56" s="2">
        <f t="shared" si="1"/>
        <v>1.710000000000008</v>
      </c>
      <c r="AE56" s="138">
        <f t="shared" si="2"/>
        <v>-1.9087612139722099E-3</v>
      </c>
    </row>
    <row r="57" spans="2:31" x14ac:dyDescent="0.25">
      <c r="O57" s="83">
        <v>0.94</v>
      </c>
      <c r="P57" s="83">
        <f t="shared" si="10"/>
        <v>90.888599999999997</v>
      </c>
      <c r="T57" s="93" t="s">
        <v>112</v>
      </c>
      <c r="U57" s="88">
        <v>5.43</v>
      </c>
      <c r="W57" s="133">
        <v>42496</v>
      </c>
      <c r="X57" s="10">
        <v>104.51</v>
      </c>
      <c r="Y57" s="10">
        <v>105.74</v>
      </c>
      <c r="Z57" s="10">
        <v>104.39</v>
      </c>
      <c r="AA57" s="10">
        <v>105.54</v>
      </c>
      <c r="AB57" s="95">
        <v>7407500</v>
      </c>
      <c r="AC57" s="10">
        <v>104.78</v>
      </c>
      <c r="AD57" s="2">
        <f t="shared" si="1"/>
        <v>1.3499999999999943</v>
      </c>
      <c r="AE57" s="138">
        <f t="shared" si="2"/>
        <v>5.8558126139962585E-3</v>
      </c>
    </row>
    <row r="58" spans="2:31" x14ac:dyDescent="0.25">
      <c r="O58" s="83">
        <v>0.93</v>
      </c>
      <c r="P58" s="83">
        <f t="shared" si="10"/>
        <v>89.921700000000001</v>
      </c>
      <c r="T58" s="93" t="s">
        <v>109</v>
      </c>
      <c r="U58" s="88" t="s">
        <v>388</v>
      </c>
      <c r="W58" s="133">
        <v>42495</v>
      </c>
      <c r="X58" s="10">
        <v>103.98</v>
      </c>
      <c r="Y58" s="10">
        <v>105.13</v>
      </c>
      <c r="Z58" s="10">
        <v>103.45</v>
      </c>
      <c r="AA58" s="10">
        <v>104.93</v>
      </c>
      <c r="AB58" s="95">
        <v>6466000</v>
      </c>
      <c r="AC58" s="10">
        <v>104.17</v>
      </c>
      <c r="AD58" s="2">
        <f t="shared" si="1"/>
        <v>1.6799999999999926</v>
      </c>
      <c r="AE58" s="138">
        <f t="shared" si="2"/>
        <v>1.2145355616012488E-2</v>
      </c>
    </row>
    <row r="59" spans="2:31" x14ac:dyDescent="0.25">
      <c r="O59" s="83">
        <v>0.92</v>
      </c>
      <c r="P59" s="83">
        <f t="shared" si="10"/>
        <v>88.954800000000006</v>
      </c>
      <c r="W59" s="133">
        <v>42494</v>
      </c>
      <c r="X59" s="10">
        <v>103.31</v>
      </c>
      <c r="Y59" s="10">
        <v>104.48</v>
      </c>
      <c r="Z59" s="10">
        <v>103.2</v>
      </c>
      <c r="AA59" s="10">
        <v>103.67</v>
      </c>
      <c r="AB59" s="95">
        <v>6445100</v>
      </c>
      <c r="AC59" s="10">
        <v>102.92</v>
      </c>
      <c r="AD59" s="2">
        <f t="shared" si="1"/>
        <v>1.2800000000000011</v>
      </c>
      <c r="AE59" s="138">
        <f t="shared" si="2"/>
        <v>-1.0676501989711484E-3</v>
      </c>
    </row>
    <row r="60" spans="2:31" x14ac:dyDescent="0.25">
      <c r="O60" s="83">
        <v>0.91</v>
      </c>
      <c r="P60" s="83">
        <f t="shared" si="10"/>
        <v>87.987899999999996</v>
      </c>
      <c r="W60" s="133">
        <v>42493</v>
      </c>
      <c r="X60" s="10">
        <v>103.88</v>
      </c>
      <c r="Y60" s="10">
        <v>103.99</v>
      </c>
      <c r="Z60" s="10">
        <v>103.19</v>
      </c>
      <c r="AA60" s="10">
        <v>103.78</v>
      </c>
      <c r="AB60" s="95">
        <v>6243300</v>
      </c>
      <c r="AC60" s="10">
        <v>103.03</v>
      </c>
      <c r="AD60" s="2">
        <f t="shared" si="1"/>
        <v>0.79999999999999716</v>
      </c>
      <c r="AE60" s="138">
        <f t="shared" si="2"/>
        <v>-5.5979152591448811E-3</v>
      </c>
    </row>
    <row r="61" spans="2:31" x14ac:dyDescent="0.25">
      <c r="O61" s="83">
        <v>0.9</v>
      </c>
      <c r="P61" s="83">
        <f t="shared" si="10"/>
        <v>87.021000000000001</v>
      </c>
      <c r="W61" s="133">
        <v>42492</v>
      </c>
      <c r="X61" s="10">
        <v>103.3</v>
      </c>
      <c r="Y61" s="10">
        <v>104.57</v>
      </c>
      <c r="Z61" s="10">
        <v>102.8</v>
      </c>
      <c r="AA61" s="10">
        <v>104.36</v>
      </c>
      <c r="AB61" s="95">
        <v>5285700</v>
      </c>
      <c r="AC61" s="10">
        <v>103.61</v>
      </c>
      <c r="AD61" s="2">
        <f t="shared" si="1"/>
        <v>1.769999999999996</v>
      </c>
      <c r="AE61" s="138">
        <f t="shared" si="2"/>
        <v>1.0632071790870112E-2</v>
      </c>
    </row>
    <row r="62" spans="2:31" x14ac:dyDescent="0.25">
      <c r="W62" s="133">
        <v>42489</v>
      </c>
      <c r="X62" s="10">
        <v>103.95</v>
      </c>
      <c r="Y62" s="10">
        <v>104.21</v>
      </c>
      <c r="Z62" s="10">
        <v>102.4</v>
      </c>
      <c r="AA62" s="10">
        <v>103.26</v>
      </c>
      <c r="AB62" s="95">
        <v>7006900</v>
      </c>
      <c r="AC62" s="10">
        <v>102.52</v>
      </c>
      <c r="AD62" s="2">
        <f t="shared" si="1"/>
        <v>1.8099999999999881</v>
      </c>
      <c r="AE62" s="138">
        <f t="shared" si="2"/>
        <v>-7.3586367157243426E-3</v>
      </c>
    </row>
    <row r="63" spans="2:31" x14ac:dyDescent="0.25">
      <c r="W63" s="133">
        <v>42488</v>
      </c>
      <c r="X63" s="10">
        <v>104.54</v>
      </c>
      <c r="Y63" s="10">
        <v>105.49</v>
      </c>
      <c r="Z63" s="10">
        <v>103.8</v>
      </c>
      <c r="AA63" s="10">
        <v>104.03</v>
      </c>
      <c r="AB63" s="95">
        <v>5658300</v>
      </c>
      <c r="AC63" s="10">
        <v>103.28</v>
      </c>
      <c r="AD63" s="2">
        <f t="shared" si="1"/>
        <v>1.6899999999999977</v>
      </c>
      <c r="AE63" s="138">
        <f t="shared" si="2"/>
        <v>-1.1863758132414803E-2</v>
      </c>
    </row>
    <row r="64" spans="2:31" x14ac:dyDescent="0.25">
      <c r="W64" s="133">
        <v>42487</v>
      </c>
      <c r="X64" s="10">
        <v>105.19</v>
      </c>
      <c r="Y64" s="10">
        <v>105.6</v>
      </c>
      <c r="Z64" s="10">
        <v>104.76</v>
      </c>
      <c r="AA64" s="10">
        <v>105.28</v>
      </c>
      <c r="AB64" s="95">
        <v>5996100</v>
      </c>
      <c r="AC64" s="10">
        <v>104.52</v>
      </c>
      <c r="AD64" s="2">
        <f t="shared" si="1"/>
        <v>0.8399999999999892</v>
      </c>
      <c r="AE64" s="138">
        <f t="shared" si="2"/>
        <v>3.7453183520599342E-3</v>
      </c>
    </row>
    <row r="65" spans="23:31" x14ac:dyDescent="0.25">
      <c r="W65" s="133">
        <v>42486</v>
      </c>
      <c r="X65" s="10">
        <v>104.58</v>
      </c>
      <c r="Y65" s="10">
        <v>105.57</v>
      </c>
      <c r="Z65" s="10">
        <v>104.18</v>
      </c>
      <c r="AA65" s="10">
        <v>104.89</v>
      </c>
      <c r="AB65" s="95">
        <v>6452900</v>
      </c>
      <c r="AC65" s="10">
        <v>104.13</v>
      </c>
      <c r="AD65" s="2">
        <f t="shared" si="1"/>
        <v>1.3899999999999864</v>
      </c>
      <c r="AE65" s="138">
        <f t="shared" si="2"/>
        <v>2.9859371989982009E-3</v>
      </c>
    </row>
    <row r="66" spans="23:31" x14ac:dyDescent="0.25">
      <c r="W66" s="133">
        <v>42485</v>
      </c>
      <c r="X66" s="10">
        <v>103.5</v>
      </c>
      <c r="Y66" s="10">
        <v>104.62</v>
      </c>
      <c r="Z66" s="10">
        <v>103.35</v>
      </c>
      <c r="AA66" s="10">
        <v>104.57</v>
      </c>
      <c r="AB66" s="95">
        <v>6117100</v>
      </c>
      <c r="AC66" s="10">
        <v>103.82</v>
      </c>
      <c r="AD66" s="2">
        <f t="shared" si="1"/>
        <v>1.2700000000000102</v>
      </c>
      <c r="AE66" s="138">
        <f t="shared" si="2"/>
        <v>7.765482430595938E-3</v>
      </c>
    </row>
    <row r="67" spans="23:31" x14ac:dyDescent="0.25">
      <c r="W67" s="133">
        <v>42482</v>
      </c>
      <c r="X67" s="10">
        <v>103.06</v>
      </c>
      <c r="Y67" s="10">
        <v>103.99</v>
      </c>
      <c r="Z67" s="10">
        <v>102.93</v>
      </c>
      <c r="AA67" s="10">
        <v>103.77</v>
      </c>
      <c r="AB67" s="95">
        <v>5731300</v>
      </c>
      <c r="AC67" s="10">
        <v>103.02</v>
      </c>
      <c r="AD67" s="2">
        <f>Y67-Z67</f>
        <v>1.0599999999999881</v>
      </c>
      <c r="AE67" s="138" t="e">
        <f>AC67/#REF!-1</f>
        <v>#REF!</v>
      </c>
    </row>
    <row r="68" spans="23:31" x14ac:dyDescent="0.25">
      <c r="W68" s="133">
        <v>42481</v>
      </c>
      <c r="X68" s="10">
        <v>103.36</v>
      </c>
      <c r="Y68" s="10">
        <v>104.12</v>
      </c>
      <c r="Z68" s="10">
        <v>102.65</v>
      </c>
      <c r="AA68" s="10">
        <v>102.91</v>
      </c>
      <c r="AB68" s="95">
        <v>6824800</v>
      </c>
      <c r="AC68" s="10">
        <v>102.17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42576</v>
      </c>
      <c r="X2" s="9">
        <v>5.17</v>
      </c>
      <c r="Y2" s="9">
        <v>5.2</v>
      </c>
      <c r="Z2" s="9">
        <v>5.13</v>
      </c>
      <c r="AA2" s="9">
        <v>5.13</v>
      </c>
      <c r="AB2" s="104">
        <v>10023300</v>
      </c>
      <c r="AC2" s="9">
        <v>5.13</v>
      </c>
      <c r="AD2" s="40">
        <f>Y2-Z2</f>
        <v>7.0000000000000284E-2</v>
      </c>
      <c r="AE2" s="162">
        <f>AC2/AC3-1</f>
        <v>-7.7369439071567347E-3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5.15</v>
      </c>
      <c r="T3" s="1"/>
      <c r="W3" s="110">
        <v>42573</v>
      </c>
      <c r="X3" s="9">
        <v>5.1100000000000003</v>
      </c>
      <c r="Y3" s="9">
        <v>5.2</v>
      </c>
      <c r="Z3" s="9">
        <v>5.08</v>
      </c>
      <c r="AA3" s="9">
        <v>5.17</v>
      </c>
      <c r="AB3" s="104">
        <v>12124200</v>
      </c>
      <c r="AC3" s="9">
        <v>5.17</v>
      </c>
      <c r="AD3" s="40">
        <f t="shared" ref="AD3:AD66" si="0">Y3-Z3</f>
        <v>0.12000000000000011</v>
      </c>
      <c r="AE3" s="162">
        <f t="shared" ref="AE3:AE66" si="1">AC3/AC4-1</f>
        <v>1.3725490196078383E-2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5.15</v>
      </c>
      <c r="T4" s="163"/>
      <c r="W4" s="110">
        <v>42572</v>
      </c>
      <c r="X4" s="9">
        <v>5.05</v>
      </c>
      <c r="Y4" s="9">
        <v>5.15</v>
      </c>
      <c r="Z4" s="9">
        <v>5.04</v>
      </c>
      <c r="AA4" s="9">
        <v>5.0999999999999996</v>
      </c>
      <c r="AB4" s="104">
        <v>15305500</v>
      </c>
      <c r="AC4" s="9">
        <v>5.0999999999999996</v>
      </c>
      <c r="AD4" s="40">
        <f t="shared" si="0"/>
        <v>0.11000000000000032</v>
      </c>
      <c r="AE4" s="162">
        <f t="shared" si="1"/>
        <v>1.1904761904761862E-2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42571</v>
      </c>
      <c r="X5" s="9">
        <v>5.05</v>
      </c>
      <c r="Y5" s="9">
        <v>5.0599999999999996</v>
      </c>
      <c r="Z5" s="9">
        <v>4.9800000000000004</v>
      </c>
      <c r="AA5" s="9">
        <v>5.04</v>
      </c>
      <c r="AB5" s="104">
        <v>10299200</v>
      </c>
      <c r="AC5" s="9">
        <v>5.04</v>
      </c>
      <c r="AD5" s="40">
        <f t="shared" si="0"/>
        <v>7.9999999999999183E-2</v>
      </c>
      <c r="AE5" s="162">
        <f t="shared" si="1"/>
        <v>3.9840637450199168E-3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42570</v>
      </c>
      <c r="X6" s="9">
        <v>5.17</v>
      </c>
      <c r="Y6" s="9">
        <v>5.18</v>
      </c>
      <c r="Z6" s="9">
        <v>5.0199999999999996</v>
      </c>
      <c r="AA6" s="9">
        <v>5.0199999999999996</v>
      </c>
      <c r="AB6" s="104">
        <v>16074400</v>
      </c>
      <c r="AC6" s="9">
        <v>5.0199999999999996</v>
      </c>
      <c r="AD6" s="40">
        <f t="shared" si="0"/>
        <v>0.16000000000000014</v>
      </c>
      <c r="AE6" s="162">
        <f t="shared" si="1"/>
        <v>-3.4615384615384714E-2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42569</v>
      </c>
      <c r="X7" s="9">
        <v>5.0999999999999996</v>
      </c>
      <c r="Y7" s="9">
        <v>5.21</v>
      </c>
      <c r="Z7" s="9">
        <v>5.01</v>
      </c>
      <c r="AA7" s="9">
        <v>5.2</v>
      </c>
      <c r="AB7" s="104">
        <v>18997000</v>
      </c>
      <c r="AC7" s="9">
        <v>5.2</v>
      </c>
      <c r="AD7" s="40">
        <f t="shared" si="0"/>
        <v>0.20000000000000018</v>
      </c>
      <c r="AE7" s="162">
        <f t="shared" si="1"/>
        <v>5.8027079303675233E-3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42566</v>
      </c>
      <c r="X8" s="9">
        <v>5.13</v>
      </c>
      <c r="Y8" s="9">
        <v>5.17</v>
      </c>
      <c r="Z8" s="9">
        <v>5.1100000000000003</v>
      </c>
      <c r="AA8" s="9">
        <v>5.17</v>
      </c>
      <c r="AB8" s="104">
        <v>11643500</v>
      </c>
      <c r="AC8" s="9">
        <v>5.17</v>
      </c>
      <c r="AD8" s="40">
        <f t="shared" si="0"/>
        <v>5.9999999999999609E-2</v>
      </c>
      <c r="AE8" s="162">
        <f t="shared" si="1"/>
        <v>1.1741682974559575E-2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42565</v>
      </c>
      <c r="X9" s="9">
        <v>5.09</v>
      </c>
      <c r="Y9" s="9">
        <v>5.13</v>
      </c>
      <c r="Z9" s="9">
        <v>5.0599999999999996</v>
      </c>
      <c r="AA9" s="9">
        <v>5.1100000000000003</v>
      </c>
      <c r="AB9" s="104">
        <v>12098800</v>
      </c>
      <c r="AC9" s="9">
        <v>5.1100000000000003</v>
      </c>
      <c r="AD9" s="40">
        <f t="shared" si="0"/>
        <v>7.0000000000000284E-2</v>
      </c>
      <c r="AE9" s="162">
        <f t="shared" si="1"/>
        <v>9.8814229249013508E-3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42564</v>
      </c>
      <c r="X10" s="9">
        <v>5.07</v>
      </c>
      <c r="Y10" s="9">
        <v>5.13</v>
      </c>
      <c r="Z10" s="9">
        <v>5</v>
      </c>
      <c r="AA10" s="9">
        <v>5.0599999999999996</v>
      </c>
      <c r="AB10" s="104">
        <v>11936000</v>
      </c>
      <c r="AC10" s="9">
        <v>5.0599999999999996</v>
      </c>
      <c r="AD10" s="40">
        <f t="shared" si="0"/>
        <v>0.12999999999999989</v>
      </c>
      <c r="AE10" s="162">
        <f t="shared" si="1"/>
        <v>3.9682539682539542E-3</v>
      </c>
    </row>
    <row r="11" spans="1:31" x14ac:dyDescent="0.25">
      <c r="O11" s="11" t="s">
        <v>184</v>
      </c>
      <c r="P11" s="34"/>
      <c r="Q11" s="138">
        <f>VALUE(TRIM(CLEAN(MID(U58, FIND("(", U58)+1, 5))))</f>
        <v>8.1199999999999994E-2</v>
      </c>
      <c r="W11" s="110">
        <v>42563</v>
      </c>
      <c r="X11" s="9">
        <v>4.96</v>
      </c>
      <c r="Y11" s="9">
        <v>5.14</v>
      </c>
      <c r="Z11" s="9">
        <v>4.9400000000000004</v>
      </c>
      <c r="AA11" s="9">
        <v>5.04</v>
      </c>
      <c r="AB11" s="104">
        <v>17159800</v>
      </c>
      <c r="AC11" s="9">
        <v>5.04</v>
      </c>
      <c r="AD11" s="40">
        <f t="shared" si="0"/>
        <v>0.19999999999999929</v>
      </c>
      <c r="AE11" s="162">
        <f t="shared" si="1"/>
        <v>2.4390243902439046E-2</v>
      </c>
    </row>
    <row r="12" spans="1:31" x14ac:dyDescent="0.25">
      <c r="W12" s="110">
        <v>42562</v>
      </c>
      <c r="X12" s="9">
        <v>4.97</v>
      </c>
      <c r="Y12" s="9">
        <v>5.0199999999999996</v>
      </c>
      <c r="Z12" s="9">
        <v>4.9000000000000004</v>
      </c>
      <c r="AA12" s="9">
        <v>4.92</v>
      </c>
      <c r="AB12" s="104">
        <v>14997900</v>
      </c>
      <c r="AC12" s="9">
        <v>4.92</v>
      </c>
      <c r="AD12" s="40">
        <f t="shared" si="0"/>
        <v>0.11999999999999922</v>
      </c>
      <c r="AE12" s="162">
        <f t="shared" si="1"/>
        <v>-1.0060362173038184E-2</v>
      </c>
    </row>
    <row r="13" spans="1:31" x14ac:dyDescent="0.25">
      <c r="W13" s="110">
        <v>42559</v>
      </c>
      <c r="X13" s="9">
        <v>4.95</v>
      </c>
      <c r="Y13" s="9">
        <v>5.04</v>
      </c>
      <c r="Z13" s="9">
        <v>4.91</v>
      </c>
      <c r="AA13" s="9">
        <v>4.97</v>
      </c>
      <c r="AB13" s="104">
        <v>13103600</v>
      </c>
      <c r="AC13" s="9">
        <v>4.97</v>
      </c>
      <c r="AD13" s="40">
        <f t="shared" si="0"/>
        <v>0.12999999999999989</v>
      </c>
      <c r="AE13" s="162">
        <f t="shared" si="1"/>
        <v>1.2219959266802416E-2</v>
      </c>
    </row>
    <row r="14" spans="1:31" x14ac:dyDescent="0.25">
      <c r="W14" s="110">
        <v>42558</v>
      </c>
      <c r="X14" s="9">
        <v>4.8899999999999997</v>
      </c>
      <c r="Y14" s="9">
        <v>4.9400000000000004</v>
      </c>
      <c r="Z14" s="9">
        <v>4.8499999999999996</v>
      </c>
      <c r="AA14" s="9">
        <v>4.91</v>
      </c>
      <c r="AB14" s="104">
        <v>9954000</v>
      </c>
      <c r="AC14" s="9">
        <v>4.91</v>
      </c>
      <c r="AD14" s="40">
        <f t="shared" si="0"/>
        <v>9.0000000000000746E-2</v>
      </c>
      <c r="AE14" s="162">
        <f t="shared" si="1"/>
        <v>6.147540983606703E-3</v>
      </c>
    </row>
    <row r="15" spans="1:31" x14ac:dyDescent="0.25">
      <c r="W15" s="110">
        <v>42557</v>
      </c>
      <c r="X15" s="9">
        <v>4.9400000000000004</v>
      </c>
      <c r="Y15" s="9">
        <v>4.96</v>
      </c>
      <c r="Z15" s="9">
        <v>4.78</v>
      </c>
      <c r="AA15" s="9">
        <v>4.88</v>
      </c>
      <c r="AB15" s="104">
        <v>23933100</v>
      </c>
      <c r="AC15" s="9">
        <v>4.88</v>
      </c>
      <c r="AD15" s="40">
        <f t="shared" si="0"/>
        <v>0.17999999999999972</v>
      </c>
      <c r="AE15" s="162">
        <f t="shared" si="1"/>
        <v>-2.0080321285140701E-2</v>
      </c>
    </row>
    <row r="16" spans="1:31" x14ac:dyDescent="0.25">
      <c r="W16" s="110">
        <v>42556</v>
      </c>
      <c r="X16" s="9">
        <v>4.9400000000000004</v>
      </c>
      <c r="Y16" s="9">
        <v>5</v>
      </c>
      <c r="Z16" s="9">
        <v>4.8600000000000003</v>
      </c>
      <c r="AA16" s="9">
        <v>4.9800000000000004</v>
      </c>
      <c r="AB16" s="104">
        <v>12801900</v>
      </c>
      <c r="AC16" s="9">
        <v>4.9800000000000004</v>
      </c>
      <c r="AD16" s="40">
        <f t="shared" si="0"/>
        <v>0.13999999999999968</v>
      </c>
      <c r="AE16" s="162">
        <f t="shared" si="1"/>
        <v>4.0322580645162365E-3</v>
      </c>
    </row>
    <row r="17" spans="1:31" x14ac:dyDescent="0.25">
      <c r="H17" s="72"/>
      <c r="W17" s="110">
        <v>42552</v>
      </c>
      <c r="X17" s="9">
        <v>4.9400000000000004</v>
      </c>
      <c r="Y17" s="9">
        <v>4.96</v>
      </c>
      <c r="Z17" s="9">
        <v>4.8899999999999997</v>
      </c>
      <c r="AA17" s="9">
        <v>4.96</v>
      </c>
      <c r="AB17" s="104">
        <v>8855100</v>
      </c>
      <c r="AC17" s="9">
        <v>4.96</v>
      </c>
      <c r="AD17" s="40">
        <f t="shared" si="0"/>
        <v>7.0000000000000284E-2</v>
      </c>
      <c r="AE17" s="162">
        <f t="shared" si="1"/>
        <v>4.0485829959513442E-3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42551</v>
      </c>
      <c r="X18" s="9">
        <v>4.9400000000000004</v>
      </c>
      <c r="Y18" s="9">
        <v>4.9400000000000004</v>
      </c>
      <c r="Z18" s="9">
        <v>4.8</v>
      </c>
      <c r="AA18" s="9">
        <v>4.9400000000000004</v>
      </c>
      <c r="AB18" s="104">
        <v>14303400</v>
      </c>
      <c r="AC18" s="9">
        <v>4.9400000000000004</v>
      </c>
      <c r="AD18" s="40">
        <f t="shared" si="0"/>
        <v>0.14000000000000057</v>
      </c>
      <c r="AE18" s="162">
        <f t="shared" si="1"/>
        <v>1.8556701030927991E-2</v>
      </c>
    </row>
    <row r="19" spans="1:31" x14ac:dyDescent="0.25">
      <c r="W19" s="110">
        <v>42550</v>
      </c>
      <c r="X19" s="9">
        <v>4.8899999999999997</v>
      </c>
      <c r="Y19" s="9">
        <v>4.8899999999999997</v>
      </c>
      <c r="Z19" s="9">
        <v>4.78</v>
      </c>
      <c r="AA19" s="9">
        <v>4.8499999999999996</v>
      </c>
      <c r="AB19" s="104">
        <v>17053000</v>
      </c>
      <c r="AC19" s="9">
        <v>4.8499999999999996</v>
      </c>
      <c r="AD19" s="40">
        <f t="shared" si="0"/>
        <v>0.10999999999999943</v>
      </c>
      <c r="AE19" s="162">
        <f t="shared" si="1"/>
        <v>2.3206751054852148E-2</v>
      </c>
    </row>
    <row r="20" spans="1:31" x14ac:dyDescent="0.25">
      <c r="W20" s="110">
        <v>42549</v>
      </c>
      <c r="X20" s="9">
        <v>4.7</v>
      </c>
      <c r="Y20" s="9">
        <v>4.76</v>
      </c>
      <c r="Z20" s="9">
        <v>4.67</v>
      </c>
      <c r="AA20" s="9">
        <v>4.74</v>
      </c>
      <c r="AB20" s="104">
        <v>16223000</v>
      </c>
      <c r="AC20" s="9">
        <v>4.74</v>
      </c>
      <c r="AD20" s="40">
        <f t="shared" si="0"/>
        <v>8.9999999999999858E-2</v>
      </c>
      <c r="AE20" s="162">
        <f t="shared" si="1"/>
        <v>3.0434782608695699E-2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42548</v>
      </c>
      <c r="X21" s="9">
        <v>4.88</v>
      </c>
      <c r="Y21" s="9">
        <v>4.91</v>
      </c>
      <c r="Z21" s="9">
        <v>4.57</v>
      </c>
      <c r="AA21" s="9">
        <v>4.5999999999999996</v>
      </c>
      <c r="AB21" s="104">
        <v>24747500</v>
      </c>
      <c r="AC21" s="9">
        <v>4.5999999999999996</v>
      </c>
      <c r="AD21" s="40">
        <f t="shared" si="0"/>
        <v>0.33999999999999986</v>
      </c>
      <c r="AE21" s="162">
        <f t="shared" si="1"/>
        <v>-5.5441478439425151E-2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42545</v>
      </c>
      <c r="X22" s="9">
        <v>4.92</v>
      </c>
      <c r="Y22" s="9">
        <v>5.05</v>
      </c>
      <c r="Z22" s="9">
        <v>4.83</v>
      </c>
      <c r="AA22" s="9">
        <v>4.87</v>
      </c>
      <c r="AB22" s="104">
        <v>26870900</v>
      </c>
      <c r="AC22" s="9">
        <v>4.87</v>
      </c>
      <c r="AD22" s="40">
        <f t="shared" si="0"/>
        <v>0.21999999999999975</v>
      </c>
      <c r="AE22" s="162">
        <f t="shared" si="1"/>
        <v>-4.5098039215686225E-2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42544</v>
      </c>
      <c r="X23" s="9">
        <v>5.17</v>
      </c>
      <c r="Y23" s="9">
        <v>5.18</v>
      </c>
      <c r="Z23" s="9">
        <v>5.04</v>
      </c>
      <c r="AA23" s="9">
        <v>5.0999999999999996</v>
      </c>
      <c r="AB23" s="104">
        <v>13295600</v>
      </c>
      <c r="AC23" s="9">
        <v>5.0999999999999996</v>
      </c>
      <c r="AD23" s="40">
        <f t="shared" si="0"/>
        <v>0.13999999999999968</v>
      </c>
      <c r="AE23" s="162">
        <f t="shared" si="1"/>
        <v>1.9646365422396617E-3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42543</v>
      </c>
      <c r="X24" s="9">
        <v>5.19</v>
      </c>
      <c r="Y24" s="9">
        <v>5.22</v>
      </c>
      <c r="Z24" s="9">
        <v>5.07</v>
      </c>
      <c r="AA24" s="9">
        <v>5.09</v>
      </c>
      <c r="AB24" s="104">
        <v>22433700</v>
      </c>
      <c r="AC24" s="9">
        <v>5.09</v>
      </c>
      <c r="AD24" s="40">
        <f t="shared" si="0"/>
        <v>0.14999999999999947</v>
      </c>
      <c r="AE24" s="162">
        <f t="shared" si="1"/>
        <v>-2.303262955854124E-2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42542</v>
      </c>
      <c r="X25" s="9">
        <v>5.17</v>
      </c>
      <c r="Y25" s="9">
        <v>5.21</v>
      </c>
      <c r="Z25" s="9">
        <v>5.09</v>
      </c>
      <c r="AA25" s="9">
        <v>5.21</v>
      </c>
      <c r="AB25" s="104">
        <v>10720000</v>
      </c>
      <c r="AC25" s="9">
        <v>5.21</v>
      </c>
      <c r="AD25" s="40">
        <f t="shared" si="0"/>
        <v>0.12000000000000011</v>
      </c>
      <c r="AE25" s="162">
        <f t="shared" si="1"/>
        <v>7.7369439071566237E-3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42541</v>
      </c>
      <c r="X26" s="9">
        <v>5.16</v>
      </c>
      <c r="Y26" s="9">
        <v>5.2</v>
      </c>
      <c r="Z26" s="9">
        <v>5.14</v>
      </c>
      <c r="AA26" s="9">
        <v>5.17</v>
      </c>
      <c r="AB26" s="104">
        <v>14614300</v>
      </c>
      <c r="AC26" s="9">
        <v>5.17</v>
      </c>
      <c r="AD26" s="40">
        <f t="shared" si="0"/>
        <v>6.0000000000000497E-2</v>
      </c>
      <c r="AE26" s="162">
        <f t="shared" si="1"/>
        <v>1.1741682974559575E-2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42538</v>
      </c>
      <c r="X27" s="9">
        <v>5.04</v>
      </c>
      <c r="Y27" s="9">
        <v>5.15</v>
      </c>
      <c r="Z27" s="9">
        <v>5.0199999999999996</v>
      </c>
      <c r="AA27" s="9">
        <v>5.1100000000000003</v>
      </c>
      <c r="AB27" s="104">
        <v>18634800</v>
      </c>
      <c r="AC27" s="9">
        <v>5.1100000000000003</v>
      </c>
      <c r="AD27" s="40">
        <f t="shared" si="0"/>
        <v>0.13000000000000078</v>
      </c>
      <c r="AE27" s="162">
        <f t="shared" si="1"/>
        <v>1.388888888888884E-2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42537</v>
      </c>
      <c r="X28" s="9">
        <v>4.84</v>
      </c>
      <c r="Y28" s="9">
        <v>5.07</v>
      </c>
      <c r="Z28" s="9">
        <v>4.84</v>
      </c>
      <c r="AA28" s="9">
        <v>5.04</v>
      </c>
      <c r="AB28" s="104">
        <v>17525000</v>
      </c>
      <c r="AC28" s="9">
        <v>5.04</v>
      </c>
      <c r="AD28" s="40">
        <f t="shared" si="0"/>
        <v>0.23000000000000043</v>
      </c>
      <c r="AE28" s="162">
        <f t="shared" si="1"/>
        <v>3.7037037037036979E-2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42536</v>
      </c>
      <c r="X29" s="9">
        <v>4.91</v>
      </c>
      <c r="Y29" s="9">
        <v>4.9800000000000004</v>
      </c>
      <c r="Z29" s="9">
        <v>4.82</v>
      </c>
      <c r="AA29" s="9">
        <v>4.8600000000000003</v>
      </c>
      <c r="AB29" s="104">
        <v>19216100</v>
      </c>
      <c r="AC29" s="9">
        <v>4.8600000000000003</v>
      </c>
      <c r="AD29" s="40">
        <f t="shared" si="0"/>
        <v>0.16000000000000014</v>
      </c>
      <c r="AE29" s="162">
        <f t="shared" si="1"/>
        <v>6.2111801242237252E-3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42535</v>
      </c>
      <c r="X30" s="9">
        <v>4.87</v>
      </c>
      <c r="Y30" s="9">
        <v>4.9000000000000004</v>
      </c>
      <c r="Z30" s="9">
        <v>4.75</v>
      </c>
      <c r="AA30" s="9">
        <v>4.83</v>
      </c>
      <c r="AB30" s="104">
        <v>17161100</v>
      </c>
      <c r="AC30" s="9">
        <v>4.83</v>
      </c>
      <c r="AD30" s="40">
        <f t="shared" si="0"/>
        <v>0.15000000000000036</v>
      </c>
      <c r="AE30" s="162">
        <f t="shared" si="1"/>
        <v>-8.2135523613963146E-3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42534</v>
      </c>
      <c r="X31" s="9">
        <v>4.97</v>
      </c>
      <c r="Y31" s="9">
        <v>5.05</v>
      </c>
      <c r="Z31" s="9">
        <v>4.87</v>
      </c>
      <c r="AA31" s="9">
        <v>4.87</v>
      </c>
      <c r="AB31" s="104">
        <v>18954900</v>
      </c>
      <c r="AC31" s="9">
        <v>4.87</v>
      </c>
      <c r="AD31" s="40">
        <f t="shared" si="0"/>
        <v>0.17999999999999972</v>
      </c>
      <c r="AE31" s="162" t="e">
        <f t="shared" si="1"/>
        <v>#DIV/0!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42534</v>
      </c>
      <c r="X32" s="9" t="s">
        <v>177</v>
      </c>
      <c r="Y32" s="9"/>
      <c r="Z32" s="9"/>
      <c r="AA32" s="9"/>
      <c r="AB32" s="104"/>
      <c r="AC32" s="9"/>
      <c r="AD32" s="40">
        <f t="shared" si="0"/>
        <v>0</v>
      </c>
      <c r="AE32" s="162">
        <f t="shared" si="1"/>
        <v>-1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42531</v>
      </c>
      <c r="X33" s="9">
        <v>5.1100000000000003</v>
      </c>
      <c r="Y33" s="9">
        <v>5.13</v>
      </c>
      <c r="Z33" s="9">
        <v>5.04</v>
      </c>
      <c r="AA33" s="9">
        <v>5.1100000000000003</v>
      </c>
      <c r="AB33" s="104">
        <v>13416900</v>
      </c>
      <c r="AC33" s="9">
        <v>5.01</v>
      </c>
      <c r="AD33" s="40">
        <f t="shared" si="0"/>
        <v>8.9999999999999858E-2</v>
      </c>
      <c r="AE33" s="162">
        <f t="shared" si="1"/>
        <v>0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42530</v>
      </c>
      <c r="X34" s="9">
        <v>5.21</v>
      </c>
      <c r="Y34" s="9">
        <v>5.24</v>
      </c>
      <c r="Z34" s="9">
        <v>5.1100000000000003</v>
      </c>
      <c r="AA34" s="9">
        <v>5.12</v>
      </c>
      <c r="AB34" s="104">
        <v>10560900</v>
      </c>
      <c r="AC34" s="9">
        <v>5.01</v>
      </c>
      <c r="AD34" s="40">
        <f t="shared" si="0"/>
        <v>0.12999999999999989</v>
      </c>
      <c r="AE34" s="162">
        <f t="shared" si="1"/>
        <v>-1.5717092337917515E-2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42529</v>
      </c>
      <c r="X35" s="9">
        <v>5.23</v>
      </c>
      <c r="Y35" s="9">
        <v>5.27</v>
      </c>
      <c r="Z35" s="9">
        <v>5.19</v>
      </c>
      <c r="AA35" s="9">
        <v>5.2</v>
      </c>
      <c r="AB35" s="104">
        <v>8946700</v>
      </c>
      <c r="AC35" s="9">
        <v>5.09</v>
      </c>
      <c r="AD35" s="40">
        <f t="shared" si="0"/>
        <v>7.9999999999999183E-2</v>
      </c>
      <c r="AE35" s="162">
        <f t="shared" si="1"/>
        <v>-1.9607843137254832E-3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42528</v>
      </c>
      <c r="X36" s="9">
        <v>5.22</v>
      </c>
      <c r="Y36" s="9">
        <v>5.27</v>
      </c>
      <c r="Z36" s="9">
        <v>5.16</v>
      </c>
      <c r="AA36" s="9">
        <v>5.21</v>
      </c>
      <c r="AB36" s="104">
        <v>16625100</v>
      </c>
      <c r="AC36" s="9">
        <v>5.0999999999999996</v>
      </c>
      <c r="AD36" s="40">
        <f t="shared" si="0"/>
        <v>0.10999999999999943</v>
      </c>
      <c r="AE36" s="162">
        <f t="shared" si="1"/>
        <v>3.937007874015741E-3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42527</v>
      </c>
      <c r="X37" s="9">
        <v>5.24</v>
      </c>
      <c r="Y37" s="9">
        <v>5.3</v>
      </c>
      <c r="Z37" s="9">
        <v>5.17</v>
      </c>
      <c r="AA37" s="9">
        <v>5.19</v>
      </c>
      <c r="AB37" s="104">
        <v>15016200</v>
      </c>
      <c r="AC37" s="9">
        <v>5.08</v>
      </c>
      <c r="AD37" s="40">
        <f t="shared" si="0"/>
        <v>0.12999999999999989</v>
      </c>
      <c r="AE37" s="162">
        <f t="shared" si="1"/>
        <v>-7.8125E-3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42524</v>
      </c>
      <c r="X38" s="9">
        <v>5.07</v>
      </c>
      <c r="Y38" s="9">
        <v>5.24</v>
      </c>
      <c r="Z38" s="9">
        <v>5.07</v>
      </c>
      <c r="AA38" s="9">
        <v>5.23</v>
      </c>
      <c r="AB38" s="104">
        <v>9578000</v>
      </c>
      <c r="AC38" s="9">
        <v>5.12</v>
      </c>
      <c r="AD38" s="40">
        <f t="shared" si="0"/>
        <v>0.16999999999999993</v>
      </c>
      <c r="AE38" s="162">
        <f t="shared" si="1"/>
        <v>1.3861386138613874E-2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42523</v>
      </c>
      <c r="X39" s="9">
        <v>5.08</v>
      </c>
      <c r="Y39" s="9">
        <v>5.17</v>
      </c>
      <c r="Z39" s="9">
        <v>5.0199999999999996</v>
      </c>
      <c r="AA39" s="9">
        <v>5.16</v>
      </c>
      <c r="AB39" s="104">
        <v>9541300</v>
      </c>
      <c r="AC39" s="9">
        <v>5.05</v>
      </c>
      <c r="AD39" s="40">
        <f t="shared" si="0"/>
        <v>0.15000000000000036</v>
      </c>
      <c r="AE39" s="162">
        <f t="shared" si="1"/>
        <v>1.6096579476861272E-2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07" t="s">
        <v>78</v>
      </c>
      <c r="P40" s="507"/>
      <c r="W40" s="110">
        <v>42522</v>
      </c>
      <c r="X40" s="9">
        <v>5.14</v>
      </c>
      <c r="Y40" s="9">
        <v>5.2</v>
      </c>
      <c r="Z40" s="9">
        <v>5.0599999999999996</v>
      </c>
      <c r="AA40" s="9">
        <v>5.07</v>
      </c>
      <c r="AB40" s="104">
        <v>13850200</v>
      </c>
      <c r="AC40" s="9">
        <v>4.97</v>
      </c>
      <c r="AD40" s="40">
        <f t="shared" si="0"/>
        <v>0.14000000000000057</v>
      </c>
      <c r="AE40" s="162">
        <f t="shared" si="1"/>
        <v>-1.7786561264822143E-2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5.6650000000000009</v>
      </c>
      <c r="Q41" s="2"/>
      <c r="W41" s="110">
        <v>42521</v>
      </c>
      <c r="X41" s="9">
        <v>5.18</v>
      </c>
      <c r="Y41" s="9">
        <v>5.2</v>
      </c>
      <c r="Z41" s="9">
        <v>5.14</v>
      </c>
      <c r="AA41" s="9">
        <v>5.17</v>
      </c>
      <c r="AB41" s="104">
        <v>9974500</v>
      </c>
      <c r="AC41" s="9">
        <v>5.0599999999999996</v>
      </c>
      <c r="AD41" s="40">
        <f t="shared" si="0"/>
        <v>6.0000000000000497E-2</v>
      </c>
      <c r="AE41" s="162">
        <f t="shared" si="1"/>
        <v>3.9682539682539542E-3</v>
      </c>
    </row>
    <row r="42" spans="1:31" ht="20.25" thickBot="1" x14ac:dyDescent="0.35">
      <c r="O42" s="83">
        <v>1.0900000000000001</v>
      </c>
      <c r="P42" s="83">
        <f t="shared" ref="P42:P61" si="5">O42*$Q$4</f>
        <v>5.613500000000001</v>
      </c>
      <c r="Q42" s="2"/>
      <c r="T42" s="91" t="s">
        <v>113</v>
      </c>
      <c r="W42" s="110">
        <v>42517</v>
      </c>
      <c r="X42" s="9">
        <v>5.16</v>
      </c>
      <c r="Y42" s="9">
        <v>5.2</v>
      </c>
      <c r="Z42" s="9">
        <v>5.0999999999999996</v>
      </c>
      <c r="AA42" s="9">
        <v>5.15</v>
      </c>
      <c r="AB42" s="104">
        <v>6227100</v>
      </c>
      <c r="AC42" s="9">
        <v>5.04</v>
      </c>
      <c r="AD42" s="40">
        <f t="shared" si="0"/>
        <v>0.10000000000000053</v>
      </c>
      <c r="AE42" s="162">
        <f t="shared" si="1"/>
        <v>-1.980198019801982E-3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5.5620000000000012</v>
      </c>
      <c r="Q43" s="2"/>
      <c r="T43" s="128" t="s">
        <v>98</v>
      </c>
      <c r="U43" s="98">
        <v>5.17</v>
      </c>
      <c r="W43" s="110">
        <v>42516</v>
      </c>
      <c r="X43" s="9">
        <v>5.22</v>
      </c>
      <c r="Y43" s="9">
        <v>5.28</v>
      </c>
      <c r="Z43" s="9">
        <v>5.15</v>
      </c>
      <c r="AA43" s="9">
        <v>5.16</v>
      </c>
      <c r="AB43" s="104">
        <v>8489100</v>
      </c>
      <c r="AC43" s="9">
        <v>5.05</v>
      </c>
      <c r="AD43" s="40">
        <f t="shared" si="0"/>
        <v>0.12999999999999989</v>
      </c>
      <c r="AE43" s="162">
        <f t="shared" si="1"/>
        <v>-1.1741682974559797E-2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5.5105000000000004</v>
      </c>
      <c r="Q44" s="2"/>
      <c r="T44" s="93" t="s">
        <v>99</v>
      </c>
      <c r="U44" s="88">
        <v>5.17</v>
      </c>
      <c r="W44" s="110">
        <v>42515</v>
      </c>
      <c r="X44" s="9">
        <v>5.12</v>
      </c>
      <c r="Y44" s="9">
        <v>5.24</v>
      </c>
      <c r="Z44" s="9">
        <v>5.0999999999999996</v>
      </c>
      <c r="AA44" s="9">
        <v>5.22</v>
      </c>
      <c r="AB44" s="104">
        <v>10657200</v>
      </c>
      <c r="AC44" s="9">
        <v>5.1100000000000003</v>
      </c>
      <c r="AD44" s="40">
        <f t="shared" si="0"/>
        <v>0.14000000000000057</v>
      </c>
      <c r="AE44" s="162">
        <f t="shared" si="1"/>
        <v>2.4048096192384794E-2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5.4590000000000005</v>
      </c>
      <c r="Q45" s="2"/>
      <c r="T45" s="93" t="s">
        <v>100</v>
      </c>
      <c r="U45" s="88" t="s">
        <v>472</v>
      </c>
      <c r="W45" s="110">
        <v>42514</v>
      </c>
      <c r="X45" s="9">
        <v>4.9400000000000004</v>
      </c>
      <c r="Y45" s="9">
        <v>5.12</v>
      </c>
      <c r="Z45" s="9">
        <v>4.91</v>
      </c>
      <c r="AA45" s="9">
        <v>5.09</v>
      </c>
      <c r="AB45" s="104">
        <v>14852500</v>
      </c>
      <c r="AC45" s="9">
        <v>4.99</v>
      </c>
      <c r="AD45" s="40">
        <f t="shared" si="0"/>
        <v>0.20999999999999996</v>
      </c>
      <c r="AE45" s="162">
        <f t="shared" si="1"/>
        <v>4.175365344467652E-2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5.4075000000000006</v>
      </c>
      <c r="Q46" s="2"/>
      <c r="T46" s="93" t="s">
        <v>101</v>
      </c>
      <c r="U46" s="88" t="s">
        <v>473</v>
      </c>
      <c r="W46" s="110">
        <v>42513</v>
      </c>
      <c r="X46" s="9">
        <v>4.99</v>
      </c>
      <c r="Y46" s="9">
        <v>5.04</v>
      </c>
      <c r="Z46" s="9">
        <v>4.8899999999999997</v>
      </c>
      <c r="AA46" s="9">
        <v>4.8899999999999997</v>
      </c>
      <c r="AB46" s="104">
        <v>16998900</v>
      </c>
      <c r="AC46" s="9">
        <v>4.79</v>
      </c>
      <c r="AD46" s="40">
        <f t="shared" si="0"/>
        <v>0.15000000000000036</v>
      </c>
      <c r="AE46" s="162">
        <f t="shared" si="1"/>
        <v>-2.4439918533604943E-2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5.3560000000000008</v>
      </c>
      <c r="Q47" s="2"/>
      <c r="T47" s="93" t="s">
        <v>102</v>
      </c>
      <c r="U47" s="88">
        <v>6.07</v>
      </c>
      <c r="W47" s="110">
        <v>42510</v>
      </c>
      <c r="X47" s="9">
        <v>5</v>
      </c>
      <c r="Y47" s="9">
        <v>5.0199999999999996</v>
      </c>
      <c r="Z47" s="9">
        <v>4.95</v>
      </c>
      <c r="AA47" s="9">
        <v>5.01</v>
      </c>
      <c r="AB47" s="104">
        <v>11909400</v>
      </c>
      <c r="AC47" s="9">
        <v>4.91</v>
      </c>
      <c r="AD47" s="40">
        <f t="shared" si="0"/>
        <v>6.9999999999999396E-2</v>
      </c>
      <c r="AE47" s="162">
        <f t="shared" si="1"/>
        <v>1.0288065843621297E-2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5.3045000000000009</v>
      </c>
      <c r="Q48" s="2"/>
      <c r="T48" s="93" t="s">
        <v>103</v>
      </c>
      <c r="U48" s="88">
        <v>0.68082900000000002</v>
      </c>
      <c r="W48" s="110">
        <v>42509</v>
      </c>
      <c r="X48" s="9">
        <v>5.01</v>
      </c>
      <c r="Y48" s="9">
        <v>5.0199999999999996</v>
      </c>
      <c r="Z48" s="9">
        <v>4.9000000000000004</v>
      </c>
      <c r="AA48" s="9">
        <v>4.96</v>
      </c>
      <c r="AB48" s="104">
        <v>16003700</v>
      </c>
      <c r="AC48" s="9">
        <v>4.8600000000000003</v>
      </c>
      <c r="AD48" s="40">
        <f t="shared" si="0"/>
        <v>0.11999999999999922</v>
      </c>
      <c r="AE48" s="162">
        <f t="shared" si="1"/>
        <v>-1.2195121951219412E-2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5.2530000000000001</v>
      </c>
      <c r="Q49" s="2"/>
      <c r="T49" s="93" t="s">
        <v>104</v>
      </c>
      <c r="U49" s="88" t="s">
        <v>302</v>
      </c>
      <c r="W49" s="110">
        <v>42508</v>
      </c>
      <c r="X49" s="9">
        <v>5.13</v>
      </c>
      <c r="Y49" s="9">
        <v>5.19</v>
      </c>
      <c r="Z49" s="9">
        <v>4.96</v>
      </c>
      <c r="AA49" s="9">
        <v>5.0199999999999996</v>
      </c>
      <c r="AB49" s="104">
        <v>17685500</v>
      </c>
      <c r="AC49" s="9">
        <v>4.92</v>
      </c>
      <c r="AD49" s="40">
        <f t="shared" si="0"/>
        <v>0.23000000000000043</v>
      </c>
      <c r="AE49" s="162">
        <f t="shared" si="1"/>
        <v>-2.1868787276342005E-2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5.2015000000000002</v>
      </c>
      <c r="Q50" s="2"/>
      <c r="T50" s="93"/>
      <c r="U50" s="88"/>
      <c r="W50" s="110">
        <v>42507</v>
      </c>
      <c r="X50" s="9">
        <v>5.23</v>
      </c>
      <c r="Y50" s="9">
        <v>5.31</v>
      </c>
      <c r="Z50" s="9">
        <v>5.12</v>
      </c>
      <c r="AA50" s="9">
        <v>5.14</v>
      </c>
      <c r="AB50" s="104">
        <v>16113500</v>
      </c>
      <c r="AC50" s="9">
        <v>5.03</v>
      </c>
      <c r="AD50" s="40">
        <f t="shared" si="0"/>
        <v>0.1899999999999995</v>
      </c>
      <c r="AE50" s="162">
        <f t="shared" si="1"/>
        <v>-1.9493177387914118E-2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5.15</v>
      </c>
      <c r="Q51" s="2"/>
      <c r="T51" s="93" t="s">
        <v>105</v>
      </c>
      <c r="U51" s="88" t="s">
        <v>474</v>
      </c>
      <c r="W51" s="110">
        <v>42506</v>
      </c>
      <c r="X51" s="9">
        <v>5.25</v>
      </c>
      <c r="Y51" s="9">
        <v>5.31</v>
      </c>
      <c r="Z51" s="9">
        <v>5.22</v>
      </c>
      <c r="AA51" s="9">
        <v>5.24</v>
      </c>
      <c r="AB51" s="104">
        <v>8997200</v>
      </c>
      <c r="AC51" s="9">
        <v>5.13</v>
      </c>
      <c r="AD51" s="40">
        <f t="shared" si="0"/>
        <v>8.9999999999999858E-2</v>
      </c>
      <c r="AE51" s="162">
        <f t="shared" si="1"/>
        <v>-3.8834951456311328E-3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5.0985000000000005</v>
      </c>
      <c r="Q52" s="2"/>
      <c r="T52" s="93" t="s">
        <v>106</v>
      </c>
      <c r="U52" s="88" t="s">
        <v>230</v>
      </c>
      <c r="W52" s="110">
        <v>42503</v>
      </c>
      <c r="X52" s="9">
        <v>5.34</v>
      </c>
      <c r="Y52" s="9">
        <v>5.36</v>
      </c>
      <c r="Z52" s="9">
        <v>5.26</v>
      </c>
      <c r="AA52" s="9">
        <v>5.26</v>
      </c>
      <c r="AB52" s="104">
        <v>6623300</v>
      </c>
      <c r="AC52" s="9">
        <v>5.15</v>
      </c>
      <c r="AD52" s="40">
        <f t="shared" si="0"/>
        <v>0.10000000000000053</v>
      </c>
      <c r="AE52" s="162">
        <f t="shared" si="1"/>
        <v>-1.3409961685823646E-2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5.0470000000000006</v>
      </c>
      <c r="Q53" s="2"/>
      <c r="T53" s="93" t="s">
        <v>107</v>
      </c>
      <c r="U53" s="90">
        <v>10026557</v>
      </c>
      <c r="W53" s="110">
        <v>42502</v>
      </c>
      <c r="X53" s="9">
        <v>5.39</v>
      </c>
      <c r="Y53" s="9">
        <v>5.42</v>
      </c>
      <c r="Z53" s="9">
        <v>5.3</v>
      </c>
      <c r="AA53" s="9">
        <v>5.33</v>
      </c>
      <c r="AB53" s="104">
        <v>7834600</v>
      </c>
      <c r="AC53" s="9">
        <v>5.22</v>
      </c>
      <c r="AD53" s="40">
        <f t="shared" si="0"/>
        <v>0.12000000000000011</v>
      </c>
      <c r="AE53" s="162">
        <f t="shared" si="1"/>
        <v>-1.3232514177693777E-2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4.9954999999999998</v>
      </c>
      <c r="T54" s="93" t="s">
        <v>110</v>
      </c>
      <c r="U54" s="90">
        <v>15188800</v>
      </c>
      <c r="W54" s="110">
        <v>42501</v>
      </c>
      <c r="X54" s="9">
        <v>5.43</v>
      </c>
      <c r="Y54" s="9">
        <v>5.53</v>
      </c>
      <c r="Z54" s="9">
        <v>5.36</v>
      </c>
      <c r="AA54" s="9">
        <v>5.4</v>
      </c>
      <c r="AB54" s="104">
        <v>15083000</v>
      </c>
      <c r="AC54" s="9">
        <v>5.29</v>
      </c>
      <c r="AD54" s="40">
        <f t="shared" si="0"/>
        <v>0.16999999999999993</v>
      </c>
      <c r="AE54" s="162">
        <f t="shared" si="1"/>
        <v>-5.6390977443609991E-3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4.944</v>
      </c>
      <c r="T55" s="93" t="s">
        <v>108</v>
      </c>
      <c r="U55" s="88" t="s">
        <v>475</v>
      </c>
      <c r="W55" s="110">
        <v>42500</v>
      </c>
      <c r="X55" s="9">
        <v>5.27</v>
      </c>
      <c r="Y55" s="9">
        <v>5.44</v>
      </c>
      <c r="Z55" s="9">
        <v>5.25</v>
      </c>
      <c r="AA55" s="9">
        <v>5.43</v>
      </c>
      <c r="AB55" s="104">
        <v>10999500</v>
      </c>
      <c r="AC55" s="9">
        <v>5.32</v>
      </c>
      <c r="AD55" s="40">
        <f t="shared" si="0"/>
        <v>0.19000000000000039</v>
      </c>
      <c r="AE55" s="162">
        <f t="shared" si="1"/>
        <v>3.5019455252918386E-2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4.8925000000000001</v>
      </c>
      <c r="T56" s="93" t="s">
        <v>111</v>
      </c>
      <c r="U56" s="88" t="s">
        <v>130</v>
      </c>
      <c r="W56" s="110">
        <v>42499</v>
      </c>
      <c r="X56" s="9">
        <v>5.3</v>
      </c>
      <c r="Y56" s="9">
        <v>5.31</v>
      </c>
      <c r="Z56" s="9">
        <v>5.2</v>
      </c>
      <c r="AA56" s="9">
        <v>5.25</v>
      </c>
      <c r="AB56" s="104">
        <v>11305100</v>
      </c>
      <c r="AC56" s="9">
        <v>5.14</v>
      </c>
      <c r="AD56" s="40">
        <f t="shared" si="0"/>
        <v>0.10999999999999943</v>
      </c>
      <c r="AE56" s="162">
        <f t="shared" si="1"/>
        <v>-3.8759689922481799E-3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4.8410000000000002</v>
      </c>
      <c r="T57" s="93" t="s">
        <v>112</v>
      </c>
      <c r="U57" s="88">
        <v>-0.45</v>
      </c>
      <c r="W57" s="110">
        <v>42496</v>
      </c>
      <c r="X57" s="9">
        <v>5.2</v>
      </c>
      <c r="Y57" s="9">
        <v>5.28</v>
      </c>
      <c r="Z57" s="9">
        <v>5.0999999999999996</v>
      </c>
      <c r="AA57" s="9">
        <v>5.27</v>
      </c>
      <c r="AB57" s="104">
        <v>11187400</v>
      </c>
      <c r="AC57" s="9">
        <v>5.16</v>
      </c>
      <c r="AD57" s="40">
        <f t="shared" si="0"/>
        <v>0.1800000000000006</v>
      </c>
      <c r="AE57" s="162">
        <f t="shared" si="1"/>
        <v>1.7751479289940697E-2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4.7895000000000003</v>
      </c>
      <c r="T58" s="93" t="s">
        <v>109</v>
      </c>
      <c r="U58" s="88" t="s">
        <v>476</v>
      </c>
      <c r="W58" s="110">
        <v>42495</v>
      </c>
      <c r="X58" s="9">
        <v>5.31</v>
      </c>
      <c r="Y58" s="9">
        <v>5.32</v>
      </c>
      <c r="Z58" s="9">
        <v>5.17</v>
      </c>
      <c r="AA58" s="9">
        <v>5.18</v>
      </c>
      <c r="AB58" s="104">
        <v>18066400</v>
      </c>
      <c r="AC58" s="9">
        <v>5.07</v>
      </c>
      <c r="AD58" s="40">
        <f t="shared" si="0"/>
        <v>0.15000000000000036</v>
      </c>
      <c r="AE58" s="162">
        <f t="shared" si="1"/>
        <v>-3.244274809160308E-2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4.7380000000000004</v>
      </c>
      <c r="W59" s="110">
        <v>42494</v>
      </c>
      <c r="X59" s="9">
        <v>5.19</v>
      </c>
      <c r="Y59" s="9">
        <v>5.38</v>
      </c>
      <c r="Z59" s="9">
        <v>5.15</v>
      </c>
      <c r="AA59" s="9">
        <v>5.35</v>
      </c>
      <c r="AB59" s="104">
        <v>31823500</v>
      </c>
      <c r="AC59" s="9">
        <v>5.24</v>
      </c>
      <c r="AD59" s="40">
        <f t="shared" si="0"/>
        <v>0.22999999999999954</v>
      </c>
      <c r="AE59" s="162">
        <f t="shared" si="1"/>
        <v>2.5440313111545931E-2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4.6865000000000006</v>
      </c>
      <c r="W60" s="110">
        <v>42493</v>
      </c>
      <c r="X60" s="9">
        <v>5.46</v>
      </c>
      <c r="Y60" s="9">
        <v>5.47</v>
      </c>
      <c r="Z60" s="9">
        <v>5.07</v>
      </c>
      <c r="AA60" s="9">
        <v>5.22</v>
      </c>
      <c r="AB60" s="104">
        <v>49253300</v>
      </c>
      <c r="AC60" s="9">
        <v>5.1100000000000003</v>
      </c>
      <c r="AD60" s="40">
        <f t="shared" si="0"/>
        <v>0.39999999999999947</v>
      </c>
      <c r="AE60" s="162">
        <f t="shared" si="1"/>
        <v>-4.1275797373358292E-2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4.6350000000000007</v>
      </c>
      <c r="W61" s="110">
        <v>42492</v>
      </c>
      <c r="X61" s="9">
        <v>5.57</v>
      </c>
      <c r="Y61" s="9">
        <v>5.58</v>
      </c>
      <c r="Z61" s="9">
        <v>5.38</v>
      </c>
      <c r="AA61" s="9">
        <v>5.44</v>
      </c>
      <c r="AB61" s="104">
        <v>41093600</v>
      </c>
      <c r="AC61" s="9">
        <v>5.33</v>
      </c>
      <c r="AD61" s="40">
        <f t="shared" si="0"/>
        <v>0.20000000000000018</v>
      </c>
      <c r="AE61" s="162">
        <f t="shared" si="1"/>
        <v>-2.2018348623853212E-2</v>
      </c>
    </row>
    <row r="62" spans="1:31" x14ac:dyDescent="0.25">
      <c r="W62" s="110">
        <v>42489</v>
      </c>
      <c r="X62" s="9">
        <v>5.54</v>
      </c>
      <c r="Y62" s="9">
        <v>5.56</v>
      </c>
      <c r="Z62" s="9">
        <v>5.41</v>
      </c>
      <c r="AA62" s="9">
        <v>5.56</v>
      </c>
      <c r="AB62" s="104">
        <v>17025000</v>
      </c>
      <c r="AC62" s="9">
        <v>5.45</v>
      </c>
      <c r="AD62" s="40">
        <f t="shared" si="0"/>
        <v>0.14999999999999947</v>
      </c>
      <c r="AE62" s="162">
        <f t="shared" si="1"/>
        <v>1.8382352941175295E-3</v>
      </c>
    </row>
    <row r="63" spans="1:31" x14ac:dyDescent="0.25">
      <c r="W63" s="110">
        <v>42488</v>
      </c>
      <c r="X63" s="9">
        <v>5.61</v>
      </c>
      <c r="Y63" s="9">
        <v>5.66</v>
      </c>
      <c r="Z63" s="9">
        <v>5.52</v>
      </c>
      <c r="AA63" s="9">
        <v>5.55</v>
      </c>
      <c r="AB63" s="104">
        <v>11448500</v>
      </c>
      <c r="AC63" s="9">
        <v>5.44</v>
      </c>
      <c r="AD63" s="40">
        <f t="shared" si="0"/>
        <v>0.14000000000000057</v>
      </c>
      <c r="AE63" s="162">
        <f t="shared" si="1"/>
        <v>-1.270417422867498E-2</v>
      </c>
    </row>
    <row r="64" spans="1:31" x14ac:dyDescent="0.25">
      <c r="W64" s="110">
        <v>42487</v>
      </c>
      <c r="X64" s="9">
        <v>5.62</v>
      </c>
      <c r="Y64" s="9">
        <v>5.7</v>
      </c>
      <c r="Z64" s="9">
        <v>5.54</v>
      </c>
      <c r="AA64" s="9">
        <v>5.63</v>
      </c>
      <c r="AB64" s="104">
        <v>9896500</v>
      </c>
      <c r="AC64" s="9">
        <v>5.51</v>
      </c>
      <c r="AD64" s="40">
        <f t="shared" si="0"/>
        <v>0.16000000000000014</v>
      </c>
      <c r="AE64" s="162">
        <f t="shared" si="1"/>
        <v>3.6429872495444826E-3</v>
      </c>
    </row>
    <row r="65" spans="23:31" x14ac:dyDescent="0.25">
      <c r="W65" s="110">
        <v>42486</v>
      </c>
      <c r="X65" s="9">
        <v>5.58</v>
      </c>
      <c r="Y65" s="9">
        <v>5.62</v>
      </c>
      <c r="Z65" s="9">
        <v>5.55</v>
      </c>
      <c r="AA65" s="9">
        <v>5.61</v>
      </c>
      <c r="AB65" s="104">
        <v>8752300</v>
      </c>
      <c r="AC65" s="9">
        <v>5.49</v>
      </c>
      <c r="AD65" s="40">
        <f t="shared" si="0"/>
        <v>7.0000000000000284E-2</v>
      </c>
      <c r="AE65" s="162">
        <f t="shared" si="1"/>
        <v>9.1911764705880916E-3</v>
      </c>
    </row>
    <row r="66" spans="23:31" x14ac:dyDescent="0.25">
      <c r="W66" s="110">
        <v>42485</v>
      </c>
      <c r="X66" s="9">
        <v>5.61</v>
      </c>
      <c r="Y66" s="9">
        <v>5.64</v>
      </c>
      <c r="Z66" s="9">
        <v>5.51</v>
      </c>
      <c r="AA66" s="9">
        <v>5.55</v>
      </c>
      <c r="AB66" s="104">
        <v>7950200</v>
      </c>
      <c r="AC66" s="9">
        <v>5.44</v>
      </c>
      <c r="AD66" s="40">
        <f t="shared" si="0"/>
        <v>0.12999999999999989</v>
      </c>
      <c r="AE66" s="162">
        <f t="shared" si="1"/>
        <v>-1.270417422867498E-2</v>
      </c>
    </row>
    <row r="67" spans="23:31" x14ac:dyDescent="0.25">
      <c r="W67" s="110">
        <v>42482</v>
      </c>
      <c r="X67" s="9">
        <v>5.54</v>
      </c>
      <c r="Y67" s="9">
        <v>5.63</v>
      </c>
      <c r="Z67" s="9">
        <v>5.49</v>
      </c>
      <c r="AA67" s="9">
        <v>5.63</v>
      </c>
      <c r="AB67" s="104">
        <v>20710600</v>
      </c>
      <c r="AC67" s="9">
        <v>5.51</v>
      </c>
      <c r="AD67" s="40">
        <f>Y67-Z67</f>
        <v>0.13999999999999968</v>
      </c>
      <c r="AE67" s="162">
        <f>AC67/AC68-1</f>
        <v>1.2867647058823373E-2</v>
      </c>
    </row>
    <row r="68" spans="23:31" x14ac:dyDescent="0.25">
      <c r="W68" s="110">
        <v>42481</v>
      </c>
      <c r="X68" s="9">
        <v>5.63</v>
      </c>
      <c r="Y68" s="9">
        <v>5.71</v>
      </c>
      <c r="Z68" s="9">
        <v>5.52</v>
      </c>
      <c r="AA68" s="9">
        <v>5.55</v>
      </c>
      <c r="AB68" s="104">
        <v>17444500</v>
      </c>
      <c r="AC68" s="9">
        <v>5.44</v>
      </c>
      <c r="AD68" s="40">
        <f>Y68-Z68</f>
        <v>0.19000000000000039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5">
        <v>42214</v>
      </c>
      <c r="C2" s="7">
        <v>10</v>
      </c>
      <c r="D2" s="44">
        <v>113.01</v>
      </c>
      <c r="E2" s="44">
        <v>0</v>
      </c>
      <c r="F2" s="44">
        <f t="shared" ref="F2:F13" si="0">C2*D2 + E2</f>
        <v>1130.1000000000001</v>
      </c>
      <c r="G2" s="48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120</v>
      </c>
      <c r="T2" s="1"/>
      <c r="W2" s="133">
        <v>42577</v>
      </c>
      <c r="X2" s="10">
        <v>84.05</v>
      </c>
      <c r="Y2" s="10">
        <v>84.15</v>
      </c>
      <c r="Z2" s="10">
        <v>80.510000000000005</v>
      </c>
      <c r="AA2" s="10">
        <v>81.05</v>
      </c>
      <c r="AB2" s="95">
        <v>47240200</v>
      </c>
      <c r="AC2" s="10">
        <v>81.05</v>
      </c>
      <c r="AD2" s="40">
        <f>Y2-Z2</f>
        <v>3.6400000000000006</v>
      </c>
      <c r="AE2" s="162">
        <f>AC2/AC3-1</f>
        <v>-8.4697910784867325E-2</v>
      </c>
    </row>
    <row r="3" spans="1:40" x14ac:dyDescent="0.25">
      <c r="A3" s="23" t="s">
        <v>71</v>
      </c>
      <c r="B3" s="48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87.677333333333323</v>
      </c>
      <c r="W3" s="133">
        <v>42576</v>
      </c>
      <c r="X3" s="10">
        <v>86.57</v>
      </c>
      <c r="Y3" s="10">
        <v>88.85</v>
      </c>
      <c r="Z3" s="10">
        <v>86.28</v>
      </c>
      <c r="AA3" s="10">
        <v>88.55</v>
      </c>
      <c r="AB3" s="95">
        <v>15134100</v>
      </c>
      <c r="AC3" s="10">
        <v>88.55</v>
      </c>
      <c r="AD3" s="40">
        <f t="shared" ref="AD3:AD66" si="1">Y3-Z3</f>
        <v>2.5699999999999932</v>
      </c>
      <c r="AE3" s="162">
        <f t="shared" ref="AE3:AE66" si="2">AC3/AC4-1</f>
        <v>2.3108030040439154E-2</v>
      </c>
      <c r="AN3" s="236"/>
    </row>
    <row r="4" spans="1:40" x14ac:dyDescent="0.25">
      <c r="B4" s="48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81.05</v>
      </c>
      <c r="W4" s="133">
        <v>42573</v>
      </c>
      <c r="X4" s="10">
        <v>87.32</v>
      </c>
      <c r="Y4" s="10">
        <v>87.44</v>
      </c>
      <c r="Z4" s="10">
        <v>86.32</v>
      </c>
      <c r="AA4" s="10">
        <v>86.55</v>
      </c>
      <c r="AB4" s="95">
        <v>7374700</v>
      </c>
      <c r="AC4" s="10">
        <v>86.55</v>
      </c>
      <c r="AD4" s="40">
        <f t="shared" si="1"/>
        <v>1.1200000000000045</v>
      </c>
      <c r="AE4" s="162">
        <f t="shared" si="2"/>
        <v>-7.909215955983484E-3</v>
      </c>
    </row>
    <row r="5" spans="1:40" x14ac:dyDescent="0.25">
      <c r="B5" s="48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9726</v>
      </c>
      <c r="T5" s="1"/>
      <c r="W5" s="133">
        <v>42572</v>
      </c>
      <c r="X5" s="10">
        <v>87.16</v>
      </c>
      <c r="Y5" s="10">
        <v>87.83</v>
      </c>
      <c r="Z5" s="10">
        <v>86.3</v>
      </c>
      <c r="AA5" s="10">
        <v>87.24</v>
      </c>
      <c r="AB5" s="95">
        <v>9453400</v>
      </c>
      <c r="AC5" s="10">
        <v>87.24</v>
      </c>
      <c r="AD5" s="40">
        <f t="shared" si="1"/>
        <v>1.5300000000000011</v>
      </c>
      <c r="AE5" s="162">
        <f t="shared" si="2"/>
        <v>6.6928225248095163E-3</v>
      </c>
      <c r="AK5" s="236"/>
      <c r="AN5" s="236"/>
    </row>
    <row r="6" spans="1:40" x14ac:dyDescent="0.25">
      <c r="B6" s="48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337</v>
      </c>
      <c r="O6" s="11" t="s">
        <v>64</v>
      </c>
      <c r="Q6" s="2">
        <f>Q3*Q2</f>
        <v>10521.279999999999</v>
      </c>
      <c r="W6" s="133">
        <v>42571</v>
      </c>
      <c r="X6" s="10">
        <v>85.46</v>
      </c>
      <c r="Y6" s="10">
        <v>87.12</v>
      </c>
      <c r="Z6" s="10">
        <v>85.1</v>
      </c>
      <c r="AA6" s="10">
        <v>86.66</v>
      </c>
      <c r="AB6" s="95">
        <v>9055900</v>
      </c>
      <c r="AC6" s="10">
        <v>86.66</v>
      </c>
      <c r="AD6" s="40">
        <f t="shared" si="1"/>
        <v>2.0200000000000102</v>
      </c>
      <c r="AE6" s="162">
        <f t="shared" si="2"/>
        <v>1.4279026217228541E-2</v>
      </c>
    </row>
    <row r="7" spans="1:40" x14ac:dyDescent="0.25">
      <c r="B7" s="48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4"/>
      <c r="H7" s="7"/>
      <c r="I7" s="7"/>
      <c r="J7" s="7"/>
      <c r="K7" s="7"/>
      <c r="O7" s="11" t="s">
        <v>190</v>
      </c>
      <c r="Q7" s="2">
        <f>Q10+Q8</f>
        <v>-795.27999999999884</v>
      </c>
      <c r="R7">
        <v>100</v>
      </c>
      <c r="W7" s="133">
        <v>42570</v>
      </c>
      <c r="X7" s="10">
        <v>86.5</v>
      </c>
      <c r="Y7" s="10">
        <v>86.96</v>
      </c>
      <c r="Z7" s="10">
        <v>85.28</v>
      </c>
      <c r="AA7" s="10">
        <v>85.44</v>
      </c>
      <c r="AB7" s="95">
        <v>9832800</v>
      </c>
      <c r="AC7" s="10">
        <v>85.44</v>
      </c>
      <c r="AD7" s="40">
        <f t="shared" si="1"/>
        <v>1.6799999999999926</v>
      </c>
      <c r="AE7" s="162">
        <f t="shared" si="2"/>
        <v>-1.7140227769469774E-2</v>
      </c>
    </row>
    <row r="8" spans="1:40" x14ac:dyDescent="0.25">
      <c r="B8" s="48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4"/>
      <c r="H8" s="82"/>
      <c r="I8" s="7"/>
      <c r="J8" s="7"/>
      <c r="K8" s="7"/>
      <c r="O8" s="11" t="s">
        <v>194</v>
      </c>
      <c r="P8" s="34"/>
      <c r="Q8" s="2">
        <f>K18+M18-F18+Q2*Q4</f>
        <v>-795.27999999999884</v>
      </c>
      <c r="T8" s="1"/>
      <c r="W8" s="133">
        <v>42569</v>
      </c>
      <c r="X8" s="10">
        <v>86.94</v>
      </c>
      <c r="Y8" s="10">
        <v>87.34</v>
      </c>
      <c r="Z8" s="10">
        <v>86.47</v>
      </c>
      <c r="AA8" s="10">
        <v>86.93</v>
      </c>
      <c r="AB8" s="95">
        <v>6788300</v>
      </c>
      <c r="AC8" s="10">
        <v>86.93</v>
      </c>
      <c r="AD8" s="40">
        <f t="shared" si="1"/>
        <v>0.87000000000000455</v>
      </c>
      <c r="AE8" s="162">
        <f t="shared" si="2"/>
        <v>2.9998846198224793E-3</v>
      </c>
    </row>
    <row r="9" spans="1:40" x14ac:dyDescent="0.25">
      <c r="A9" s="431"/>
      <c r="B9" s="48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4"/>
      <c r="H9" s="7"/>
      <c r="I9" s="7"/>
      <c r="J9" s="7"/>
      <c r="K9" s="7"/>
      <c r="O9" s="11" t="s">
        <v>239</v>
      </c>
      <c r="Q9" s="138">
        <f>IF(Q2=0, 0, Q8/Q6)</f>
        <v>-7.558776118495078E-2</v>
      </c>
      <c r="W9" s="133">
        <v>42566</v>
      </c>
      <c r="X9" s="10">
        <v>85.67</v>
      </c>
      <c r="Y9" s="10">
        <v>87.96</v>
      </c>
      <c r="Z9" s="10">
        <v>85.54</v>
      </c>
      <c r="AA9" s="10">
        <v>86.67</v>
      </c>
      <c r="AB9" s="95">
        <v>11483300</v>
      </c>
      <c r="AC9" s="10">
        <v>86.67</v>
      </c>
      <c r="AD9" s="40">
        <f t="shared" si="1"/>
        <v>2.4199999999999875</v>
      </c>
      <c r="AE9" s="162">
        <f t="shared" si="2"/>
        <v>1.3210194061257896E-2</v>
      </c>
    </row>
    <row r="10" spans="1:40" x14ac:dyDescent="0.25">
      <c r="A10" s="431" t="s">
        <v>242</v>
      </c>
      <c r="B10" s="48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4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42565</v>
      </c>
      <c r="X10" s="10">
        <v>86.43</v>
      </c>
      <c r="Y10" s="10">
        <v>86.51</v>
      </c>
      <c r="Z10" s="10">
        <v>85.27</v>
      </c>
      <c r="AA10" s="10">
        <v>85.54</v>
      </c>
      <c r="AB10" s="95">
        <v>8104400</v>
      </c>
      <c r="AC10" s="10">
        <v>85.54</v>
      </c>
      <c r="AD10" s="40">
        <f t="shared" si="1"/>
        <v>1.2400000000000091</v>
      </c>
      <c r="AE10" s="162">
        <f t="shared" si="2"/>
        <v>-2.448979591836653E-3</v>
      </c>
    </row>
    <row r="11" spans="1:40" x14ac:dyDescent="0.25">
      <c r="A11" s="431">
        <v>92.64</v>
      </c>
      <c r="B11" s="48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2.1700000000000001E-2</v>
      </c>
      <c r="W11" s="133">
        <v>42564</v>
      </c>
      <c r="X11" s="10">
        <v>86.71</v>
      </c>
      <c r="Y11" s="10">
        <v>87.08</v>
      </c>
      <c r="Z11" s="10">
        <v>85.72</v>
      </c>
      <c r="AA11" s="10">
        <v>85.75</v>
      </c>
      <c r="AB11" s="95">
        <v>8334400</v>
      </c>
      <c r="AC11" s="10">
        <v>85.75</v>
      </c>
      <c r="AD11" s="40">
        <f t="shared" si="1"/>
        <v>1.3599999999999994</v>
      </c>
      <c r="AE11" s="162">
        <f t="shared" si="2"/>
        <v>-1.0158143830081956E-2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42563</v>
      </c>
      <c r="X12" s="10">
        <v>86.82</v>
      </c>
      <c r="Y12" s="10">
        <v>87.31</v>
      </c>
      <c r="Z12" s="10">
        <v>86.48</v>
      </c>
      <c r="AA12" s="10">
        <v>86.63</v>
      </c>
      <c r="AB12" s="95">
        <v>7857700</v>
      </c>
      <c r="AC12" s="10">
        <v>86.63</v>
      </c>
      <c r="AD12" s="40">
        <f t="shared" si="1"/>
        <v>0.82999999999999829</v>
      </c>
      <c r="AE12" s="162">
        <f t="shared" si="2"/>
        <v>4.4057971014492825E-3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42562</v>
      </c>
      <c r="X13" s="10">
        <v>86.56</v>
      </c>
      <c r="Y13" s="10">
        <v>87.23</v>
      </c>
      <c r="Z13" s="10">
        <v>86.09</v>
      </c>
      <c r="AA13" s="10">
        <v>86.25</v>
      </c>
      <c r="AB13" s="95">
        <v>7453900</v>
      </c>
      <c r="AC13" s="10">
        <v>86.25</v>
      </c>
      <c r="AD13" s="40">
        <f t="shared" si="1"/>
        <v>1.1400000000000006</v>
      </c>
      <c r="AE13" s="162">
        <f t="shared" si="2"/>
        <v>-3.4662045060658286E-3</v>
      </c>
    </row>
    <row r="14" spans="1:40" x14ac:dyDescent="0.25">
      <c r="W14" s="133">
        <v>42559</v>
      </c>
      <c r="X14" s="10">
        <v>85.96</v>
      </c>
      <c r="Y14" s="10">
        <v>86.94</v>
      </c>
      <c r="Z14" s="10">
        <v>85.73</v>
      </c>
      <c r="AA14" s="10">
        <v>86.55</v>
      </c>
      <c r="AB14" s="95">
        <v>7628800</v>
      </c>
      <c r="AC14" s="10">
        <v>86.55</v>
      </c>
      <c r="AD14" s="40">
        <f t="shared" si="1"/>
        <v>1.2099999999999937</v>
      </c>
      <c r="AE14" s="162">
        <f t="shared" si="2"/>
        <v>1.263601263601255E-2</v>
      </c>
    </row>
    <row r="15" spans="1:40" x14ac:dyDescent="0.25">
      <c r="W15" s="133">
        <v>42558</v>
      </c>
      <c r="X15" s="10">
        <v>85.9</v>
      </c>
      <c r="Y15" s="10">
        <v>86.26</v>
      </c>
      <c r="Z15" s="10">
        <v>84.77</v>
      </c>
      <c r="AA15" s="10">
        <v>85.47</v>
      </c>
      <c r="AB15" s="95">
        <v>6764500</v>
      </c>
      <c r="AC15" s="10">
        <v>85.47</v>
      </c>
      <c r="AD15" s="40">
        <f t="shared" si="1"/>
        <v>1.4900000000000091</v>
      </c>
      <c r="AE15" s="162">
        <f t="shared" si="2"/>
        <v>-3.0327773241572986E-3</v>
      </c>
    </row>
    <row r="16" spans="1:40" x14ac:dyDescent="0.25">
      <c r="W16" s="133">
        <v>42557</v>
      </c>
      <c r="X16" s="10">
        <v>83.64</v>
      </c>
      <c r="Y16" s="10">
        <v>85.91</v>
      </c>
      <c r="Z16" s="10">
        <v>83.33</v>
      </c>
      <c r="AA16" s="10">
        <v>85.73</v>
      </c>
      <c r="AB16" s="95">
        <v>9683800</v>
      </c>
      <c r="AC16" s="10">
        <v>85.73</v>
      </c>
      <c r="AD16" s="40">
        <f t="shared" si="1"/>
        <v>2.5799999999999983</v>
      </c>
      <c r="AE16" s="162">
        <f t="shared" si="2"/>
        <v>2.1933484324710983E-2</v>
      </c>
    </row>
    <row r="17" spans="1:31" x14ac:dyDescent="0.25">
      <c r="C17" s="4"/>
      <c r="D17" s="3"/>
      <c r="E17" s="3"/>
      <c r="F17" s="3"/>
      <c r="H17" s="72"/>
      <c r="W17" s="133">
        <v>42556</v>
      </c>
      <c r="X17" s="10">
        <v>84.68</v>
      </c>
      <c r="Y17" s="10">
        <v>85.16</v>
      </c>
      <c r="Z17" s="10">
        <v>83.51</v>
      </c>
      <c r="AA17" s="10">
        <v>83.89</v>
      </c>
      <c r="AB17" s="95">
        <v>7621700</v>
      </c>
      <c r="AC17" s="10">
        <v>83.89</v>
      </c>
      <c r="AD17" s="40">
        <f t="shared" si="1"/>
        <v>1.6499999999999915</v>
      </c>
      <c r="AE17" s="162">
        <f t="shared" si="2"/>
        <v>-1.1430591562573644E-2</v>
      </c>
    </row>
    <row r="18" spans="1:31" x14ac:dyDescent="0.25">
      <c r="A18" s="22" t="s">
        <v>81</v>
      </c>
      <c r="B18" s="12"/>
      <c r="C18" s="12">
        <f>SUM(C2:C17)</f>
        <v>295</v>
      </c>
      <c r="D18" s="13"/>
      <c r="E18" s="13"/>
      <c r="F18" s="13">
        <f>SUM(F2:F17)</f>
        <v>26236.3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42552</v>
      </c>
      <c r="X18" s="10">
        <v>83.15</v>
      </c>
      <c r="Y18" s="10">
        <v>85.3</v>
      </c>
      <c r="Z18" s="10">
        <v>82.75</v>
      </c>
      <c r="AA18" s="10">
        <v>84.86</v>
      </c>
      <c r="AB18" s="95">
        <v>8336300</v>
      </c>
      <c r="AC18" s="10">
        <v>84.86</v>
      </c>
      <c r="AD18" s="40">
        <f t="shared" si="1"/>
        <v>2.5499999999999972</v>
      </c>
      <c r="AE18" s="162">
        <f t="shared" si="2"/>
        <v>1.7262047470630426E-2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42551</v>
      </c>
      <c r="X19" s="10">
        <v>82.27</v>
      </c>
      <c r="Y19" s="10">
        <v>83.42</v>
      </c>
      <c r="Z19" s="10">
        <v>81.53</v>
      </c>
      <c r="AA19" s="10">
        <v>83.42</v>
      </c>
      <c r="AB19" s="95">
        <v>9706500</v>
      </c>
      <c r="AC19" s="10">
        <v>83.42</v>
      </c>
      <c r="AD19" s="40">
        <f t="shared" si="1"/>
        <v>1.8900000000000006</v>
      </c>
      <c r="AE19" s="162">
        <f t="shared" si="2"/>
        <v>1.3978363923666137E-2</v>
      </c>
    </row>
    <row r="20" spans="1:31" x14ac:dyDescent="0.25">
      <c r="W20" s="133">
        <v>42550</v>
      </c>
      <c r="X20" s="10">
        <v>83.39</v>
      </c>
      <c r="Y20" s="10">
        <v>83.46</v>
      </c>
      <c r="Z20" s="10">
        <v>81.75</v>
      </c>
      <c r="AA20" s="10">
        <v>82.27</v>
      </c>
      <c r="AB20" s="95">
        <v>10452600</v>
      </c>
      <c r="AC20" s="10">
        <v>82.27</v>
      </c>
      <c r="AD20" s="40">
        <f t="shared" si="1"/>
        <v>1.7099999999999937</v>
      </c>
      <c r="AE20" s="162">
        <f t="shared" si="2"/>
        <v>-4.8596768314912442E-4</v>
      </c>
    </row>
    <row r="21" spans="1:31" x14ac:dyDescent="0.25">
      <c r="W21" s="133">
        <v>42549</v>
      </c>
      <c r="X21" s="10">
        <v>79.67</v>
      </c>
      <c r="Y21" s="10">
        <v>82.42</v>
      </c>
      <c r="Z21" s="10">
        <v>79.45</v>
      </c>
      <c r="AA21" s="10">
        <v>82.31</v>
      </c>
      <c r="AB21" s="95">
        <v>14751000</v>
      </c>
      <c r="AC21" s="10">
        <v>82.31</v>
      </c>
      <c r="AD21" s="40">
        <f t="shared" si="1"/>
        <v>2.9699999999999989</v>
      </c>
      <c r="AE21" s="162">
        <f t="shared" si="2"/>
        <v>5.1884984025559078E-2</v>
      </c>
    </row>
    <row r="22" spans="1:31" x14ac:dyDescent="0.25">
      <c r="W22" s="133">
        <v>42548</v>
      </c>
      <c r="X22" s="10">
        <v>79.900000000000006</v>
      </c>
      <c r="Y22" s="10">
        <v>80.47</v>
      </c>
      <c r="Z22" s="10">
        <v>77.92</v>
      </c>
      <c r="AA22" s="10">
        <v>78.25</v>
      </c>
      <c r="AB22" s="95">
        <v>11724000</v>
      </c>
      <c r="AC22" s="10">
        <v>78.25</v>
      </c>
      <c r="AD22" s="40">
        <f t="shared" si="1"/>
        <v>2.5499999999999972</v>
      </c>
      <c r="AE22" s="162">
        <f t="shared" si="2"/>
        <v>-2.7587920964334489E-2</v>
      </c>
    </row>
    <row r="23" spans="1:31" x14ac:dyDescent="0.25">
      <c r="W23" s="133">
        <v>42545</v>
      </c>
      <c r="X23" s="10">
        <v>81.17</v>
      </c>
      <c r="Y23" s="10">
        <v>82.25</v>
      </c>
      <c r="Z23" s="10">
        <v>80.22</v>
      </c>
      <c r="AA23" s="10">
        <v>80.47</v>
      </c>
      <c r="AB23" s="95">
        <v>12438000</v>
      </c>
      <c r="AC23" s="10">
        <v>80.47</v>
      </c>
      <c r="AD23" s="40">
        <f t="shared" si="1"/>
        <v>2.0300000000000011</v>
      </c>
      <c r="AE23" s="162">
        <f t="shared" si="2"/>
        <v>-3.4784694734317001E-2</v>
      </c>
    </row>
    <row r="24" spans="1:31" x14ac:dyDescent="0.25">
      <c r="W24" s="133">
        <v>42544</v>
      </c>
      <c r="X24" s="10">
        <v>83.29</v>
      </c>
      <c r="Y24" s="10">
        <v>83.58</v>
      </c>
      <c r="Z24" s="10">
        <v>82.54</v>
      </c>
      <c r="AA24" s="10">
        <v>83.37</v>
      </c>
      <c r="AB24" s="95">
        <v>5844000</v>
      </c>
      <c r="AC24" s="10">
        <v>83.37</v>
      </c>
      <c r="AD24" s="40">
        <f t="shared" si="1"/>
        <v>1.039999999999992</v>
      </c>
      <c r="AE24" s="162">
        <f t="shared" si="2"/>
        <v>1.1158277744087286E-2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42543</v>
      </c>
      <c r="X25" s="10">
        <v>81.56</v>
      </c>
      <c r="Y25" s="10">
        <v>83.79</v>
      </c>
      <c r="Z25" s="10">
        <v>81.56</v>
      </c>
      <c r="AA25" s="10">
        <v>82.45</v>
      </c>
      <c r="AB25" s="95">
        <v>10069600</v>
      </c>
      <c r="AC25" s="10">
        <v>82.45</v>
      </c>
      <c r="AD25" s="40">
        <f t="shared" si="1"/>
        <v>2.230000000000004</v>
      </c>
      <c r="AE25" s="162">
        <f t="shared" si="2"/>
        <v>8.0694461425601105E-3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42542</v>
      </c>
      <c r="X26" s="10">
        <v>83.35</v>
      </c>
      <c r="Y26" s="10">
        <v>83.44</v>
      </c>
      <c r="Z26" s="10">
        <v>81.430000000000007</v>
      </c>
      <c r="AA26" s="10">
        <v>81.790000000000006</v>
      </c>
      <c r="AB26" s="95">
        <v>8412000</v>
      </c>
      <c r="AC26" s="10">
        <v>81.790000000000006</v>
      </c>
      <c r="AD26" s="40">
        <f t="shared" si="1"/>
        <v>2.0099999999999909</v>
      </c>
      <c r="AE26" s="162">
        <f t="shared" si="2"/>
        <v>-1.4459573442583307E-2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42541</v>
      </c>
      <c r="X27" s="10">
        <v>83.26</v>
      </c>
      <c r="Y27" s="10">
        <v>84.12</v>
      </c>
      <c r="Z27" s="10">
        <v>82.9</v>
      </c>
      <c r="AA27" s="10">
        <v>82.99</v>
      </c>
      <c r="AB27" s="95">
        <v>6951800</v>
      </c>
      <c r="AC27" s="10">
        <v>82.99</v>
      </c>
      <c r="AD27" s="40">
        <f t="shared" si="1"/>
        <v>1.2199999999999989</v>
      </c>
      <c r="AE27" s="162">
        <f t="shared" si="2"/>
        <v>4.1137326073803493E-3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42538</v>
      </c>
      <c r="X28" s="10">
        <v>83.68</v>
      </c>
      <c r="Y28" s="10">
        <v>84.17</v>
      </c>
      <c r="Z28" s="10">
        <v>82.53</v>
      </c>
      <c r="AA28" s="10">
        <v>82.65</v>
      </c>
      <c r="AB28" s="95">
        <v>15951300</v>
      </c>
      <c r="AC28" s="10">
        <v>82.65</v>
      </c>
      <c r="AD28" s="40">
        <f t="shared" si="1"/>
        <v>1.6400000000000006</v>
      </c>
      <c r="AE28" s="162">
        <f t="shared" si="2"/>
        <v>-1.0298167884085774E-2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42537</v>
      </c>
      <c r="X29" s="10">
        <v>82.78</v>
      </c>
      <c r="Y29" s="10">
        <v>83.7</v>
      </c>
      <c r="Z29" s="10">
        <v>82.23</v>
      </c>
      <c r="AA29" s="10">
        <v>83.51</v>
      </c>
      <c r="AB29" s="95">
        <v>6172200</v>
      </c>
      <c r="AC29" s="10">
        <v>83.51</v>
      </c>
      <c r="AD29" s="40">
        <f t="shared" si="1"/>
        <v>1.4699999999999989</v>
      </c>
      <c r="AE29" s="162">
        <f t="shared" si="2"/>
        <v>5.6599229287090935E-3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42536</v>
      </c>
      <c r="X30" s="10">
        <v>84.05</v>
      </c>
      <c r="Y30" s="10">
        <v>84.44</v>
      </c>
      <c r="Z30" s="10">
        <v>82.97</v>
      </c>
      <c r="AA30" s="10">
        <v>83.04</v>
      </c>
      <c r="AB30" s="95">
        <v>7416100</v>
      </c>
      <c r="AC30" s="10">
        <v>83.04</v>
      </c>
      <c r="AD30" s="40">
        <f t="shared" si="1"/>
        <v>1.4699999999999989</v>
      </c>
      <c r="AE30" s="162">
        <f t="shared" si="2"/>
        <v>-6.3419887519443607E-3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42535</v>
      </c>
      <c r="X31" s="10">
        <v>83.5</v>
      </c>
      <c r="Y31" s="10">
        <v>84.56</v>
      </c>
      <c r="Z31" s="10">
        <v>82.77</v>
      </c>
      <c r="AA31" s="10">
        <v>83.57</v>
      </c>
      <c r="AB31" s="95">
        <v>7488700</v>
      </c>
      <c r="AC31" s="10">
        <v>83.57</v>
      </c>
      <c r="AD31" s="40">
        <f t="shared" si="1"/>
        <v>1.7900000000000063</v>
      </c>
      <c r="AE31" s="162" t="e">
        <f t="shared" si="2"/>
        <v>#DIV/0!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42535</v>
      </c>
      <c r="X32" s="10" t="s">
        <v>272</v>
      </c>
      <c r="Y32" s="10"/>
      <c r="Z32" s="10"/>
      <c r="AA32" s="10"/>
      <c r="AB32" s="95"/>
      <c r="AC32" s="10"/>
      <c r="AD32" s="40">
        <f t="shared" si="1"/>
        <v>0</v>
      </c>
      <c r="AE32" s="162">
        <f t="shared" si="2"/>
        <v>-1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42534</v>
      </c>
      <c r="X33" s="10">
        <v>84.03</v>
      </c>
      <c r="Y33" s="10">
        <v>84.81</v>
      </c>
      <c r="Z33" s="10">
        <v>83.9</v>
      </c>
      <c r="AA33" s="10">
        <v>83.98</v>
      </c>
      <c r="AB33" s="95">
        <v>8194100</v>
      </c>
      <c r="AC33" s="10">
        <v>83.51</v>
      </c>
      <c r="AD33" s="40">
        <f t="shared" si="1"/>
        <v>0.90999999999999659</v>
      </c>
      <c r="AE33" s="162">
        <f t="shared" si="2"/>
        <v>-5.5965706120504333E-3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42531</v>
      </c>
      <c r="X34" s="10">
        <v>84.98</v>
      </c>
      <c r="Y34" s="10">
        <v>85.17</v>
      </c>
      <c r="Z34" s="10">
        <v>84.08</v>
      </c>
      <c r="AA34" s="10">
        <v>84.45</v>
      </c>
      <c r="AB34" s="95">
        <v>8075200</v>
      </c>
      <c r="AC34" s="10">
        <v>83.98</v>
      </c>
      <c r="AD34" s="40">
        <f t="shared" si="1"/>
        <v>1.0900000000000034</v>
      </c>
      <c r="AE34" s="162">
        <f t="shared" si="2"/>
        <v>-1.5359362176105118E-2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42530</v>
      </c>
      <c r="X35" s="10">
        <v>86.92</v>
      </c>
      <c r="Y35" s="10">
        <v>87.25</v>
      </c>
      <c r="Z35" s="10">
        <v>85.65</v>
      </c>
      <c r="AA35" s="10">
        <v>85.77</v>
      </c>
      <c r="AB35" s="95">
        <v>8083700</v>
      </c>
      <c r="AC35" s="10">
        <v>85.29</v>
      </c>
      <c r="AD35" s="40">
        <f t="shared" si="1"/>
        <v>1.5999999999999943</v>
      </c>
      <c r="AE35" s="162">
        <f t="shared" si="2"/>
        <v>-1.8865754054986805E-2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42529</v>
      </c>
      <c r="X36" s="10">
        <v>87.52</v>
      </c>
      <c r="Y36" s="10">
        <v>88.09</v>
      </c>
      <c r="Z36" s="10">
        <v>86.82</v>
      </c>
      <c r="AA36" s="10">
        <v>87.42</v>
      </c>
      <c r="AB36" s="95">
        <v>7331600</v>
      </c>
      <c r="AC36" s="10">
        <v>86.93</v>
      </c>
      <c r="AD36" s="40">
        <f t="shared" si="1"/>
        <v>1.2700000000000102</v>
      </c>
      <c r="AE36" s="162">
        <f t="shared" si="2"/>
        <v>-9.1943454775311739E-4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42528</v>
      </c>
      <c r="X37" s="10">
        <v>87.54</v>
      </c>
      <c r="Y37" s="10">
        <v>88.24</v>
      </c>
      <c r="Z37" s="10">
        <v>86.9</v>
      </c>
      <c r="AA37" s="10">
        <v>87.5</v>
      </c>
      <c r="AB37" s="95">
        <v>7923800</v>
      </c>
      <c r="AC37" s="10">
        <v>87.01</v>
      </c>
      <c r="AD37" s="40">
        <f t="shared" si="1"/>
        <v>1.3399999999999892</v>
      </c>
      <c r="AE37" s="162">
        <f t="shared" si="2"/>
        <v>-1.147973826196691E-3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42527</v>
      </c>
      <c r="X38" s="10">
        <v>86.17</v>
      </c>
      <c r="Y38" s="10">
        <v>87.87</v>
      </c>
      <c r="Z38" s="10">
        <v>86.1</v>
      </c>
      <c r="AA38" s="10">
        <v>87.6</v>
      </c>
      <c r="AB38" s="95">
        <v>8596700</v>
      </c>
      <c r="AC38" s="10">
        <v>87.11</v>
      </c>
      <c r="AD38" s="40">
        <f t="shared" si="1"/>
        <v>1.7700000000000102</v>
      </c>
      <c r="AE38" s="162">
        <f t="shared" si="2"/>
        <v>1.6808684486985026E-2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42524</v>
      </c>
      <c r="X39" s="10">
        <v>86.85</v>
      </c>
      <c r="Y39" s="10">
        <v>86.98</v>
      </c>
      <c r="Z39" s="10">
        <v>85.55</v>
      </c>
      <c r="AA39" s="10">
        <v>86.15</v>
      </c>
      <c r="AB39" s="95">
        <v>7443800</v>
      </c>
      <c r="AC39" s="10">
        <v>85.67</v>
      </c>
      <c r="AD39" s="40">
        <f t="shared" si="1"/>
        <v>1.4300000000000068</v>
      </c>
      <c r="AE39" s="162">
        <f t="shared" si="2"/>
        <v>-6.4942595384437363E-3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42523</v>
      </c>
      <c r="X40" s="10">
        <v>86.69</v>
      </c>
      <c r="Y40" s="10">
        <v>87.07</v>
      </c>
      <c r="Z40" s="10">
        <v>85.86</v>
      </c>
      <c r="AA40" s="10">
        <v>86.72</v>
      </c>
      <c r="AB40" s="95">
        <v>7281100</v>
      </c>
      <c r="AC40" s="10">
        <v>86.23</v>
      </c>
      <c r="AD40" s="40">
        <f t="shared" si="1"/>
        <v>1.2099999999999937</v>
      </c>
      <c r="AE40" s="162">
        <f t="shared" si="2"/>
        <v>1.5098722415796129E-3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42522</v>
      </c>
      <c r="X41" s="10">
        <v>87.23</v>
      </c>
      <c r="Y41" s="10">
        <v>87.3</v>
      </c>
      <c r="Z41" s="10">
        <v>86.31</v>
      </c>
      <c r="AA41" s="10">
        <v>86.58</v>
      </c>
      <c r="AB41" s="95">
        <v>7451800</v>
      </c>
      <c r="AC41" s="10">
        <v>86.1</v>
      </c>
      <c r="AD41" s="40">
        <f t="shared" si="1"/>
        <v>0.98999999999999488</v>
      </c>
      <c r="AE41" s="162">
        <f t="shared" si="2"/>
        <v>-5.4291324939355068E-3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07" t="s">
        <v>78</v>
      </c>
      <c r="P42" s="507"/>
      <c r="T42" s="91" t="s">
        <v>113</v>
      </c>
      <c r="W42" s="133">
        <v>42521</v>
      </c>
      <c r="X42" s="10">
        <v>86.4</v>
      </c>
      <c r="Y42" s="10">
        <v>87.23</v>
      </c>
      <c r="Z42" s="10">
        <v>86.05</v>
      </c>
      <c r="AA42" s="10">
        <v>87.06</v>
      </c>
      <c r="AB42" s="95">
        <v>12517800</v>
      </c>
      <c r="AC42" s="10">
        <v>86.57</v>
      </c>
      <c r="AD42" s="40">
        <f t="shared" si="1"/>
        <v>1.1800000000000068</v>
      </c>
      <c r="AE42" s="162">
        <f t="shared" si="2"/>
        <v>1.4412936489336614E-2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89.155000000000001</v>
      </c>
      <c r="Q43" s="2"/>
      <c r="T43" s="128" t="s">
        <v>98</v>
      </c>
      <c r="U43" s="98">
        <v>86.55</v>
      </c>
      <c r="W43" s="133">
        <v>42517</v>
      </c>
      <c r="X43" s="10">
        <v>85.82</v>
      </c>
      <c r="Y43" s="10">
        <v>86.02</v>
      </c>
      <c r="Z43" s="10">
        <v>85.2</v>
      </c>
      <c r="AA43" s="10">
        <v>85.82</v>
      </c>
      <c r="AB43" s="95">
        <v>6125900</v>
      </c>
      <c r="AC43" s="10">
        <v>85.34</v>
      </c>
      <c r="AD43" s="40">
        <f t="shared" si="1"/>
        <v>0.81999999999999318</v>
      </c>
      <c r="AE43" s="162">
        <f t="shared" si="2"/>
        <v>6.2492630586015174E-3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88.344499999999996</v>
      </c>
      <c r="Q44" s="2"/>
      <c r="T44" s="93" t="s">
        <v>99</v>
      </c>
      <c r="U44" s="88">
        <v>86.57</v>
      </c>
      <c r="W44" s="133">
        <v>42516</v>
      </c>
      <c r="X44" s="10">
        <v>86.44</v>
      </c>
      <c r="Y44" s="10">
        <v>86.5</v>
      </c>
      <c r="Z44" s="10">
        <v>85.05</v>
      </c>
      <c r="AA44" s="10">
        <v>85.29</v>
      </c>
      <c r="AB44" s="95">
        <v>8126000</v>
      </c>
      <c r="AC44" s="10">
        <v>84.81</v>
      </c>
      <c r="AD44" s="40">
        <f t="shared" si="1"/>
        <v>1.4500000000000028</v>
      </c>
      <c r="AE44" s="162">
        <f t="shared" si="2"/>
        <v>-1.4181099616412896E-2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87.534000000000006</v>
      </c>
      <c r="Q45" s="2"/>
      <c r="T45" s="93" t="s">
        <v>100</v>
      </c>
      <c r="U45" s="88" t="s">
        <v>477</v>
      </c>
      <c r="W45" s="133">
        <v>42515</v>
      </c>
      <c r="X45" s="10">
        <v>86.8</v>
      </c>
      <c r="Y45" s="10">
        <v>87</v>
      </c>
      <c r="Z45" s="10">
        <v>85.7</v>
      </c>
      <c r="AA45" s="10">
        <v>86.51</v>
      </c>
      <c r="AB45" s="95">
        <v>11621400</v>
      </c>
      <c r="AC45" s="10">
        <v>86.03</v>
      </c>
      <c r="AD45" s="40">
        <f t="shared" si="1"/>
        <v>1.2999999999999972</v>
      </c>
      <c r="AE45" s="162">
        <f t="shared" si="2"/>
        <v>3.3823186377421877E-3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86.723500000000001</v>
      </c>
      <c r="Q46" s="2"/>
      <c r="T46" s="93" t="s">
        <v>101</v>
      </c>
      <c r="U46" s="88" t="s">
        <v>478</v>
      </c>
      <c r="W46" s="133">
        <v>42514</v>
      </c>
      <c r="X46" s="10">
        <v>83.78</v>
      </c>
      <c r="Y46" s="10">
        <v>86.44</v>
      </c>
      <c r="Z46" s="10">
        <v>83.71</v>
      </c>
      <c r="AA46" s="10">
        <v>86.22</v>
      </c>
      <c r="AB46" s="95">
        <v>13171300</v>
      </c>
      <c r="AC46" s="10">
        <v>85.74</v>
      </c>
      <c r="AD46" s="40">
        <f t="shared" si="1"/>
        <v>2.730000000000004</v>
      </c>
      <c r="AE46" s="162">
        <f t="shared" si="2"/>
        <v>3.4757422157856599E-2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85.912999999999997</v>
      </c>
      <c r="Q47" s="2"/>
      <c r="T47" s="93" t="s">
        <v>102</v>
      </c>
      <c r="U47" s="88">
        <v>110.37</v>
      </c>
      <c r="W47" s="133">
        <v>42513</v>
      </c>
      <c r="X47" s="10">
        <v>83.02</v>
      </c>
      <c r="Y47" s="10">
        <v>84.03</v>
      </c>
      <c r="Z47" s="10">
        <v>82.25</v>
      </c>
      <c r="AA47" s="10">
        <v>83.33</v>
      </c>
      <c r="AB47" s="95">
        <v>7782700</v>
      </c>
      <c r="AC47" s="10">
        <v>82.86</v>
      </c>
      <c r="AD47" s="40">
        <f t="shared" si="1"/>
        <v>1.7800000000000011</v>
      </c>
      <c r="AE47" s="162">
        <f t="shared" si="2"/>
        <v>8.2745193477731238E-3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85.102500000000006</v>
      </c>
      <c r="Q48" s="2"/>
      <c r="T48" s="93" t="s">
        <v>103</v>
      </c>
      <c r="U48" s="88">
        <v>1.21468</v>
      </c>
      <c r="W48" s="133">
        <v>42510</v>
      </c>
      <c r="X48" s="10">
        <v>82.17</v>
      </c>
      <c r="Y48" s="10">
        <v>83.08</v>
      </c>
      <c r="Z48" s="10">
        <v>82.07</v>
      </c>
      <c r="AA48" s="10">
        <v>82.64</v>
      </c>
      <c r="AB48" s="95">
        <v>7953000</v>
      </c>
      <c r="AC48" s="10">
        <v>82.18</v>
      </c>
      <c r="AD48" s="40">
        <f t="shared" si="1"/>
        <v>1.0100000000000051</v>
      </c>
      <c r="AE48" s="162">
        <f t="shared" si="2"/>
        <v>6.1214495592556428E-3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84.292000000000002</v>
      </c>
      <c r="Q49" s="2"/>
      <c r="T49" s="93" t="s">
        <v>104</v>
      </c>
      <c r="U49" s="88" t="s">
        <v>303</v>
      </c>
      <c r="W49" s="133">
        <v>42509</v>
      </c>
      <c r="X49" s="10">
        <v>82.31</v>
      </c>
      <c r="Y49" s="10">
        <v>82.59</v>
      </c>
      <c r="Z49" s="10">
        <v>81.28</v>
      </c>
      <c r="AA49" s="10">
        <v>82.14</v>
      </c>
      <c r="AB49" s="95">
        <v>9272400</v>
      </c>
      <c r="AC49" s="10">
        <v>81.680000000000007</v>
      </c>
      <c r="AD49" s="40">
        <f t="shared" si="1"/>
        <v>1.3100000000000023</v>
      </c>
      <c r="AE49" s="162">
        <f t="shared" si="2"/>
        <v>-8.9784033001697461E-3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83.481499999999997</v>
      </c>
      <c r="Q50" s="2"/>
      <c r="T50" s="93"/>
      <c r="U50" s="88"/>
      <c r="W50" s="133">
        <v>42508</v>
      </c>
      <c r="X50" s="10">
        <v>82.74</v>
      </c>
      <c r="Y50" s="10">
        <v>83.44</v>
      </c>
      <c r="Z50" s="10">
        <v>82.33</v>
      </c>
      <c r="AA50" s="10">
        <v>82.88</v>
      </c>
      <c r="AB50" s="95">
        <v>7498300</v>
      </c>
      <c r="AC50" s="10">
        <v>82.42</v>
      </c>
      <c r="AD50" s="40">
        <f t="shared" si="1"/>
        <v>1.1099999999999994</v>
      </c>
      <c r="AE50" s="162">
        <f t="shared" si="2"/>
        <v>1.458080194410849E-3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82.670999999999992</v>
      </c>
      <c r="Q51" s="2"/>
      <c r="T51" s="93" t="s">
        <v>105</v>
      </c>
      <c r="U51" s="88" t="s">
        <v>479</v>
      </c>
      <c r="W51" s="133">
        <v>42507</v>
      </c>
      <c r="X51" s="10">
        <v>83.5</v>
      </c>
      <c r="Y51" s="10">
        <v>83.74</v>
      </c>
      <c r="Z51" s="10">
        <v>82.45</v>
      </c>
      <c r="AA51" s="10">
        <v>82.76</v>
      </c>
      <c r="AB51" s="95">
        <v>8379200</v>
      </c>
      <c r="AC51" s="10">
        <v>82.3</v>
      </c>
      <c r="AD51" s="40">
        <f t="shared" si="1"/>
        <v>1.289999999999992</v>
      </c>
      <c r="AE51" s="162">
        <f t="shared" si="2"/>
        <v>-1.0103439980755358E-2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81.860500000000002</v>
      </c>
      <c r="Q52" s="2"/>
      <c r="T52" s="93" t="s">
        <v>106</v>
      </c>
      <c r="U52" s="88" t="s">
        <v>294</v>
      </c>
      <c r="W52" s="133">
        <v>42506</v>
      </c>
      <c r="X52" s="10">
        <v>82.7</v>
      </c>
      <c r="Y52" s="10">
        <v>83.83</v>
      </c>
      <c r="Z52" s="10">
        <v>82.5</v>
      </c>
      <c r="AA52" s="10">
        <v>83.61</v>
      </c>
      <c r="AB52" s="95">
        <v>6508100</v>
      </c>
      <c r="AC52" s="10">
        <v>83.14</v>
      </c>
      <c r="AD52" s="40">
        <f t="shared" si="1"/>
        <v>1.3299999999999983</v>
      </c>
      <c r="AE52" s="162">
        <f t="shared" si="2"/>
        <v>1.0943579766536926E-2</v>
      </c>
    </row>
    <row r="53" spans="2:31" x14ac:dyDescent="0.25">
      <c r="B53" s="195">
        <v>42545</v>
      </c>
      <c r="C53" s="466">
        <v>200</v>
      </c>
      <c r="D53" s="467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81.05</v>
      </c>
      <c r="Q53" s="2"/>
      <c r="T53" s="93" t="s">
        <v>107</v>
      </c>
      <c r="U53" s="90">
        <v>15718506</v>
      </c>
      <c r="W53" s="133">
        <v>42503</v>
      </c>
      <c r="X53" s="10">
        <v>82.66</v>
      </c>
      <c r="Y53" s="10">
        <v>83.87</v>
      </c>
      <c r="Z53" s="10">
        <v>82.41</v>
      </c>
      <c r="AA53" s="10">
        <v>82.7</v>
      </c>
      <c r="AB53" s="95">
        <v>8332900</v>
      </c>
      <c r="AC53" s="10">
        <v>82.24</v>
      </c>
      <c r="AD53" s="40">
        <f t="shared" si="1"/>
        <v>1.460000000000008</v>
      </c>
      <c r="AE53" s="162">
        <f t="shared" si="2"/>
        <v>-7.2904009720542451E-4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80.239499999999992</v>
      </c>
      <c r="Q54" s="2"/>
      <c r="T54" s="93" t="s">
        <v>110</v>
      </c>
      <c r="U54" s="90">
        <v>9554690</v>
      </c>
      <c r="W54" s="133">
        <v>42502</v>
      </c>
      <c r="X54" s="10">
        <v>84.1</v>
      </c>
      <c r="Y54" s="10">
        <v>84.3</v>
      </c>
      <c r="Z54" s="10">
        <v>81.7</v>
      </c>
      <c r="AA54" s="10">
        <v>82.76</v>
      </c>
      <c r="AB54" s="95">
        <v>12095700</v>
      </c>
      <c r="AC54" s="10">
        <v>82.3</v>
      </c>
      <c r="AD54" s="40">
        <f t="shared" si="1"/>
        <v>2.5999999999999943</v>
      </c>
      <c r="AE54" s="162">
        <f t="shared" si="2"/>
        <v>-1.3544288625194856E-2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79.429000000000002</v>
      </c>
      <c r="Q55" s="2"/>
      <c r="T55" s="93" t="s">
        <v>108</v>
      </c>
      <c r="U55" s="88" t="s">
        <v>480</v>
      </c>
      <c r="W55" s="133">
        <v>42501</v>
      </c>
      <c r="X55" s="10">
        <v>86.39</v>
      </c>
      <c r="Y55" s="10">
        <v>86.4</v>
      </c>
      <c r="Z55" s="10">
        <v>83.81</v>
      </c>
      <c r="AA55" s="10">
        <v>83.9</v>
      </c>
      <c r="AB55" s="95">
        <v>8445700</v>
      </c>
      <c r="AC55" s="10">
        <v>83.43</v>
      </c>
      <c r="AD55" s="40">
        <f t="shared" si="1"/>
        <v>2.5900000000000034</v>
      </c>
      <c r="AE55" s="162">
        <f t="shared" si="2"/>
        <v>-2.6487747957992913E-2</v>
      </c>
    </row>
    <row r="56" spans="2:31" x14ac:dyDescent="0.25">
      <c r="B56" s="195">
        <v>42550</v>
      </c>
      <c r="C56" s="466">
        <v>200</v>
      </c>
      <c r="D56" s="467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78.618499999999997</v>
      </c>
      <c r="T56" s="93" t="s">
        <v>111</v>
      </c>
      <c r="U56" s="88">
        <v>7.56</v>
      </c>
      <c r="W56" s="133">
        <v>42500</v>
      </c>
      <c r="X56" s="10">
        <v>86.41</v>
      </c>
      <c r="Y56" s="10">
        <v>86.48</v>
      </c>
      <c r="Z56" s="10">
        <v>84.89</v>
      </c>
      <c r="AA56" s="10">
        <v>86.18</v>
      </c>
      <c r="AB56" s="95">
        <v>6840000</v>
      </c>
      <c r="AC56" s="10">
        <v>85.7</v>
      </c>
      <c r="AD56" s="40">
        <f t="shared" si="1"/>
        <v>1.5900000000000034</v>
      </c>
      <c r="AE56" s="162">
        <f t="shared" si="2"/>
        <v>5.9866181476699865E-3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77.807999999999993</v>
      </c>
      <c r="T57" s="93" t="s">
        <v>112</v>
      </c>
      <c r="U57" s="88">
        <v>11.71</v>
      </c>
      <c r="W57" s="133">
        <v>42499</v>
      </c>
      <c r="X57" s="10">
        <v>84.99</v>
      </c>
      <c r="Y57" s="10">
        <v>86.46</v>
      </c>
      <c r="Z57" s="10">
        <v>84.7</v>
      </c>
      <c r="AA57" s="10">
        <v>85.67</v>
      </c>
      <c r="AB57" s="95">
        <v>8469000</v>
      </c>
      <c r="AC57" s="10">
        <v>85.19</v>
      </c>
      <c r="AD57" s="40">
        <f t="shared" si="1"/>
        <v>1.7599999999999909</v>
      </c>
      <c r="AE57" s="162">
        <f t="shared" si="2"/>
        <v>1.1637572734829682E-2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76.997499999999988</v>
      </c>
      <c r="T58" s="93" t="s">
        <v>109</v>
      </c>
      <c r="U58" s="88" t="s">
        <v>481</v>
      </c>
      <c r="W58" s="133">
        <v>42496</v>
      </c>
      <c r="X58" s="10">
        <v>85.67</v>
      </c>
      <c r="Y58" s="10">
        <v>85.84</v>
      </c>
      <c r="Z58" s="10">
        <v>84.04</v>
      </c>
      <c r="AA58" s="10">
        <v>84.68</v>
      </c>
      <c r="AB58" s="95">
        <v>9271300</v>
      </c>
      <c r="AC58" s="10">
        <v>84.21</v>
      </c>
      <c r="AD58" s="40">
        <f t="shared" si="1"/>
        <v>1.7999999999999972</v>
      </c>
      <c r="AE58" s="162">
        <f t="shared" si="2"/>
        <v>-1.3703443429374573E-2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76.186999999999998</v>
      </c>
      <c r="W59" s="133">
        <v>42495</v>
      </c>
      <c r="X59" s="10">
        <v>86.35</v>
      </c>
      <c r="Y59" s="10">
        <v>86.4</v>
      </c>
      <c r="Z59" s="10">
        <v>85.2</v>
      </c>
      <c r="AA59" s="10">
        <v>85.86</v>
      </c>
      <c r="AB59" s="95">
        <v>8035800</v>
      </c>
      <c r="AC59" s="10">
        <v>85.38</v>
      </c>
      <c r="AD59" s="40">
        <f t="shared" si="1"/>
        <v>1.2000000000000028</v>
      </c>
      <c r="AE59" s="162">
        <f t="shared" si="2"/>
        <v>3.0545112781954487E-3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75.376500000000007</v>
      </c>
      <c r="W60" s="133">
        <v>42494</v>
      </c>
      <c r="X60" s="10">
        <v>86.66</v>
      </c>
      <c r="Y60" s="10">
        <v>86.99</v>
      </c>
      <c r="Z60" s="10">
        <v>85.41</v>
      </c>
      <c r="AA60" s="10">
        <v>85.6</v>
      </c>
      <c r="AB60" s="95">
        <v>12187800</v>
      </c>
      <c r="AC60" s="10">
        <v>85.12</v>
      </c>
      <c r="AD60" s="40">
        <f t="shared" si="1"/>
        <v>1.5799999999999983</v>
      </c>
      <c r="AE60" s="162">
        <f t="shared" si="2"/>
        <v>-1.7997231195200802E-2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74.566000000000003</v>
      </c>
      <c r="W61" s="133">
        <v>42493</v>
      </c>
      <c r="X61" s="10">
        <v>88.67</v>
      </c>
      <c r="Y61" s="10">
        <v>89.12</v>
      </c>
      <c r="Z61" s="10">
        <v>87</v>
      </c>
      <c r="AA61" s="10">
        <v>87.17</v>
      </c>
      <c r="AB61" s="95">
        <v>9881800</v>
      </c>
      <c r="AC61" s="10">
        <v>86.68</v>
      </c>
      <c r="AD61" s="40">
        <f t="shared" si="1"/>
        <v>2.1200000000000045</v>
      </c>
      <c r="AE61" s="162">
        <f t="shared" si="2"/>
        <v>-2.0564971751412364E-2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73.755499999999998</v>
      </c>
      <c r="W62" s="133">
        <v>42492</v>
      </c>
      <c r="X62" s="10">
        <v>88.7</v>
      </c>
      <c r="Y62" s="10">
        <v>89.45</v>
      </c>
      <c r="Z62" s="10">
        <v>86.75</v>
      </c>
      <c r="AA62" s="10">
        <v>89</v>
      </c>
      <c r="AB62" s="95">
        <v>13524000</v>
      </c>
      <c r="AC62" s="10">
        <v>88.5</v>
      </c>
      <c r="AD62" s="40">
        <f t="shared" si="1"/>
        <v>2.7000000000000028</v>
      </c>
      <c r="AE62" s="162">
        <f t="shared" si="2"/>
        <v>8.8919288645690209E-3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72.944999999999993</v>
      </c>
      <c r="W63" s="133">
        <v>42489</v>
      </c>
      <c r="X63" s="10">
        <v>91.19</v>
      </c>
      <c r="Y63" s="10">
        <v>92.53</v>
      </c>
      <c r="Z63" s="10">
        <v>87.8</v>
      </c>
      <c r="AA63" s="10">
        <v>88.21</v>
      </c>
      <c r="AB63" s="95">
        <v>33629200</v>
      </c>
      <c r="AC63" s="10">
        <v>87.72</v>
      </c>
      <c r="AD63" s="40">
        <f t="shared" si="1"/>
        <v>4.730000000000004</v>
      </c>
      <c r="AE63" s="162">
        <f t="shared" si="2"/>
        <v>-9.0607505701845281E-2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7"/>
      <c r="W64" s="133">
        <v>42488</v>
      </c>
      <c r="X64" s="10">
        <v>100.41</v>
      </c>
      <c r="Y64" s="10">
        <v>100.75</v>
      </c>
      <c r="Z64" s="10">
        <v>96.8</v>
      </c>
      <c r="AA64" s="10">
        <v>97</v>
      </c>
      <c r="AB64" s="95">
        <v>15680300</v>
      </c>
      <c r="AC64" s="10">
        <v>96.46</v>
      </c>
      <c r="AD64" s="40">
        <f t="shared" si="1"/>
        <v>3.9500000000000028</v>
      </c>
      <c r="AE64" s="162">
        <f t="shared" si="2"/>
        <v>-3.6940894568690097E-2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573</v>
      </c>
      <c r="W65" s="133">
        <v>42487</v>
      </c>
      <c r="X65" s="10">
        <v>101.3</v>
      </c>
      <c r="Y65" s="10">
        <v>101.78</v>
      </c>
      <c r="Z65" s="10">
        <v>100.15</v>
      </c>
      <c r="AA65" s="10">
        <v>100.72</v>
      </c>
      <c r="AB65" s="95">
        <v>8585800</v>
      </c>
      <c r="AC65" s="10">
        <v>100.16</v>
      </c>
      <c r="AD65" s="40">
        <f t="shared" si="1"/>
        <v>1.6299999999999955</v>
      </c>
      <c r="AE65" s="162">
        <f t="shared" si="2"/>
        <v>-5.9547439460103657E-3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" si="41">C66*(E66-D66)</f>
        <v>-795.27600000000064</v>
      </c>
      <c r="G66" s="40">
        <f t="shared" ref="G66" si="42">D66*C66</f>
        <v>10521.276</v>
      </c>
      <c r="H66" s="234">
        <f t="shared" ref="H66" si="43">(E66-D66)/D66</f>
        <v>-7.5587409740035388E-2</v>
      </c>
      <c r="I66" s="359"/>
      <c r="W66" s="133">
        <v>42486</v>
      </c>
      <c r="X66" s="10">
        <v>102.02</v>
      </c>
      <c r="Y66" s="10">
        <v>103.1</v>
      </c>
      <c r="Z66" s="10">
        <v>101.01</v>
      </c>
      <c r="AA66" s="10">
        <v>101.33</v>
      </c>
      <c r="AB66" s="95">
        <v>9342600</v>
      </c>
      <c r="AC66" s="10">
        <v>100.76</v>
      </c>
      <c r="AD66" s="40">
        <f t="shared" si="1"/>
        <v>2.0899999999999892</v>
      </c>
      <c r="AE66" s="162">
        <f t="shared" si="2"/>
        <v>-9.4376720408965165E-3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42485</v>
      </c>
      <c r="X67" s="10">
        <v>101.84</v>
      </c>
      <c r="Y67" s="10">
        <v>102.38</v>
      </c>
      <c r="Z67" s="10">
        <v>101.5</v>
      </c>
      <c r="AA67" s="10">
        <v>102.29</v>
      </c>
      <c r="AB67" s="95">
        <v>8292300</v>
      </c>
      <c r="AC67" s="10">
        <v>101.72</v>
      </c>
      <c r="AD67" s="40">
        <f>Y67-Z67</f>
        <v>0.87999999999999545</v>
      </c>
      <c r="AE67" s="162">
        <f>AC67/AC68-1</f>
        <v>3.5516969218627459E-3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42482</v>
      </c>
      <c r="X68" s="10">
        <v>101.56</v>
      </c>
      <c r="Y68" s="10">
        <v>102.45</v>
      </c>
      <c r="Z68" s="10">
        <v>100.5</v>
      </c>
      <c r="AA68" s="10">
        <v>101.93</v>
      </c>
      <c r="AB68" s="95">
        <v>10301900</v>
      </c>
      <c r="AC68" s="10">
        <v>101.36</v>
      </c>
      <c r="AD68" s="40">
        <f>Y68-Z68</f>
        <v>1.9500000000000028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42576</v>
      </c>
      <c r="X2" s="10">
        <v>57.9</v>
      </c>
      <c r="Y2" s="10">
        <v>58.07</v>
      </c>
      <c r="Z2" s="10">
        <v>57.59</v>
      </c>
      <c r="AA2" s="10">
        <v>57.69</v>
      </c>
      <c r="AB2" s="95">
        <v>242400</v>
      </c>
      <c r="AC2" s="10">
        <v>57.69</v>
      </c>
      <c r="AD2" s="2">
        <f>Y2-Z2</f>
        <v>0.47999999999999687</v>
      </c>
      <c r="AE2" s="138">
        <f>AC2/AC3-1</f>
        <v>-2.9381265122709888E-3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58.32</v>
      </c>
      <c r="W3" s="133">
        <v>42573</v>
      </c>
      <c r="X3" s="10">
        <v>57.57</v>
      </c>
      <c r="Y3" s="10">
        <v>58</v>
      </c>
      <c r="Z3" s="10">
        <v>57.14</v>
      </c>
      <c r="AA3" s="10">
        <v>57.86</v>
      </c>
      <c r="AB3" s="95">
        <v>331700</v>
      </c>
      <c r="AC3" s="10">
        <v>57.86</v>
      </c>
      <c r="AD3" s="2">
        <f t="shared" ref="AD3:AD66" si="0">Y3-Z3</f>
        <v>0.85999999999999943</v>
      </c>
      <c r="AE3" s="138">
        <f t="shared" ref="AE3:AE66" si="1">AC3/AC4-1</f>
        <v>3.6426712922810189E-3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58.32</v>
      </c>
      <c r="W4" s="133">
        <v>42572</v>
      </c>
      <c r="X4" s="10">
        <v>58.9</v>
      </c>
      <c r="Y4" s="10">
        <v>59.85</v>
      </c>
      <c r="Z4" s="10">
        <v>57.28</v>
      </c>
      <c r="AA4" s="10">
        <v>57.65</v>
      </c>
      <c r="AB4" s="95">
        <v>417100</v>
      </c>
      <c r="AC4" s="10">
        <v>57.65</v>
      </c>
      <c r="AD4" s="2">
        <f t="shared" si="0"/>
        <v>2.5700000000000003</v>
      </c>
      <c r="AE4" s="138">
        <f t="shared" si="1"/>
        <v>-2.9787950185122924E-2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59.75</v>
      </c>
      <c r="Y5" s="10">
        <v>59.75</v>
      </c>
      <c r="Z5" s="10">
        <v>58.9</v>
      </c>
      <c r="AA5" s="10">
        <v>59.42</v>
      </c>
      <c r="AB5" s="95">
        <v>504400</v>
      </c>
      <c r="AC5" s="10">
        <v>59.42</v>
      </c>
      <c r="AD5" s="2">
        <f t="shared" si="0"/>
        <v>0.85000000000000142</v>
      </c>
      <c r="AE5" s="138">
        <f t="shared" si="1"/>
        <v>2.0236087689713411E-3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59.44</v>
      </c>
      <c r="Y6" s="10">
        <v>59.96</v>
      </c>
      <c r="Z6" s="10">
        <v>59.15</v>
      </c>
      <c r="AA6" s="10">
        <v>59.3</v>
      </c>
      <c r="AB6" s="95">
        <v>264900</v>
      </c>
      <c r="AC6" s="10">
        <v>59.3</v>
      </c>
      <c r="AD6" s="2">
        <f t="shared" si="0"/>
        <v>0.81000000000000227</v>
      </c>
      <c r="AE6" s="138">
        <f t="shared" si="1"/>
        <v>-1.1790466565605451E-3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42569</v>
      </c>
      <c r="X7" s="10">
        <v>59.77</v>
      </c>
      <c r="Y7" s="10">
        <v>60.25</v>
      </c>
      <c r="Z7" s="10">
        <v>59.36</v>
      </c>
      <c r="AA7" s="10">
        <v>59.37</v>
      </c>
      <c r="AB7" s="95">
        <v>303300</v>
      </c>
      <c r="AC7" s="10">
        <v>59.37</v>
      </c>
      <c r="AD7" s="2">
        <f t="shared" si="0"/>
        <v>0.89000000000000057</v>
      </c>
      <c r="AE7" s="138">
        <f t="shared" si="1"/>
        <v>-7.3566293261997373E-3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60.33</v>
      </c>
      <c r="Y8" s="10">
        <v>60.5</v>
      </c>
      <c r="Z8" s="10">
        <v>59.7</v>
      </c>
      <c r="AA8" s="10">
        <v>59.81</v>
      </c>
      <c r="AB8" s="95">
        <v>391100</v>
      </c>
      <c r="AC8" s="10">
        <v>59.81</v>
      </c>
      <c r="AD8" s="2">
        <f t="shared" si="0"/>
        <v>0.79999999999999716</v>
      </c>
      <c r="AE8" s="138">
        <f t="shared" si="1"/>
        <v>2.1782841823057009E-3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60.26</v>
      </c>
      <c r="Y9" s="10">
        <v>60.71</v>
      </c>
      <c r="Z9" s="10">
        <v>59.58</v>
      </c>
      <c r="AA9" s="10">
        <v>59.68</v>
      </c>
      <c r="AB9" s="95">
        <v>198500</v>
      </c>
      <c r="AC9" s="10">
        <v>59.68</v>
      </c>
      <c r="AD9" s="2">
        <f t="shared" si="0"/>
        <v>1.1300000000000026</v>
      </c>
      <c r="AE9" s="138">
        <f t="shared" si="1"/>
        <v>-3.1735426757975027E-3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42564</v>
      </c>
      <c r="X10" s="10">
        <v>60.26</v>
      </c>
      <c r="Y10" s="10">
        <v>60.43</v>
      </c>
      <c r="Z10" s="10">
        <v>59.68</v>
      </c>
      <c r="AA10" s="10">
        <v>59.87</v>
      </c>
      <c r="AB10" s="95">
        <v>171400</v>
      </c>
      <c r="AC10" s="10">
        <v>59.87</v>
      </c>
      <c r="AD10" s="2">
        <f t="shared" si="0"/>
        <v>0.75</v>
      </c>
      <c r="AE10" s="138">
        <f t="shared" si="1"/>
        <v>0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7.6E-3</v>
      </c>
      <c r="W11" s="133">
        <v>42563</v>
      </c>
      <c r="X11" s="10">
        <v>59.75</v>
      </c>
      <c r="Y11" s="10">
        <v>60.34</v>
      </c>
      <c r="Z11" s="10">
        <v>58.01</v>
      </c>
      <c r="AA11" s="10">
        <v>59.87</v>
      </c>
      <c r="AB11" s="95">
        <v>388600</v>
      </c>
      <c r="AC11" s="10">
        <v>59.87</v>
      </c>
      <c r="AD11" s="2">
        <f t="shared" si="0"/>
        <v>2.3300000000000054</v>
      </c>
      <c r="AE11" s="138">
        <f t="shared" si="1"/>
        <v>9.1016349233101757E-3</v>
      </c>
    </row>
    <row r="12" spans="1:31" x14ac:dyDescent="0.25">
      <c r="W12" s="133">
        <v>42562</v>
      </c>
      <c r="X12" s="10">
        <v>59.02</v>
      </c>
      <c r="Y12" s="10">
        <v>59.75</v>
      </c>
      <c r="Z12" s="10">
        <v>58.53</v>
      </c>
      <c r="AA12" s="10">
        <v>59.33</v>
      </c>
      <c r="AB12" s="95">
        <v>194700</v>
      </c>
      <c r="AC12" s="10">
        <v>59.33</v>
      </c>
      <c r="AD12" s="2">
        <f t="shared" si="0"/>
        <v>1.2199999999999989</v>
      </c>
      <c r="AE12" s="138">
        <f t="shared" si="1"/>
        <v>9.7004765146357919E-3</v>
      </c>
    </row>
    <row r="13" spans="1:31" x14ac:dyDescent="0.25">
      <c r="W13" s="133">
        <v>42559</v>
      </c>
      <c r="X13" s="10">
        <v>57.68</v>
      </c>
      <c r="Y13" s="10">
        <v>58.85</v>
      </c>
      <c r="Z13" s="10">
        <v>57.42</v>
      </c>
      <c r="AA13" s="10">
        <v>58.76</v>
      </c>
      <c r="AB13" s="95">
        <v>214500</v>
      </c>
      <c r="AC13" s="10">
        <v>58.76</v>
      </c>
      <c r="AD13" s="2">
        <f t="shared" si="0"/>
        <v>1.4299999999999997</v>
      </c>
      <c r="AE13" s="138">
        <f t="shared" si="1"/>
        <v>2.7632039174536605E-2</v>
      </c>
    </row>
    <row r="14" spans="1:31" x14ac:dyDescent="0.25">
      <c r="W14" s="133">
        <v>42558</v>
      </c>
      <c r="X14" s="10">
        <v>57.05</v>
      </c>
      <c r="Y14" s="10">
        <v>57.77</v>
      </c>
      <c r="Z14" s="10">
        <v>56.55</v>
      </c>
      <c r="AA14" s="10">
        <v>57.18</v>
      </c>
      <c r="AB14" s="95">
        <v>144800</v>
      </c>
      <c r="AC14" s="10">
        <v>57.18</v>
      </c>
      <c r="AD14" s="2">
        <f t="shared" si="0"/>
        <v>1.220000000000006</v>
      </c>
      <c r="AE14" s="138">
        <f t="shared" si="1"/>
        <v>6.6901408450703581E-3</v>
      </c>
    </row>
    <row r="15" spans="1:31" x14ac:dyDescent="0.25">
      <c r="W15" s="133">
        <v>42557</v>
      </c>
      <c r="X15" s="10">
        <v>56.09</v>
      </c>
      <c r="Y15" s="10">
        <v>57.36</v>
      </c>
      <c r="Z15" s="10">
        <v>56</v>
      </c>
      <c r="AA15" s="10">
        <v>56.8</v>
      </c>
      <c r="AB15" s="95">
        <v>193800</v>
      </c>
      <c r="AC15" s="10">
        <v>56.8</v>
      </c>
      <c r="AD15" s="2">
        <f t="shared" si="0"/>
        <v>1.3599999999999994</v>
      </c>
      <c r="AE15" s="138">
        <f t="shared" si="1"/>
        <v>4.7762250132672435E-3</v>
      </c>
    </row>
    <row r="16" spans="1:31" x14ac:dyDescent="0.25">
      <c r="W16" s="133">
        <v>42556</v>
      </c>
      <c r="X16" s="10">
        <v>57.33</v>
      </c>
      <c r="Y16" s="10">
        <v>57.76</v>
      </c>
      <c r="Z16" s="10">
        <v>56.13</v>
      </c>
      <c r="AA16" s="10">
        <v>56.53</v>
      </c>
      <c r="AB16" s="95">
        <v>201600</v>
      </c>
      <c r="AC16" s="10">
        <v>56.53</v>
      </c>
      <c r="AD16" s="2">
        <f t="shared" si="0"/>
        <v>1.6299999999999955</v>
      </c>
      <c r="AE16" s="138">
        <f t="shared" si="1"/>
        <v>-2.383008116042129E-2</v>
      </c>
    </row>
    <row r="17" spans="1:31" x14ac:dyDescent="0.25">
      <c r="W17" s="133">
        <v>42552</v>
      </c>
      <c r="X17" s="10">
        <v>57.87</v>
      </c>
      <c r="Y17" s="10">
        <v>58.57</v>
      </c>
      <c r="Z17" s="10">
        <v>57.46</v>
      </c>
      <c r="AA17" s="10">
        <v>57.91</v>
      </c>
      <c r="AB17" s="95">
        <v>270000</v>
      </c>
      <c r="AC17" s="10">
        <v>57.91</v>
      </c>
      <c r="AD17" s="2">
        <f t="shared" si="0"/>
        <v>1.1099999999999994</v>
      </c>
      <c r="AE17" s="138">
        <f t="shared" si="1"/>
        <v>4.6842470506591738E-3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42551</v>
      </c>
      <c r="X18" s="10">
        <v>56.31</v>
      </c>
      <c r="Y18" s="10">
        <v>57.67</v>
      </c>
      <c r="Z18" s="10">
        <v>55.67</v>
      </c>
      <c r="AA18" s="10">
        <v>57.64</v>
      </c>
      <c r="AB18" s="95">
        <v>274900</v>
      </c>
      <c r="AC18" s="10">
        <v>57.64</v>
      </c>
      <c r="AD18" s="2">
        <f t="shared" si="0"/>
        <v>2</v>
      </c>
      <c r="AE18" s="138">
        <f t="shared" si="1"/>
        <v>2.818408847663223E-2</v>
      </c>
    </row>
    <row r="19" spans="1:31" x14ac:dyDescent="0.25">
      <c r="W19" s="133">
        <v>42550</v>
      </c>
      <c r="X19" s="10">
        <v>55.36</v>
      </c>
      <c r="Y19" s="10">
        <v>56.14</v>
      </c>
      <c r="Z19" s="10">
        <v>55.12</v>
      </c>
      <c r="AA19" s="10">
        <v>56.06</v>
      </c>
      <c r="AB19" s="95">
        <v>342500</v>
      </c>
      <c r="AC19" s="10">
        <v>56.06</v>
      </c>
      <c r="AD19" s="2">
        <f t="shared" si="0"/>
        <v>1.0200000000000031</v>
      </c>
      <c r="AE19" s="138">
        <f t="shared" si="1"/>
        <v>2.8435149513850844E-2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42549</v>
      </c>
      <c r="X20" s="10">
        <v>54.19</v>
      </c>
      <c r="Y20" s="10">
        <v>54.6</v>
      </c>
      <c r="Z20" s="10">
        <v>53.71</v>
      </c>
      <c r="AA20" s="10">
        <v>54.51</v>
      </c>
      <c r="AB20" s="95">
        <v>247600</v>
      </c>
      <c r="AC20" s="10">
        <v>54.51</v>
      </c>
      <c r="AD20" s="2">
        <f t="shared" si="0"/>
        <v>0.89000000000000057</v>
      </c>
      <c r="AE20" s="138">
        <f t="shared" si="1"/>
        <v>1.8497757847533602E-2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42548</v>
      </c>
      <c r="X21" s="10">
        <v>54.91</v>
      </c>
      <c r="Y21" s="10">
        <v>54.95</v>
      </c>
      <c r="Z21" s="10">
        <v>53.18</v>
      </c>
      <c r="AA21" s="10">
        <v>53.52</v>
      </c>
      <c r="AB21" s="95">
        <v>400800</v>
      </c>
      <c r="AC21" s="10">
        <v>53.52</v>
      </c>
      <c r="AD21" s="2">
        <f t="shared" si="0"/>
        <v>1.7700000000000031</v>
      </c>
      <c r="AE21" s="138">
        <f t="shared" si="1"/>
        <v>-3.8620441889707147E-2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42545</v>
      </c>
      <c r="X22" s="10">
        <v>56.39</v>
      </c>
      <c r="Y22" s="10">
        <v>57.25</v>
      </c>
      <c r="Z22" s="10">
        <v>55.28</v>
      </c>
      <c r="AA22" s="10">
        <v>55.67</v>
      </c>
      <c r="AB22" s="95">
        <v>1579700</v>
      </c>
      <c r="AC22" s="10">
        <v>55.67</v>
      </c>
      <c r="AD22" s="2">
        <f t="shared" si="0"/>
        <v>1.9699999999999989</v>
      </c>
      <c r="AE22" s="138">
        <f t="shared" si="1"/>
        <v>-5.9628378378378422E-2</v>
      </c>
    </row>
    <row r="23" spans="1:31" x14ac:dyDescent="0.25">
      <c r="B23" s="10"/>
      <c r="C23" s="10"/>
      <c r="D23" s="40"/>
      <c r="E23" s="40"/>
      <c r="F23" s="40"/>
      <c r="W23" s="133">
        <v>42544</v>
      </c>
      <c r="X23" s="10">
        <v>58.88</v>
      </c>
      <c r="Y23" s="10">
        <v>59.25</v>
      </c>
      <c r="Z23" s="10">
        <v>58.09</v>
      </c>
      <c r="AA23" s="10">
        <v>59.2</v>
      </c>
      <c r="AB23" s="95">
        <v>275500</v>
      </c>
      <c r="AC23" s="10">
        <v>59.2</v>
      </c>
      <c r="AD23" s="2">
        <f t="shared" si="0"/>
        <v>1.1599999999999966</v>
      </c>
      <c r="AE23" s="138">
        <f t="shared" si="1"/>
        <v>1.7182130584192379E-2</v>
      </c>
    </row>
    <row r="24" spans="1:31" x14ac:dyDescent="0.25">
      <c r="B24" s="10"/>
      <c r="C24" s="10"/>
      <c r="D24" s="40"/>
      <c r="E24" s="40"/>
      <c r="F24" s="40"/>
      <c r="W24" s="133">
        <v>42543</v>
      </c>
      <c r="X24" s="10">
        <v>58.67</v>
      </c>
      <c r="Y24" s="10">
        <v>58.88</v>
      </c>
      <c r="Z24" s="10">
        <v>58.18</v>
      </c>
      <c r="AA24" s="10">
        <v>58.2</v>
      </c>
      <c r="AB24" s="95">
        <v>242000</v>
      </c>
      <c r="AC24" s="10">
        <v>58.2</v>
      </c>
      <c r="AD24" s="2">
        <f t="shared" si="0"/>
        <v>0.70000000000000284</v>
      </c>
      <c r="AE24" s="138">
        <f t="shared" si="1"/>
        <v>-4.2771599657827064E-3</v>
      </c>
    </row>
    <row r="25" spans="1:31" x14ac:dyDescent="0.25">
      <c r="B25" s="10"/>
      <c r="C25" s="10"/>
      <c r="D25" s="40"/>
      <c r="E25" s="40"/>
      <c r="F25" s="40"/>
      <c r="W25" s="133">
        <v>42542</v>
      </c>
      <c r="X25" s="10">
        <v>58.72</v>
      </c>
      <c r="Y25" s="10">
        <v>58.79</v>
      </c>
      <c r="Z25" s="10">
        <v>58.25</v>
      </c>
      <c r="AA25" s="10">
        <v>58.45</v>
      </c>
      <c r="AB25" s="95">
        <v>237800</v>
      </c>
      <c r="AC25" s="10">
        <v>58.45</v>
      </c>
      <c r="AD25" s="2">
        <f t="shared" si="0"/>
        <v>0.53999999999999915</v>
      </c>
      <c r="AE25" s="138">
        <f t="shared" si="1"/>
        <v>-6.8387758591215153E-4</v>
      </c>
    </row>
    <row r="26" spans="1:31" x14ac:dyDescent="0.25">
      <c r="B26" s="10"/>
      <c r="C26" s="10"/>
      <c r="D26" s="40"/>
      <c r="E26" s="40"/>
      <c r="F26" s="40"/>
      <c r="W26" s="133">
        <v>42541</v>
      </c>
      <c r="X26" s="10">
        <v>58.66</v>
      </c>
      <c r="Y26" s="10">
        <v>58.94</v>
      </c>
      <c r="Z26" s="10">
        <v>57.97</v>
      </c>
      <c r="AA26" s="10">
        <v>58.49</v>
      </c>
      <c r="AB26" s="95">
        <v>192600</v>
      </c>
      <c r="AC26" s="10">
        <v>58.49</v>
      </c>
      <c r="AD26" s="2">
        <f t="shared" si="0"/>
        <v>0.96999999999999886</v>
      </c>
      <c r="AE26" s="138">
        <f t="shared" si="1"/>
        <v>1.0713668567478907E-2</v>
      </c>
    </row>
    <row r="27" spans="1:31" x14ac:dyDescent="0.25">
      <c r="B27" s="10"/>
      <c r="C27" s="10"/>
      <c r="D27" s="40"/>
      <c r="E27" s="40"/>
      <c r="F27" s="40"/>
      <c r="W27" s="133">
        <v>42538</v>
      </c>
      <c r="X27" s="10">
        <v>57.96</v>
      </c>
      <c r="Y27" s="10">
        <v>58.3</v>
      </c>
      <c r="Z27" s="10">
        <v>57.5</v>
      </c>
      <c r="AA27" s="10">
        <v>57.87</v>
      </c>
      <c r="AB27" s="95">
        <v>562900</v>
      </c>
      <c r="AC27" s="10">
        <v>57.87</v>
      </c>
      <c r="AD27" s="2">
        <f t="shared" si="0"/>
        <v>0.79999999999999716</v>
      </c>
      <c r="AE27" s="138">
        <f t="shared" si="1"/>
        <v>1.2110726643599357E-3</v>
      </c>
    </row>
    <row r="28" spans="1:31" x14ac:dyDescent="0.25">
      <c r="B28" s="10"/>
      <c r="C28" s="10"/>
      <c r="D28" s="40"/>
      <c r="E28" s="40"/>
      <c r="F28" s="40"/>
      <c r="W28" s="133">
        <v>42537</v>
      </c>
      <c r="X28" s="10">
        <v>56.94</v>
      </c>
      <c r="Y28" s="10">
        <v>58</v>
      </c>
      <c r="Z28" s="10">
        <v>56.61</v>
      </c>
      <c r="AA28" s="10">
        <v>57.8</v>
      </c>
      <c r="AB28" s="95">
        <v>249000</v>
      </c>
      <c r="AC28" s="10">
        <v>57.8</v>
      </c>
      <c r="AD28" s="2">
        <f t="shared" si="0"/>
        <v>1.3900000000000006</v>
      </c>
      <c r="AE28" s="138">
        <f t="shared" si="1"/>
        <v>8.54999127551892E-3</v>
      </c>
    </row>
    <row r="29" spans="1:31" x14ac:dyDescent="0.25">
      <c r="B29" s="10"/>
      <c r="C29" s="10"/>
      <c r="D29" s="40"/>
      <c r="E29" s="40"/>
      <c r="F29" s="40"/>
      <c r="W29" s="133">
        <v>42536</v>
      </c>
      <c r="X29" s="10">
        <v>56.92</v>
      </c>
      <c r="Y29" s="10">
        <v>57.81</v>
      </c>
      <c r="Z29" s="10">
        <v>56.66</v>
      </c>
      <c r="AA29" s="10">
        <v>57.31</v>
      </c>
      <c r="AB29" s="95">
        <v>298500</v>
      </c>
      <c r="AC29" s="10">
        <v>57.31</v>
      </c>
      <c r="AD29" s="2">
        <f t="shared" si="0"/>
        <v>1.1500000000000057</v>
      </c>
      <c r="AE29" s="138">
        <f t="shared" si="1"/>
        <v>8.2688247712878749E-3</v>
      </c>
    </row>
    <row r="30" spans="1:31" x14ac:dyDescent="0.25">
      <c r="B30" s="10"/>
      <c r="C30" s="10"/>
      <c r="D30" s="40"/>
      <c r="E30" s="40"/>
      <c r="F30" s="40"/>
      <c r="W30" s="133">
        <v>42535</v>
      </c>
      <c r="X30" s="10">
        <v>56.51</v>
      </c>
      <c r="Y30" s="10">
        <v>57.14</v>
      </c>
      <c r="Z30" s="10">
        <v>56.38</v>
      </c>
      <c r="AA30" s="10">
        <v>56.84</v>
      </c>
      <c r="AB30" s="95">
        <v>176200</v>
      </c>
      <c r="AC30" s="10">
        <v>56.84</v>
      </c>
      <c r="AD30" s="2">
        <f t="shared" si="0"/>
        <v>0.75999999999999801</v>
      </c>
      <c r="AE30" s="138">
        <f t="shared" si="1"/>
        <v>1.2330456226881115E-3</v>
      </c>
    </row>
    <row r="31" spans="1:31" x14ac:dyDescent="0.25">
      <c r="W31" s="133">
        <v>42534</v>
      </c>
      <c r="X31" s="10">
        <v>57.85</v>
      </c>
      <c r="Y31" s="10">
        <v>58.99</v>
      </c>
      <c r="Z31" s="10">
        <v>56.7</v>
      </c>
      <c r="AA31" s="10">
        <v>56.77</v>
      </c>
      <c r="AB31" s="95">
        <v>248600</v>
      </c>
      <c r="AC31" s="10">
        <v>56.77</v>
      </c>
      <c r="AD31" s="2">
        <f t="shared" si="0"/>
        <v>2.2899999999999991</v>
      </c>
      <c r="AE31" s="138">
        <f t="shared" si="1"/>
        <v>-2.0531400966183555E-2</v>
      </c>
    </row>
    <row r="32" spans="1:31" x14ac:dyDescent="0.25">
      <c r="W32" s="133">
        <v>42531</v>
      </c>
      <c r="X32" s="10">
        <v>58.26</v>
      </c>
      <c r="Y32" s="10">
        <v>58.49</v>
      </c>
      <c r="Z32" s="10">
        <v>57.56</v>
      </c>
      <c r="AA32" s="10">
        <v>57.96</v>
      </c>
      <c r="AB32" s="95">
        <v>206400</v>
      </c>
      <c r="AC32" s="10">
        <v>57.96</v>
      </c>
      <c r="AD32" s="2">
        <f t="shared" si="0"/>
        <v>0.92999999999999972</v>
      </c>
      <c r="AE32" s="138">
        <f t="shared" si="1"/>
        <v>-1.9786910197869156E-2</v>
      </c>
    </row>
    <row r="33" spans="1:31" x14ac:dyDescent="0.25">
      <c r="L33" t="s">
        <v>238</v>
      </c>
      <c r="M33" s="2">
        <f>M51+K51-F51</f>
        <v>33.940000000000055</v>
      </c>
      <c r="W33" s="133">
        <v>42530</v>
      </c>
      <c r="X33" s="10">
        <v>58.99</v>
      </c>
      <c r="Y33" s="10">
        <v>59.18</v>
      </c>
      <c r="Z33" s="10">
        <v>58.58</v>
      </c>
      <c r="AA33" s="10">
        <v>59.13</v>
      </c>
      <c r="AB33" s="95">
        <v>194100</v>
      </c>
      <c r="AC33" s="10">
        <v>59.13</v>
      </c>
      <c r="AD33" s="2">
        <f t="shared" si="0"/>
        <v>0.60000000000000142</v>
      </c>
      <c r="AE33" s="138">
        <f t="shared" si="1"/>
        <v>-4.3778413874389077E-3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42529</v>
      </c>
      <c r="X34" s="10">
        <v>58.89</v>
      </c>
      <c r="Y34" s="10">
        <v>59.6</v>
      </c>
      <c r="Z34" s="10">
        <v>58.84</v>
      </c>
      <c r="AA34" s="10">
        <v>59.39</v>
      </c>
      <c r="AB34" s="95">
        <v>357100</v>
      </c>
      <c r="AC34" s="10">
        <v>59.39</v>
      </c>
      <c r="AD34" s="2">
        <f t="shared" si="0"/>
        <v>0.75999999999999801</v>
      </c>
      <c r="AE34" s="138">
        <f t="shared" si="1"/>
        <v>9.3473827328347525E-3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42528</v>
      </c>
      <c r="X35" s="10">
        <v>58.57</v>
      </c>
      <c r="Y35" s="10">
        <v>58.97</v>
      </c>
      <c r="Z35" s="10">
        <v>58.48</v>
      </c>
      <c r="AA35" s="10">
        <v>58.84</v>
      </c>
      <c r="AB35" s="95">
        <v>199500</v>
      </c>
      <c r="AC35" s="10">
        <v>58.84</v>
      </c>
      <c r="AD35" s="2">
        <f t="shared" si="0"/>
        <v>0.49000000000000199</v>
      </c>
      <c r="AE35" s="138">
        <f t="shared" si="1"/>
        <v>3.4106412005456832E-3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42527</v>
      </c>
      <c r="X36" s="10">
        <v>59.37</v>
      </c>
      <c r="Y36" s="10">
        <v>59.37</v>
      </c>
      <c r="Z36" s="10">
        <v>57.65</v>
      </c>
      <c r="AA36" s="10">
        <v>58.64</v>
      </c>
      <c r="AB36" s="95">
        <v>321700</v>
      </c>
      <c r="AC36" s="10">
        <v>58.64</v>
      </c>
      <c r="AD36" s="2">
        <f t="shared" si="0"/>
        <v>1.7199999999999989</v>
      </c>
      <c r="AE36" s="138">
        <f t="shared" si="1"/>
        <v>1.5939015939016032E-2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42524</v>
      </c>
      <c r="X37" s="10">
        <v>57.92</v>
      </c>
      <c r="Y37" s="10">
        <v>57.92</v>
      </c>
      <c r="Z37" s="10">
        <v>57.2</v>
      </c>
      <c r="AA37" s="10">
        <v>57.72</v>
      </c>
      <c r="AB37" s="95">
        <v>155600</v>
      </c>
      <c r="AC37" s="10">
        <v>57.72</v>
      </c>
      <c r="AD37" s="2">
        <f t="shared" si="0"/>
        <v>0.71999999999999886</v>
      </c>
      <c r="AE37" s="138">
        <f t="shared" si="1"/>
        <v>-2.4196335983408535E-3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42523</v>
      </c>
      <c r="X38" s="10">
        <v>57.3</v>
      </c>
      <c r="Y38" s="10">
        <v>57.9</v>
      </c>
      <c r="Z38" s="10">
        <v>57.18</v>
      </c>
      <c r="AA38" s="10">
        <v>57.86</v>
      </c>
      <c r="AB38" s="95">
        <v>188800</v>
      </c>
      <c r="AC38" s="10">
        <v>57.86</v>
      </c>
      <c r="AD38" s="2">
        <f t="shared" si="0"/>
        <v>0.71999999999999886</v>
      </c>
      <c r="AE38" s="138">
        <f t="shared" si="1"/>
        <v>6.6109951287405266E-3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42522</v>
      </c>
      <c r="X39" s="10">
        <v>56.75</v>
      </c>
      <c r="Y39" s="10">
        <v>57.53</v>
      </c>
      <c r="Z39" s="10">
        <v>56.2</v>
      </c>
      <c r="AA39" s="10">
        <v>57.48</v>
      </c>
      <c r="AB39" s="95">
        <v>276700</v>
      </c>
      <c r="AC39" s="10">
        <v>57.48</v>
      </c>
      <c r="AD39" s="2">
        <f t="shared" si="0"/>
        <v>1.3299999999999983</v>
      </c>
      <c r="AE39" s="138">
        <f t="shared" si="1"/>
        <v>9.4836670179134774E-3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42521</v>
      </c>
      <c r="X40" s="10">
        <v>56.76</v>
      </c>
      <c r="Y40" s="10">
        <v>57.29</v>
      </c>
      <c r="Z40" s="10">
        <v>56.65</v>
      </c>
      <c r="AA40" s="10">
        <v>56.94</v>
      </c>
      <c r="AB40" s="95">
        <v>294400</v>
      </c>
      <c r="AC40" s="10">
        <v>56.94</v>
      </c>
      <c r="AD40" s="2">
        <f t="shared" si="0"/>
        <v>0.64000000000000057</v>
      </c>
      <c r="AE40" s="138">
        <f t="shared" si="1"/>
        <v>1.2308774397749023E-3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42517</v>
      </c>
      <c r="X41" s="10">
        <v>57.15</v>
      </c>
      <c r="Y41" s="10">
        <v>57.3</v>
      </c>
      <c r="Z41" s="10">
        <v>56.66</v>
      </c>
      <c r="AA41" s="10">
        <v>56.87</v>
      </c>
      <c r="AB41" s="95">
        <v>219700</v>
      </c>
      <c r="AC41" s="10">
        <v>56.87</v>
      </c>
      <c r="AD41" s="2">
        <f t="shared" si="0"/>
        <v>0.64000000000000057</v>
      </c>
      <c r="AE41" s="138">
        <f t="shared" si="1"/>
        <v>-4.7252362618130928E-3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07" t="s">
        <v>78</v>
      </c>
      <c r="P42" s="507"/>
      <c r="Q42" s="34"/>
      <c r="T42" s="91" t="s">
        <v>113</v>
      </c>
      <c r="W42" s="133">
        <v>42516</v>
      </c>
      <c r="X42" s="10">
        <v>57.38</v>
      </c>
      <c r="Y42" s="10">
        <v>58</v>
      </c>
      <c r="Z42" s="10">
        <v>56.95</v>
      </c>
      <c r="AA42" s="10">
        <v>57.14</v>
      </c>
      <c r="AB42" s="95">
        <v>348300</v>
      </c>
      <c r="AC42" s="10">
        <v>57.14</v>
      </c>
      <c r="AD42" s="2">
        <f t="shared" si="0"/>
        <v>1.0499999999999972</v>
      </c>
      <c r="AE42" s="138">
        <f t="shared" si="1"/>
        <v>-1.2235623142807794E-3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64.152000000000001</v>
      </c>
      <c r="Q43" s="34"/>
      <c r="T43" s="128" t="s">
        <v>98</v>
      </c>
      <c r="U43" s="98">
        <v>57.86</v>
      </c>
      <c r="W43" s="133">
        <v>42515</v>
      </c>
      <c r="X43" s="10">
        <v>56.99</v>
      </c>
      <c r="Y43" s="10">
        <v>57.33</v>
      </c>
      <c r="Z43" s="10">
        <v>55.93</v>
      </c>
      <c r="AA43" s="10">
        <v>57.21</v>
      </c>
      <c r="AB43" s="95">
        <v>339700</v>
      </c>
      <c r="AC43" s="10">
        <v>57.21</v>
      </c>
      <c r="AD43" s="2">
        <f t="shared" si="0"/>
        <v>1.3999999999999986</v>
      </c>
      <c r="AE43" s="138">
        <f t="shared" si="1"/>
        <v>8.8167871627577998E-3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63.568800000000003</v>
      </c>
      <c r="Q44" s="34"/>
      <c r="T44" s="93" t="s">
        <v>99</v>
      </c>
      <c r="U44" s="88">
        <v>57.9</v>
      </c>
      <c r="W44" s="133">
        <v>42514</v>
      </c>
      <c r="X44" s="10">
        <v>55.4</v>
      </c>
      <c r="Y44" s="10">
        <v>56.82</v>
      </c>
      <c r="Z44" s="10">
        <v>55.35</v>
      </c>
      <c r="AA44" s="10">
        <v>56.71</v>
      </c>
      <c r="AB44" s="95">
        <v>285100</v>
      </c>
      <c r="AC44" s="10">
        <v>56.71</v>
      </c>
      <c r="AD44" s="2">
        <f t="shared" si="0"/>
        <v>1.4699999999999989</v>
      </c>
      <c r="AE44" s="138">
        <f t="shared" si="1"/>
        <v>2.8286491387126134E-2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62.985600000000005</v>
      </c>
      <c r="Q45" s="34"/>
      <c r="T45" s="93" t="s">
        <v>100</v>
      </c>
      <c r="U45" s="88" t="s">
        <v>482</v>
      </c>
      <c r="W45" s="133">
        <v>42513</v>
      </c>
      <c r="X45" s="10">
        <v>55.26</v>
      </c>
      <c r="Y45" s="10">
        <v>55.51</v>
      </c>
      <c r="Z45" s="10">
        <v>54.95</v>
      </c>
      <c r="AA45" s="10">
        <v>55.15</v>
      </c>
      <c r="AB45" s="95">
        <v>190800</v>
      </c>
      <c r="AC45" s="10">
        <v>55.15</v>
      </c>
      <c r="AD45" s="2">
        <f t="shared" si="0"/>
        <v>0.55999999999999517</v>
      </c>
      <c r="AE45" s="138">
        <f t="shared" si="1"/>
        <v>-1.4484881405033567E-3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62.402400000000007</v>
      </c>
      <c r="Q46" s="83"/>
      <c r="T46" s="93" t="s">
        <v>101</v>
      </c>
      <c r="U46" s="88" t="s">
        <v>483</v>
      </c>
      <c r="W46" s="133">
        <v>42510</v>
      </c>
      <c r="X46" s="10">
        <v>54.92</v>
      </c>
      <c r="Y46" s="10">
        <v>55.56</v>
      </c>
      <c r="Z46" s="10">
        <v>54.33</v>
      </c>
      <c r="AA46" s="10">
        <v>55.23</v>
      </c>
      <c r="AB46" s="95">
        <v>243600</v>
      </c>
      <c r="AC46" s="10">
        <v>55.23</v>
      </c>
      <c r="AD46" s="2">
        <f t="shared" si="0"/>
        <v>1.230000000000004</v>
      </c>
      <c r="AE46" s="138">
        <f t="shared" si="1"/>
        <v>1.2651265126512712E-2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61.819200000000002</v>
      </c>
      <c r="Q47" s="83"/>
      <c r="T47" s="93" t="s">
        <v>102</v>
      </c>
      <c r="U47" s="88">
        <v>61.8</v>
      </c>
      <c r="W47" s="133">
        <v>42509</v>
      </c>
      <c r="X47" s="10">
        <v>54.9</v>
      </c>
      <c r="Y47" s="10">
        <v>55.02</v>
      </c>
      <c r="Z47" s="10">
        <v>54.2</v>
      </c>
      <c r="AA47" s="10">
        <v>54.54</v>
      </c>
      <c r="AB47" s="95">
        <v>461400</v>
      </c>
      <c r="AC47" s="10">
        <v>54.54</v>
      </c>
      <c r="AD47" s="2">
        <f t="shared" si="0"/>
        <v>0.82000000000000028</v>
      </c>
      <c r="AE47" s="138" t="e">
        <f t="shared" si="1"/>
        <v>#DIV/0!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61.236000000000004</v>
      </c>
      <c r="Q48" s="83"/>
      <c r="T48" s="93" t="s">
        <v>103</v>
      </c>
      <c r="U48" s="88">
        <v>1.28226</v>
      </c>
      <c r="W48" s="133">
        <v>42509</v>
      </c>
      <c r="X48" s="10" t="s">
        <v>193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60.652799999999999</v>
      </c>
      <c r="Q49" s="83"/>
      <c r="T49" s="93" t="s">
        <v>104</v>
      </c>
      <c r="U49" s="88" t="s">
        <v>130</v>
      </c>
      <c r="W49" s="133">
        <v>42508</v>
      </c>
      <c r="X49" s="10">
        <v>54.9</v>
      </c>
      <c r="Y49" s="10">
        <v>55.61</v>
      </c>
      <c r="Z49" s="10">
        <v>54.7</v>
      </c>
      <c r="AA49" s="10">
        <v>55.05</v>
      </c>
      <c r="AB49" s="95">
        <v>285800</v>
      </c>
      <c r="AC49" s="10">
        <v>54.94</v>
      </c>
      <c r="AD49" s="2">
        <f t="shared" si="0"/>
        <v>0.90999999999999659</v>
      </c>
      <c r="AE49" s="138">
        <f t="shared" si="1"/>
        <v>7.2859744990894093E-4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60.069600000000001</v>
      </c>
      <c r="Q50" s="83"/>
      <c r="T50" s="93"/>
      <c r="U50" s="88"/>
      <c r="W50" s="133">
        <v>42507</v>
      </c>
      <c r="X50" s="10">
        <v>55</v>
      </c>
      <c r="Y50" s="10">
        <v>55.38</v>
      </c>
      <c r="Z50" s="10">
        <v>54.79</v>
      </c>
      <c r="AA50" s="10">
        <v>55.01</v>
      </c>
      <c r="AB50" s="95">
        <v>395500</v>
      </c>
      <c r="AC50" s="10">
        <v>54.9</v>
      </c>
      <c r="AD50" s="2">
        <f t="shared" si="0"/>
        <v>0.59000000000000341</v>
      </c>
      <c r="AE50" s="138">
        <f t="shared" si="1"/>
        <v>-7.2806698216232313E-4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59.486400000000003</v>
      </c>
      <c r="Q51" s="83"/>
      <c r="T51" s="93" t="s">
        <v>105</v>
      </c>
      <c r="U51" s="88" t="s">
        <v>484</v>
      </c>
      <c r="W51" s="133">
        <v>42506</v>
      </c>
      <c r="X51" s="10">
        <v>54.62</v>
      </c>
      <c r="Y51" s="10">
        <v>55.46</v>
      </c>
      <c r="Z51" s="10">
        <v>54.62</v>
      </c>
      <c r="AA51" s="10">
        <v>55.05</v>
      </c>
      <c r="AB51" s="95">
        <v>255700</v>
      </c>
      <c r="AC51" s="10">
        <v>54.94</v>
      </c>
      <c r="AD51" s="2">
        <f t="shared" si="0"/>
        <v>0.84000000000000341</v>
      </c>
      <c r="AE51" s="138">
        <f t="shared" si="1"/>
        <v>1.0669610007358221E-2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58.903199999999998</v>
      </c>
      <c r="Q52" s="83"/>
      <c r="T52" s="93" t="s">
        <v>106</v>
      </c>
      <c r="U52" s="88" t="s">
        <v>328</v>
      </c>
      <c r="W52" s="133">
        <v>42503</v>
      </c>
      <c r="X52" s="10">
        <v>55.15</v>
      </c>
      <c r="Y52" s="10">
        <v>55.28</v>
      </c>
      <c r="Z52" s="10">
        <v>54.32</v>
      </c>
      <c r="AA52" s="10">
        <v>54.47</v>
      </c>
      <c r="AB52" s="95">
        <v>634400</v>
      </c>
      <c r="AC52" s="10">
        <v>54.36</v>
      </c>
      <c r="AD52" s="2">
        <f t="shared" si="0"/>
        <v>0.96000000000000085</v>
      </c>
      <c r="AE52" s="138">
        <f t="shared" si="1"/>
        <v>-1.6820401519262118E-2</v>
      </c>
    </row>
    <row r="53" spans="1:31" x14ac:dyDescent="0.25">
      <c r="O53" s="83">
        <v>1</v>
      </c>
      <c r="P53" s="83">
        <f t="shared" si="2"/>
        <v>58.32</v>
      </c>
      <c r="Q53" s="83"/>
      <c r="T53" s="93" t="s">
        <v>107</v>
      </c>
      <c r="U53" s="90">
        <v>243251</v>
      </c>
      <c r="W53" s="133">
        <v>42502</v>
      </c>
      <c r="X53" s="10">
        <v>55.38</v>
      </c>
      <c r="Y53" s="10">
        <v>55.65</v>
      </c>
      <c r="Z53" s="10">
        <v>54.58</v>
      </c>
      <c r="AA53" s="10">
        <v>55.4</v>
      </c>
      <c r="AB53" s="95">
        <v>342900</v>
      </c>
      <c r="AC53" s="10">
        <v>55.29</v>
      </c>
      <c r="AD53" s="2">
        <f t="shared" si="0"/>
        <v>1.0700000000000003</v>
      </c>
      <c r="AE53" s="138">
        <f t="shared" si="1"/>
        <v>4.7246956205706514E-3</v>
      </c>
    </row>
    <row r="54" spans="1:31" x14ac:dyDescent="0.25">
      <c r="O54" s="83">
        <v>0.99</v>
      </c>
      <c r="P54" s="83">
        <f t="shared" si="2"/>
        <v>57.736800000000002</v>
      </c>
      <c r="Q54" s="83"/>
      <c r="T54" s="93" t="s">
        <v>110</v>
      </c>
      <c r="U54" s="90">
        <v>315675</v>
      </c>
      <c r="W54" s="133">
        <v>42501</v>
      </c>
      <c r="X54" s="10">
        <v>55.09</v>
      </c>
      <c r="Y54" s="10">
        <v>55.65</v>
      </c>
      <c r="Z54" s="10">
        <v>54.11</v>
      </c>
      <c r="AA54" s="10">
        <v>55.14</v>
      </c>
      <c r="AB54" s="95">
        <v>262500</v>
      </c>
      <c r="AC54" s="10">
        <v>55.03</v>
      </c>
      <c r="AD54" s="2">
        <f t="shared" si="0"/>
        <v>1.5399999999999991</v>
      </c>
      <c r="AE54" s="138">
        <f t="shared" si="1"/>
        <v>-1.8138944313441652E-3</v>
      </c>
    </row>
    <row r="55" spans="1:31" x14ac:dyDescent="0.25">
      <c r="O55" s="83">
        <v>0.98</v>
      </c>
      <c r="P55" s="83">
        <f t="shared" si="2"/>
        <v>57.153599999999997</v>
      </c>
      <c r="Q55" s="83"/>
      <c r="T55" s="93" t="s">
        <v>108</v>
      </c>
      <c r="U55" s="88" t="s">
        <v>485</v>
      </c>
      <c r="W55" s="133">
        <v>42500</v>
      </c>
      <c r="X55" s="10">
        <v>54.45</v>
      </c>
      <c r="Y55" s="10">
        <v>55.31</v>
      </c>
      <c r="Z55" s="10">
        <v>53.04</v>
      </c>
      <c r="AA55" s="10">
        <v>55.24</v>
      </c>
      <c r="AB55" s="95">
        <v>228200</v>
      </c>
      <c r="AC55" s="10">
        <v>55.13</v>
      </c>
      <c r="AD55" s="2">
        <f t="shared" si="0"/>
        <v>2.2700000000000031</v>
      </c>
      <c r="AE55" s="138">
        <f t="shared" si="1"/>
        <v>2.2820037105751423E-2</v>
      </c>
    </row>
    <row r="56" spans="1:31" x14ac:dyDescent="0.25">
      <c r="O56" s="83">
        <v>0.97</v>
      </c>
      <c r="P56" s="83">
        <f t="shared" si="2"/>
        <v>56.570399999999999</v>
      </c>
      <c r="Q56" s="83"/>
      <c r="T56" s="93" t="s">
        <v>111</v>
      </c>
      <c r="U56" s="88">
        <v>21.99</v>
      </c>
      <c r="W56" s="133">
        <v>42499</v>
      </c>
      <c r="X56" s="10">
        <v>54.21</v>
      </c>
      <c r="Y56" s="10">
        <v>54.45</v>
      </c>
      <c r="Z56" s="10">
        <v>53.76</v>
      </c>
      <c r="AA56" s="10">
        <v>54.01</v>
      </c>
      <c r="AB56" s="95">
        <v>264100</v>
      </c>
      <c r="AC56" s="10">
        <v>53.9</v>
      </c>
      <c r="AD56" s="2">
        <f t="shared" si="0"/>
        <v>0.69000000000000483</v>
      </c>
      <c r="AE56" s="138">
        <f t="shared" si="1"/>
        <v>-6.0851926977687487E-3</v>
      </c>
    </row>
    <row r="57" spans="1:31" x14ac:dyDescent="0.25">
      <c r="O57" s="83">
        <v>0.96</v>
      </c>
      <c r="P57" s="83">
        <f t="shared" si="2"/>
        <v>55.987200000000001</v>
      </c>
      <c r="Q57" s="83"/>
      <c r="T57" s="93" t="s">
        <v>112</v>
      </c>
      <c r="U57" s="88">
        <v>2.62</v>
      </c>
      <c r="W57" s="133">
        <v>42496</v>
      </c>
      <c r="X57" s="10">
        <v>53.09</v>
      </c>
      <c r="Y57" s="10">
        <v>54.34</v>
      </c>
      <c r="Z57" s="10">
        <v>53.04</v>
      </c>
      <c r="AA57" s="10">
        <v>54.34</v>
      </c>
      <c r="AB57" s="95">
        <v>305400</v>
      </c>
      <c r="AC57" s="10">
        <v>54.23</v>
      </c>
      <c r="AD57" s="2">
        <f t="shared" si="0"/>
        <v>1.3000000000000043</v>
      </c>
      <c r="AE57" s="138">
        <f t="shared" si="1"/>
        <v>2.0703933747411973E-2</v>
      </c>
    </row>
    <row r="58" spans="1:31" x14ac:dyDescent="0.25">
      <c r="O58" s="83">
        <v>0.95</v>
      </c>
      <c r="P58" s="83">
        <f t="shared" si="2"/>
        <v>55.403999999999996</v>
      </c>
      <c r="Q58" s="83"/>
      <c r="T58" s="93" t="s">
        <v>109</v>
      </c>
      <c r="U58" s="88" t="s">
        <v>389</v>
      </c>
      <c r="W58" s="133">
        <v>42495</v>
      </c>
      <c r="X58" s="10">
        <v>53.36</v>
      </c>
      <c r="Y58" s="10">
        <v>53.71</v>
      </c>
      <c r="Z58" s="10">
        <v>53.08</v>
      </c>
      <c r="AA58" s="10">
        <v>53.24</v>
      </c>
      <c r="AB58" s="95">
        <v>277600</v>
      </c>
      <c r="AC58" s="10">
        <v>53.13</v>
      </c>
      <c r="AD58" s="2">
        <f t="shared" si="0"/>
        <v>0.63000000000000256</v>
      </c>
      <c r="AE58" s="138">
        <f t="shared" si="1"/>
        <v>0</v>
      </c>
    </row>
    <row r="59" spans="1:31" x14ac:dyDescent="0.25">
      <c r="O59" s="83">
        <v>0.94</v>
      </c>
      <c r="P59" s="83">
        <f t="shared" si="2"/>
        <v>54.820799999999998</v>
      </c>
      <c r="Q59" s="83"/>
      <c r="W59" s="133">
        <v>42494</v>
      </c>
      <c r="X59" s="10">
        <v>53.38</v>
      </c>
      <c r="Y59" s="10">
        <v>53.9</v>
      </c>
      <c r="Z59" s="10">
        <v>53.07</v>
      </c>
      <c r="AA59" s="10">
        <v>53.24</v>
      </c>
      <c r="AB59" s="95">
        <v>325400</v>
      </c>
      <c r="AC59" s="10">
        <v>53.13</v>
      </c>
      <c r="AD59" s="2">
        <f t="shared" si="0"/>
        <v>0.82999999999999829</v>
      </c>
      <c r="AE59" s="138">
        <f t="shared" si="1"/>
        <v>-8.0283793876027021E-3</v>
      </c>
    </row>
    <row r="60" spans="1:31" x14ac:dyDescent="0.25">
      <c r="O60" s="83">
        <v>0.93</v>
      </c>
      <c r="P60" s="83">
        <f t="shared" si="2"/>
        <v>54.2376</v>
      </c>
      <c r="Q60" s="83"/>
      <c r="W60" s="133">
        <v>42493</v>
      </c>
      <c r="X60" s="10">
        <v>54.6</v>
      </c>
      <c r="Y60" s="10">
        <v>54.6</v>
      </c>
      <c r="Z60" s="10">
        <v>53.41</v>
      </c>
      <c r="AA60" s="10">
        <v>53.67</v>
      </c>
      <c r="AB60" s="95">
        <v>296200</v>
      </c>
      <c r="AC60" s="10">
        <v>53.56</v>
      </c>
      <c r="AD60" s="2">
        <f t="shared" si="0"/>
        <v>1.1900000000000048</v>
      </c>
      <c r="AE60" s="138">
        <f t="shared" si="1"/>
        <v>-2.3696682464454888E-2</v>
      </c>
    </row>
    <row r="61" spans="1:31" x14ac:dyDescent="0.25">
      <c r="O61" s="83">
        <v>0.92</v>
      </c>
      <c r="P61" s="83">
        <f t="shared" si="2"/>
        <v>53.654400000000003</v>
      </c>
      <c r="Q61" s="83"/>
      <c r="W61" s="133">
        <v>42492</v>
      </c>
      <c r="X61" s="10">
        <v>54.27</v>
      </c>
      <c r="Y61" s="10">
        <v>54.99</v>
      </c>
      <c r="Z61" s="10">
        <v>53.81</v>
      </c>
      <c r="AA61" s="10">
        <v>54.97</v>
      </c>
      <c r="AB61" s="95">
        <v>330300</v>
      </c>
      <c r="AC61" s="10">
        <v>54.86</v>
      </c>
      <c r="AD61" s="2">
        <f t="shared" si="0"/>
        <v>1.1799999999999997</v>
      </c>
      <c r="AE61" s="138">
        <f t="shared" si="1"/>
        <v>1.4048059149722736E-2</v>
      </c>
    </row>
    <row r="62" spans="1:31" x14ac:dyDescent="0.25">
      <c r="O62" s="83">
        <v>0.91</v>
      </c>
      <c r="P62" s="83">
        <f t="shared" si="2"/>
        <v>53.071200000000005</v>
      </c>
      <c r="Q62" s="83"/>
      <c r="W62" s="133">
        <v>42489</v>
      </c>
      <c r="X62" s="10">
        <v>55.1</v>
      </c>
      <c r="Y62" s="10">
        <v>55.49</v>
      </c>
      <c r="Z62" s="10">
        <v>53.9</v>
      </c>
      <c r="AA62" s="10">
        <v>54.21</v>
      </c>
      <c r="AB62" s="95">
        <v>391500</v>
      </c>
      <c r="AC62" s="10">
        <v>54.1</v>
      </c>
      <c r="AD62" s="2">
        <f t="shared" si="0"/>
        <v>1.5900000000000034</v>
      </c>
      <c r="AE62" s="138">
        <f t="shared" si="1"/>
        <v>-1.7078488372093026E-2</v>
      </c>
    </row>
    <row r="63" spans="1:31" x14ac:dyDescent="0.25">
      <c r="O63" s="83">
        <v>0.9</v>
      </c>
      <c r="P63" s="83">
        <f t="shared" si="2"/>
        <v>52.488</v>
      </c>
      <c r="Q63" s="83"/>
      <c r="W63" s="133">
        <v>42488</v>
      </c>
      <c r="X63" s="10">
        <v>55.03</v>
      </c>
      <c r="Y63" s="10">
        <v>55.34</v>
      </c>
      <c r="Z63" s="10">
        <v>53.94</v>
      </c>
      <c r="AA63" s="10">
        <v>55.15</v>
      </c>
      <c r="AB63" s="95">
        <v>416000</v>
      </c>
      <c r="AC63" s="10">
        <v>55.04</v>
      </c>
      <c r="AD63" s="2">
        <f t="shared" si="0"/>
        <v>1.4000000000000057</v>
      </c>
      <c r="AE63" s="138">
        <f t="shared" si="1"/>
        <v>-7.2621641249093205E-4</v>
      </c>
    </row>
    <row r="64" spans="1:31" x14ac:dyDescent="0.25">
      <c r="O64" s="34"/>
      <c r="W64" s="133">
        <v>42487</v>
      </c>
      <c r="X64" s="10">
        <v>55</v>
      </c>
      <c r="Y64" s="10">
        <v>55.6</v>
      </c>
      <c r="Z64" s="10">
        <v>54.81</v>
      </c>
      <c r="AA64" s="10">
        <v>55.19</v>
      </c>
      <c r="AB64" s="95">
        <v>501400</v>
      </c>
      <c r="AC64" s="10">
        <v>55.08</v>
      </c>
      <c r="AD64" s="2">
        <f t="shared" si="0"/>
        <v>0.78999999999999915</v>
      </c>
      <c r="AE64" s="138">
        <f t="shared" si="1"/>
        <v>5.1094890510949842E-3</v>
      </c>
    </row>
    <row r="65" spans="15:31" x14ac:dyDescent="0.25">
      <c r="O65" s="34"/>
      <c r="W65" s="133">
        <v>42486</v>
      </c>
      <c r="X65" s="10">
        <v>54.67</v>
      </c>
      <c r="Y65" s="10">
        <v>55.05</v>
      </c>
      <c r="Z65" s="10">
        <v>54.47</v>
      </c>
      <c r="AA65" s="10">
        <v>54.91</v>
      </c>
      <c r="AB65" s="95">
        <v>326900</v>
      </c>
      <c r="AC65" s="10">
        <v>54.8</v>
      </c>
      <c r="AD65" s="2">
        <f t="shared" si="0"/>
        <v>0.57999999999999829</v>
      </c>
      <c r="AE65" s="138">
        <f t="shared" si="1"/>
        <v>3.66300366300365E-3</v>
      </c>
    </row>
    <row r="66" spans="15:31" x14ac:dyDescent="0.25">
      <c r="O66" s="34"/>
      <c r="W66" s="133">
        <v>42485</v>
      </c>
      <c r="X66" s="10">
        <v>55.16</v>
      </c>
      <c r="Y66" s="10">
        <v>55.38</v>
      </c>
      <c r="Z66" s="10">
        <v>54.43</v>
      </c>
      <c r="AA66" s="10">
        <v>54.71</v>
      </c>
      <c r="AB66" s="95">
        <v>371700</v>
      </c>
      <c r="AC66" s="10">
        <v>54.6</v>
      </c>
      <c r="AD66" s="2">
        <f t="shared" si="0"/>
        <v>0.95000000000000284</v>
      </c>
      <c r="AE66" s="138">
        <f t="shared" si="1"/>
        <v>-3.6496350364962904E-3</v>
      </c>
    </row>
    <row r="67" spans="15:31" x14ac:dyDescent="0.25">
      <c r="W67" s="133">
        <v>42482</v>
      </c>
      <c r="X67" s="10">
        <v>54.09</v>
      </c>
      <c r="Y67" s="10">
        <v>55.41</v>
      </c>
      <c r="Z67" s="10">
        <v>54.09</v>
      </c>
      <c r="AA67" s="10">
        <v>54.91</v>
      </c>
      <c r="AB67" s="95">
        <v>682700</v>
      </c>
      <c r="AC67" s="10">
        <v>54.8</v>
      </c>
      <c r="AD67" s="2">
        <f>Y67-Z67</f>
        <v>1.3199999999999932</v>
      </c>
      <c r="AE67" s="138">
        <f>AC67/AC68-1</f>
        <v>1.2790060295999606E-3</v>
      </c>
    </row>
    <row r="68" spans="15:31" x14ac:dyDescent="0.25">
      <c r="W68" s="133">
        <v>42481</v>
      </c>
      <c r="X68" s="10">
        <v>55</v>
      </c>
      <c r="Y68" s="10">
        <v>55.79</v>
      </c>
      <c r="Z68" s="10">
        <v>53.83</v>
      </c>
      <c r="AA68" s="10">
        <v>54.84</v>
      </c>
      <c r="AB68" s="95">
        <v>806800</v>
      </c>
      <c r="AC68" s="10">
        <v>54.73</v>
      </c>
      <c r="AD68" s="2">
        <f>Y68-Z68</f>
        <v>1.9600000000000009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42576</v>
      </c>
      <c r="Y2" s="10">
        <v>71.209999999999994</v>
      </c>
      <c r="Z2" s="10">
        <v>71.72</v>
      </c>
      <c r="AA2" s="10">
        <v>71.150000000000006</v>
      </c>
      <c r="AB2" s="10">
        <v>71.69</v>
      </c>
      <c r="AC2" s="95">
        <v>2571800</v>
      </c>
      <c r="AD2" s="10">
        <v>71.69</v>
      </c>
      <c r="AE2" s="2">
        <f>Z2-AA2</f>
        <v>0.56999999999999318</v>
      </c>
      <c r="AF2" s="138">
        <f>AD2/AD3-1</f>
        <v>6.5992698680146233E-3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71.28</v>
      </c>
      <c r="X3" s="133">
        <v>42573</v>
      </c>
      <c r="Y3" s="10">
        <v>71.44</v>
      </c>
      <c r="Z3" s="10">
        <v>71.64</v>
      </c>
      <c r="AA3" s="10">
        <v>71.069999999999993</v>
      </c>
      <c r="AB3" s="10">
        <v>71.22</v>
      </c>
      <c r="AC3" s="95">
        <v>3079200</v>
      </c>
      <c r="AD3" s="10">
        <v>71.22</v>
      </c>
      <c r="AE3" s="2">
        <f t="shared" ref="AE3:AE66" si="0">Z3-AA3</f>
        <v>0.57000000000000739</v>
      </c>
      <c r="AF3" s="138">
        <f t="shared" ref="AF3:AF66" si="1">AD3/AD4-1</f>
        <v>1.4042971492767009E-4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71.28</v>
      </c>
      <c r="X4" s="133">
        <v>42572</v>
      </c>
      <c r="Y4" s="10">
        <v>71.709999999999994</v>
      </c>
      <c r="Z4" s="10">
        <v>71.72</v>
      </c>
      <c r="AA4" s="10">
        <v>70.989999999999995</v>
      </c>
      <c r="AB4" s="10">
        <v>71.209999999999994</v>
      </c>
      <c r="AC4" s="95">
        <v>3008800</v>
      </c>
      <c r="AD4" s="10">
        <v>71.209999999999994</v>
      </c>
      <c r="AE4" s="2">
        <f t="shared" si="0"/>
        <v>0.73000000000000398</v>
      </c>
      <c r="AF4" s="138">
        <f t="shared" si="1"/>
        <v>-6.8340306834031583E-3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42571</v>
      </c>
      <c r="Y5" s="10">
        <v>72.650000000000006</v>
      </c>
      <c r="Z5" s="10">
        <v>72.7</v>
      </c>
      <c r="AA5" s="10">
        <v>71.64</v>
      </c>
      <c r="AB5" s="10">
        <v>71.7</v>
      </c>
      <c r="AC5" s="95">
        <v>2841000</v>
      </c>
      <c r="AD5" s="10">
        <v>71.7</v>
      </c>
      <c r="AE5" s="2">
        <f t="shared" si="0"/>
        <v>1.0600000000000023</v>
      </c>
      <c r="AF5" s="138">
        <f t="shared" si="1"/>
        <v>-1.2940528634361237E-2</v>
      </c>
    </row>
    <row r="6" spans="1:32" x14ac:dyDescent="0.25">
      <c r="O6" s="11" t="s">
        <v>64</v>
      </c>
      <c r="Q6" s="2">
        <f>Q3*Q2</f>
        <v>0</v>
      </c>
      <c r="X6" s="133">
        <v>42570</v>
      </c>
      <c r="Y6" s="10">
        <v>72.209999999999994</v>
      </c>
      <c r="Z6" s="10">
        <v>72.66</v>
      </c>
      <c r="AA6" s="10">
        <v>72</v>
      </c>
      <c r="AB6" s="10">
        <v>72.64</v>
      </c>
      <c r="AC6" s="95">
        <v>1996200</v>
      </c>
      <c r="AD6" s="10">
        <v>72.64</v>
      </c>
      <c r="AE6" s="2">
        <f t="shared" si="0"/>
        <v>0.65999999999999659</v>
      </c>
      <c r="AF6" s="138">
        <f t="shared" si="1"/>
        <v>4.9806308799114074E-3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42569</v>
      </c>
      <c r="Y7" s="10">
        <v>72.19</v>
      </c>
      <c r="Z7" s="10">
        <v>72.400000000000006</v>
      </c>
      <c r="AA7" s="10">
        <v>71.97</v>
      </c>
      <c r="AB7" s="10">
        <v>72.28</v>
      </c>
      <c r="AC7" s="95">
        <v>2217100</v>
      </c>
      <c r="AD7" s="10">
        <v>72.28</v>
      </c>
      <c r="AE7" s="2">
        <f t="shared" si="0"/>
        <v>0.43000000000000682</v>
      </c>
      <c r="AF7" s="138">
        <f t="shared" si="1"/>
        <v>3.6101083032491488E-3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42566</v>
      </c>
      <c r="Y8" s="10">
        <v>72.25</v>
      </c>
      <c r="Z8" s="10">
        <v>72.28</v>
      </c>
      <c r="AA8" s="10">
        <v>71.849999999999994</v>
      </c>
      <c r="AB8" s="10">
        <v>72.02</v>
      </c>
      <c r="AC8" s="95">
        <v>2848900</v>
      </c>
      <c r="AD8" s="10">
        <v>72.02</v>
      </c>
      <c r="AE8" s="2">
        <f t="shared" si="0"/>
        <v>0.43000000000000682</v>
      </c>
      <c r="AF8" s="138">
        <f t="shared" si="1"/>
        <v>-9.7100846164521748E-4</v>
      </c>
    </row>
    <row r="9" spans="1:32" x14ac:dyDescent="0.25">
      <c r="O9" s="11" t="s">
        <v>239</v>
      </c>
      <c r="Q9" s="138">
        <f>IF(Q2=0, 0, Q8/Q6)</f>
        <v>0</v>
      </c>
      <c r="X9" s="133">
        <v>42565</v>
      </c>
      <c r="Y9" s="10">
        <v>71.69</v>
      </c>
      <c r="Z9" s="10">
        <v>72.319999999999993</v>
      </c>
      <c r="AA9" s="10">
        <v>71.680000000000007</v>
      </c>
      <c r="AB9" s="10">
        <v>72.09</v>
      </c>
      <c r="AC9" s="95">
        <v>2689500</v>
      </c>
      <c r="AD9" s="10">
        <v>72.09</v>
      </c>
      <c r="AE9" s="2">
        <f t="shared" si="0"/>
        <v>0.63999999999998636</v>
      </c>
      <c r="AF9" s="138">
        <f t="shared" si="1"/>
        <v>2.085070892410501E-3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42564</v>
      </c>
      <c r="Y10" s="10">
        <v>71.489999999999995</v>
      </c>
      <c r="Z10" s="10">
        <v>71.97</v>
      </c>
      <c r="AA10" s="10">
        <v>71.36</v>
      </c>
      <c r="AB10" s="10">
        <v>71.94</v>
      </c>
      <c r="AC10" s="95">
        <v>2852100</v>
      </c>
      <c r="AD10" s="10">
        <v>71.94</v>
      </c>
      <c r="AE10" s="2">
        <f t="shared" si="0"/>
        <v>0.60999999999999943</v>
      </c>
      <c r="AF10" s="138">
        <f t="shared" si="1"/>
        <v>7.2808737048444261E-3</v>
      </c>
    </row>
    <row r="11" spans="1:32" x14ac:dyDescent="0.25">
      <c r="O11" s="11" t="s">
        <v>184</v>
      </c>
      <c r="P11" s="34"/>
      <c r="Q11" s="138">
        <f>VALUE(TRIM(CLEAN(MID(U58, FIND("(", U58)+1, 5))))</f>
        <v>2.7E-2</v>
      </c>
      <c r="X11" s="133">
        <v>42563</v>
      </c>
      <c r="Y11" s="10">
        <v>71.47</v>
      </c>
      <c r="Z11" s="10">
        <v>71.81</v>
      </c>
      <c r="AA11" s="10">
        <v>71.12</v>
      </c>
      <c r="AB11" s="10">
        <v>71.42</v>
      </c>
      <c r="AC11" s="95">
        <v>3486500</v>
      </c>
      <c r="AD11" s="10">
        <v>71.42</v>
      </c>
      <c r="AE11" s="2">
        <f t="shared" si="0"/>
        <v>0.68999999999999773</v>
      </c>
      <c r="AF11" s="138">
        <f t="shared" si="1"/>
        <v>-5.4309984681799595E-3</v>
      </c>
    </row>
    <row r="12" spans="1:32" x14ac:dyDescent="0.25">
      <c r="X12" s="133">
        <v>42562</v>
      </c>
      <c r="Y12" s="10">
        <v>72.27</v>
      </c>
      <c r="Z12" s="10">
        <v>72.3</v>
      </c>
      <c r="AA12" s="10">
        <v>71.7</v>
      </c>
      <c r="AB12" s="10">
        <v>71.81</v>
      </c>
      <c r="AC12" s="95">
        <v>3559900</v>
      </c>
      <c r="AD12" s="10">
        <v>71.81</v>
      </c>
      <c r="AE12" s="2">
        <f t="shared" si="0"/>
        <v>0.59999999999999432</v>
      </c>
      <c r="AF12" s="138">
        <f t="shared" si="1"/>
        <v>-8.9704664642560328E-3</v>
      </c>
    </row>
    <row r="13" spans="1:32" x14ac:dyDescent="0.25">
      <c r="X13" s="133">
        <v>42559</v>
      </c>
      <c r="Y13" s="10">
        <v>72.39</v>
      </c>
      <c r="Z13" s="10">
        <v>72.48</v>
      </c>
      <c r="AA13" s="10">
        <v>71.56</v>
      </c>
      <c r="AB13" s="10">
        <v>72.459999999999994</v>
      </c>
      <c r="AC13" s="95">
        <v>4234100</v>
      </c>
      <c r="AD13" s="10">
        <v>72.459999999999994</v>
      </c>
      <c r="AE13" s="2">
        <f t="shared" si="0"/>
        <v>0.92000000000000171</v>
      </c>
      <c r="AF13" s="138">
        <f t="shared" si="1"/>
        <v>6.1094140516522177E-3</v>
      </c>
    </row>
    <row r="14" spans="1:32" x14ac:dyDescent="0.25">
      <c r="X14" s="133">
        <v>42558</v>
      </c>
      <c r="Y14" s="10">
        <v>72.44</v>
      </c>
      <c r="Z14" s="10">
        <v>72.77</v>
      </c>
      <c r="AA14" s="10">
        <v>71.77</v>
      </c>
      <c r="AB14" s="10">
        <v>72.02</v>
      </c>
      <c r="AC14" s="95">
        <v>4383900</v>
      </c>
      <c r="AD14" s="10">
        <v>72.02</v>
      </c>
      <c r="AE14" s="2">
        <f t="shared" si="0"/>
        <v>1</v>
      </c>
      <c r="AF14" s="138" t="e">
        <f t="shared" si="1"/>
        <v>#DIV/0!</v>
      </c>
    </row>
    <row r="15" spans="1:32" x14ac:dyDescent="0.25">
      <c r="X15" s="133">
        <v>42558</v>
      </c>
      <c r="Y15" s="10" t="s">
        <v>321</v>
      </c>
      <c r="Z15" s="10"/>
      <c r="AA15" s="10"/>
      <c r="AB15" s="10"/>
      <c r="AC15" s="95"/>
      <c r="AD15" s="10"/>
      <c r="AE15" s="2">
        <f t="shared" si="0"/>
        <v>0</v>
      </c>
      <c r="AF15" s="138">
        <f t="shared" si="1"/>
        <v>-1</v>
      </c>
    </row>
    <row r="16" spans="1:32" x14ac:dyDescent="0.25">
      <c r="X16" s="133">
        <v>42557</v>
      </c>
      <c r="Y16" s="10">
        <v>72.27</v>
      </c>
      <c r="Z16" s="10">
        <v>72.95</v>
      </c>
      <c r="AA16" s="10">
        <v>71.86</v>
      </c>
      <c r="AB16" s="10">
        <v>72.56</v>
      </c>
      <c r="AC16" s="95">
        <v>7086800</v>
      </c>
      <c r="AD16" s="10">
        <v>72.08</v>
      </c>
      <c r="AE16" s="2">
        <f t="shared" si="0"/>
        <v>1.0900000000000034</v>
      </c>
      <c r="AF16" s="138">
        <f t="shared" si="1"/>
        <v>6.2822839592349133E-3</v>
      </c>
    </row>
    <row r="17" spans="1:32" x14ac:dyDescent="0.25">
      <c r="X17" s="133">
        <v>42556</v>
      </c>
      <c r="Y17" s="10">
        <v>71.88</v>
      </c>
      <c r="Z17" s="10">
        <v>72.66</v>
      </c>
      <c r="AA17" s="10">
        <v>71.73</v>
      </c>
      <c r="AB17" s="10">
        <v>72.11</v>
      </c>
      <c r="AC17" s="95">
        <v>4806000</v>
      </c>
      <c r="AD17" s="10">
        <v>71.63</v>
      </c>
      <c r="AE17" s="2">
        <f t="shared" si="0"/>
        <v>0.92999999999999261</v>
      </c>
      <c r="AF17" s="138">
        <f t="shared" si="1"/>
        <v>2.378953260565364E-3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42552</v>
      </c>
      <c r="Y18" s="10">
        <v>71.19</v>
      </c>
      <c r="Z18" s="10">
        <v>72.19</v>
      </c>
      <c r="AA18" s="10">
        <v>70.86</v>
      </c>
      <c r="AB18" s="10">
        <v>71.94</v>
      </c>
      <c r="AC18" s="95">
        <v>6075900</v>
      </c>
      <c r="AD18" s="10">
        <v>71.459999999999994</v>
      </c>
      <c r="AE18" s="2">
        <f t="shared" si="0"/>
        <v>1.3299999999999983</v>
      </c>
      <c r="AF18" s="138">
        <f t="shared" si="1"/>
        <v>8.6097388849681877E-3</v>
      </c>
    </row>
    <row r="19" spans="1:32" x14ac:dyDescent="0.25">
      <c r="X19" s="133">
        <v>42551</v>
      </c>
      <c r="Y19" s="10">
        <v>68</v>
      </c>
      <c r="Z19" s="10">
        <v>71.78</v>
      </c>
      <c r="AA19" s="10">
        <v>68</v>
      </c>
      <c r="AB19" s="10">
        <v>71.319999999999993</v>
      </c>
      <c r="AC19" s="95">
        <v>12380000</v>
      </c>
      <c r="AD19" s="10">
        <v>70.849999999999994</v>
      </c>
      <c r="AE19" s="2">
        <f t="shared" si="0"/>
        <v>3.7800000000000011</v>
      </c>
      <c r="AF19" s="138">
        <f t="shared" si="1"/>
        <v>5.1031004302032335E-2</v>
      </c>
    </row>
    <row r="20" spans="1:32" x14ac:dyDescent="0.25">
      <c r="X20" s="133">
        <v>42550</v>
      </c>
      <c r="Y20" s="10">
        <v>66.17</v>
      </c>
      <c r="Z20" s="10">
        <v>67.91</v>
      </c>
      <c r="AA20" s="10">
        <v>65.64</v>
      </c>
      <c r="AB20" s="10">
        <v>67.86</v>
      </c>
      <c r="AC20" s="95">
        <v>7759700</v>
      </c>
      <c r="AD20" s="10">
        <v>67.41</v>
      </c>
      <c r="AE20" s="2">
        <f t="shared" si="0"/>
        <v>2.269999999999996</v>
      </c>
      <c r="AF20" s="138">
        <f t="shared" si="1"/>
        <v>3.1996325780771606E-2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42549</v>
      </c>
      <c r="Y21" s="10">
        <v>66.25</v>
      </c>
      <c r="Z21" s="10">
        <v>66.25</v>
      </c>
      <c r="AA21" s="10">
        <v>65.16</v>
      </c>
      <c r="AB21" s="10">
        <v>65.760000000000005</v>
      </c>
      <c r="AC21" s="95">
        <v>4961400</v>
      </c>
      <c r="AD21" s="10">
        <v>65.319999999999993</v>
      </c>
      <c r="AE21" s="2">
        <f t="shared" si="0"/>
        <v>1.0900000000000034</v>
      </c>
      <c r="AF21" s="138">
        <f t="shared" si="1"/>
        <v>-6.5399239543727505E-3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42548</v>
      </c>
      <c r="Y22" s="10">
        <v>65.83</v>
      </c>
      <c r="Z22" s="10">
        <v>66.400000000000006</v>
      </c>
      <c r="AA22" s="10">
        <v>65.63</v>
      </c>
      <c r="AB22" s="10">
        <v>66.19</v>
      </c>
      <c r="AC22" s="95">
        <v>4252300</v>
      </c>
      <c r="AD22" s="10">
        <v>65.75</v>
      </c>
      <c r="AE22" s="2">
        <f t="shared" si="0"/>
        <v>0.77000000000001023</v>
      </c>
      <c r="AF22" s="138">
        <f t="shared" si="1"/>
        <v>7.6103500761037779E-4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42545</v>
      </c>
      <c r="Y23" s="10">
        <v>65.66</v>
      </c>
      <c r="Z23" s="10">
        <v>66.849999999999994</v>
      </c>
      <c r="AA23" s="10">
        <v>65.41</v>
      </c>
      <c r="AB23" s="10">
        <v>66.14</v>
      </c>
      <c r="AC23" s="95">
        <v>4836000</v>
      </c>
      <c r="AD23" s="10">
        <v>65.7</v>
      </c>
      <c r="AE23" s="2">
        <f t="shared" si="0"/>
        <v>1.4399999999999977</v>
      </c>
      <c r="AF23" s="138">
        <f t="shared" si="1"/>
        <v>-9.4979647218452756E-3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42544</v>
      </c>
      <c r="Y24" s="10">
        <v>66.75</v>
      </c>
      <c r="Z24" s="10">
        <v>66.88</v>
      </c>
      <c r="AA24" s="10">
        <v>66.260000000000005</v>
      </c>
      <c r="AB24" s="10">
        <v>66.77</v>
      </c>
      <c r="AC24" s="95">
        <v>2107800</v>
      </c>
      <c r="AD24" s="10">
        <v>66.33</v>
      </c>
      <c r="AE24" s="2">
        <f t="shared" si="0"/>
        <v>0.61999999999999034</v>
      </c>
      <c r="AF24" s="138">
        <f t="shared" si="1"/>
        <v>5.6094602789569237E-3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42543</v>
      </c>
      <c r="Y25" s="10">
        <v>66.59</v>
      </c>
      <c r="Z25" s="10">
        <v>66.790000000000006</v>
      </c>
      <c r="AA25" s="10">
        <v>66.2</v>
      </c>
      <c r="AB25" s="10">
        <v>66.400000000000006</v>
      </c>
      <c r="AC25" s="95">
        <v>2630200</v>
      </c>
      <c r="AD25" s="10">
        <v>65.959999999999994</v>
      </c>
      <c r="AE25" s="2">
        <f t="shared" si="0"/>
        <v>0.59000000000000341</v>
      </c>
      <c r="AF25" s="138">
        <f t="shared" si="1"/>
        <v>-1.815980629540026E-3</v>
      </c>
    </row>
    <row r="26" spans="1:32" x14ac:dyDescent="0.25">
      <c r="X26" s="133">
        <v>42542</v>
      </c>
      <c r="Y26" s="10">
        <v>66.069999999999993</v>
      </c>
      <c r="Z26" s="10">
        <v>66.66</v>
      </c>
      <c r="AA26" s="10">
        <v>65.989999999999995</v>
      </c>
      <c r="AB26" s="10">
        <v>66.52</v>
      </c>
      <c r="AC26" s="95">
        <v>3132800</v>
      </c>
      <c r="AD26" s="10">
        <v>66.08</v>
      </c>
      <c r="AE26" s="2">
        <f t="shared" si="0"/>
        <v>0.67000000000000171</v>
      </c>
      <c r="AF26" s="138">
        <f t="shared" si="1"/>
        <v>9.7799511002445438E-3</v>
      </c>
    </row>
    <row r="27" spans="1:32" x14ac:dyDescent="0.25">
      <c r="X27" s="133">
        <v>42541</v>
      </c>
      <c r="Y27" s="10">
        <v>65.97</v>
      </c>
      <c r="Z27" s="10">
        <v>66.41</v>
      </c>
      <c r="AA27" s="10">
        <v>65.87</v>
      </c>
      <c r="AB27" s="10">
        <v>65.88</v>
      </c>
      <c r="AC27" s="95">
        <v>2321600</v>
      </c>
      <c r="AD27" s="10">
        <v>65.44</v>
      </c>
      <c r="AE27" s="2">
        <f t="shared" si="0"/>
        <v>0.53999999999999204</v>
      </c>
      <c r="AF27" s="138">
        <f t="shared" si="1"/>
        <v>1.0708275967568071E-3</v>
      </c>
    </row>
    <row r="28" spans="1:32" x14ac:dyDescent="0.25">
      <c r="L28" t="s">
        <v>238</v>
      </c>
      <c r="M28" s="2">
        <f>M37+K37-F37</f>
        <v>49.949999999999818</v>
      </c>
      <c r="X28" s="133">
        <v>42538</v>
      </c>
      <c r="Y28" s="10">
        <v>65.63</v>
      </c>
      <c r="Z28" s="10">
        <v>65.819999999999993</v>
      </c>
      <c r="AA28" s="10">
        <v>65.09</v>
      </c>
      <c r="AB28" s="10">
        <v>65.81</v>
      </c>
      <c r="AC28" s="95">
        <v>3331300</v>
      </c>
      <c r="AD28" s="10">
        <v>65.37</v>
      </c>
      <c r="AE28" s="2">
        <f t="shared" si="0"/>
        <v>0.72999999999998977</v>
      </c>
      <c r="AF28" s="138">
        <f t="shared" si="1"/>
        <v>4.5913682277309853E-4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42537</v>
      </c>
      <c r="Y29" s="10">
        <v>64.84</v>
      </c>
      <c r="Z29" s="10">
        <v>65.790000000000006</v>
      </c>
      <c r="AA29" s="10">
        <v>64.77</v>
      </c>
      <c r="AB29" s="10">
        <v>65.78</v>
      </c>
      <c r="AC29" s="95">
        <v>2147100</v>
      </c>
      <c r="AD29" s="10">
        <v>65.34</v>
      </c>
      <c r="AE29" s="2">
        <f t="shared" si="0"/>
        <v>1.0200000000000102</v>
      </c>
      <c r="AF29" s="138">
        <f t="shared" si="1"/>
        <v>1.3651877133106005E-2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42536</v>
      </c>
      <c r="Y30" s="10">
        <v>64.97</v>
      </c>
      <c r="Z30" s="10">
        <v>65.25</v>
      </c>
      <c r="AA30" s="10">
        <v>64.709999999999994</v>
      </c>
      <c r="AB30" s="10">
        <v>64.89</v>
      </c>
      <c r="AC30" s="95">
        <v>2042400</v>
      </c>
      <c r="AD30" s="10">
        <v>64.459999999999994</v>
      </c>
      <c r="AE30" s="2">
        <f t="shared" si="0"/>
        <v>0.54000000000000625</v>
      </c>
      <c r="AF30" s="138">
        <f t="shared" si="1"/>
        <v>-2.3216220399320253E-3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42535</v>
      </c>
      <c r="Y31" s="10">
        <v>64.64</v>
      </c>
      <c r="Z31" s="10">
        <v>65.13</v>
      </c>
      <c r="AA31" s="10">
        <v>64.290000000000006</v>
      </c>
      <c r="AB31" s="10">
        <v>65.040000000000006</v>
      </c>
      <c r="AC31" s="95">
        <v>2671400</v>
      </c>
      <c r="AD31" s="10">
        <v>64.61</v>
      </c>
      <c r="AE31" s="2">
        <f t="shared" si="0"/>
        <v>0.8399999999999892</v>
      </c>
      <c r="AF31" s="138">
        <f t="shared" si="1"/>
        <v>2.9493945979508496E-3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42534</v>
      </c>
      <c r="Y32" s="10">
        <v>65.02</v>
      </c>
      <c r="Z32" s="10">
        <v>65.489999999999995</v>
      </c>
      <c r="AA32" s="10">
        <v>64.73</v>
      </c>
      <c r="AB32" s="10">
        <v>64.849999999999994</v>
      </c>
      <c r="AC32" s="95">
        <v>2407800</v>
      </c>
      <c r="AD32" s="10">
        <v>64.42</v>
      </c>
      <c r="AE32" s="2">
        <f t="shared" si="0"/>
        <v>0.75999999999999091</v>
      </c>
      <c r="AF32" s="138">
        <f t="shared" si="1"/>
        <v>-8.6180363188673725E-3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42531</v>
      </c>
      <c r="Y33" s="10">
        <v>65.06</v>
      </c>
      <c r="Z33" s="10">
        <v>65.5</v>
      </c>
      <c r="AA33" s="10">
        <v>65.010000000000005</v>
      </c>
      <c r="AB33" s="10">
        <v>65.41</v>
      </c>
      <c r="AC33" s="95">
        <v>2677100</v>
      </c>
      <c r="AD33" s="10">
        <v>64.98</v>
      </c>
      <c r="AE33" s="2">
        <f t="shared" si="0"/>
        <v>0.48999999999999488</v>
      </c>
      <c r="AF33" s="138">
        <f t="shared" si="1"/>
        <v>1.0784162686798826E-3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42530</v>
      </c>
      <c r="Y34" s="10">
        <v>64.430000000000007</v>
      </c>
      <c r="Z34" s="10">
        <v>65.39</v>
      </c>
      <c r="AA34" s="10">
        <v>64.349999999999994</v>
      </c>
      <c r="AB34" s="10">
        <v>65.34</v>
      </c>
      <c r="AC34" s="95">
        <v>2460600</v>
      </c>
      <c r="AD34" s="10">
        <v>64.91</v>
      </c>
      <c r="AE34" s="2">
        <f t="shared" si="0"/>
        <v>1.0400000000000063</v>
      </c>
      <c r="AF34" s="138">
        <f t="shared" si="1"/>
        <v>1.4377246444756908E-2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42529</v>
      </c>
      <c r="Y35" s="10">
        <v>64</v>
      </c>
      <c r="Z35" s="10">
        <v>64.489999999999995</v>
      </c>
      <c r="AA35" s="10">
        <v>63.83</v>
      </c>
      <c r="AB35" s="10">
        <v>64.42</v>
      </c>
      <c r="AC35" s="95">
        <v>2323200</v>
      </c>
      <c r="AD35" s="10">
        <v>63.99</v>
      </c>
      <c r="AE35" s="2">
        <f t="shared" si="0"/>
        <v>0.65999999999999659</v>
      </c>
      <c r="AF35" s="138">
        <f t="shared" si="1"/>
        <v>6.1320754716980286E-3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42528</v>
      </c>
      <c r="Y36" s="10">
        <v>63.68</v>
      </c>
      <c r="Z36" s="10">
        <v>64.17</v>
      </c>
      <c r="AA36" s="10">
        <v>63.63</v>
      </c>
      <c r="AB36" s="10">
        <v>64.02</v>
      </c>
      <c r="AC36" s="95">
        <v>2000500</v>
      </c>
      <c r="AD36" s="10">
        <v>63.6</v>
      </c>
      <c r="AE36" s="2">
        <f t="shared" si="0"/>
        <v>0.53999999999999915</v>
      </c>
      <c r="AF36" s="138">
        <f t="shared" si="1"/>
        <v>6.966434452184922E-3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42527</v>
      </c>
      <c r="Y37" s="10">
        <v>63.66</v>
      </c>
      <c r="Z37" s="10">
        <v>63.89</v>
      </c>
      <c r="AA37" s="10">
        <v>63.27</v>
      </c>
      <c r="AB37" s="10">
        <v>63.58</v>
      </c>
      <c r="AC37" s="95">
        <v>1649200</v>
      </c>
      <c r="AD37" s="10">
        <v>63.16</v>
      </c>
      <c r="AE37" s="2">
        <f t="shared" si="0"/>
        <v>0.61999999999999744</v>
      </c>
      <c r="AF37" s="138">
        <f t="shared" si="1"/>
        <v>-1.7385806859492314E-3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42524</v>
      </c>
      <c r="Y38" s="10">
        <v>63.2</v>
      </c>
      <c r="Z38" s="10">
        <v>63.84</v>
      </c>
      <c r="AA38" s="10">
        <v>63.19</v>
      </c>
      <c r="AB38" s="10">
        <v>63.69</v>
      </c>
      <c r="AC38" s="95">
        <v>1979900</v>
      </c>
      <c r="AD38" s="10">
        <v>63.27</v>
      </c>
      <c r="AE38" s="2">
        <f t="shared" si="0"/>
        <v>0.65000000000000568</v>
      </c>
      <c r="AF38" s="138">
        <f t="shared" si="1"/>
        <v>7.3236745741123155E-3</v>
      </c>
    </row>
    <row r="39" spans="1:32" x14ac:dyDescent="0.25">
      <c r="X39" s="133">
        <v>42523</v>
      </c>
      <c r="Y39" s="10">
        <v>63.07</v>
      </c>
      <c r="Z39" s="10">
        <v>63.26</v>
      </c>
      <c r="AA39" s="10">
        <v>62.84</v>
      </c>
      <c r="AB39" s="10">
        <v>63.23</v>
      </c>
      <c r="AC39" s="95">
        <v>1593600</v>
      </c>
      <c r="AD39" s="10">
        <v>62.81</v>
      </c>
      <c r="AE39" s="2">
        <f t="shared" si="0"/>
        <v>0.4199999999999946</v>
      </c>
      <c r="AF39" s="138">
        <f t="shared" si="1"/>
        <v>9.5617529880476226E-4</v>
      </c>
    </row>
    <row r="40" spans="1:32" x14ac:dyDescent="0.25">
      <c r="X40" s="133">
        <v>42522</v>
      </c>
      <c r="Y40" s="10">
        <v>62.77</v>
      </c>
      <c r="Z40" s="10">
        <v>63.33</v>
      </c>
      <c r="AA40" s="10">
        <v>62.65</v>
      </c>
      <c r="AB40" s="10">
        <v>63.17</v>
      </c>
      <c r="AC40" s="95">
        <v>2538500</v>
      </c>
      <c r="AD40" s="10">
        <v>62.75</v>
      </c>
      <c r="AE40" s="2">
        <f t="shared" si="0"/>
        <v>0.67999999999999972</v>
      </c>
      <c r="AF40" s="138">
        <f t="shared" si="1"/>
        <v>6.2540089801155219E-3</v>
      </c>
    </row>
    <row r="41" spans="1:32" ht="20.25" thickBot="1" x14ac:dyDescent="0.35">
      <c r="O41" s="507" t="s">
        <v>78</v>
      </c>
      <c r="P41" s="507"/>
      <c r="X41" s="133">
        <v>42521</v>
      </c>
      <c r="Y41" s="10">
        <v>62.96</v>
      </c>
      <c r="Z41" s="10">
        <v>63.35</v>
      </c>
      <c r="AA41" s="10">
        <v>62.55</v>
      </c>
      <c r="AB41" s="10">
        <v>62.78</v>
      </c>
      <c r="AC41" s="95">
        <v>3160700</v>
      </c>
      <c r="AD41" s="10">
        <v>62.36</v>
      </c>
      <c r="AE41" s="2">
        <f t="shared" si="0"/>
        <v>0.80000000000000426</v>
      </c>
      <c r="AF41" s="138">
        <f t="shared" si="1"/>
        <v>-1.4411529223379294E-3</v>
      </c>
    </row>
    <row r="42" spans="1:32" ht="21" thickTop="1" thickBot="1" x14ac:dyDescent="0.35">
      <c r="O42" s="83">
        <v>1.1000000000000001</v>
      </c>
      <c r="P42" s="83">
        <f>O42*$Q$4</f>
        <v>78.408000000000001</v>
      </c>
      <c r="Q42" s="2"/>
      <c r="T42" s="91"/>
      <c r="X42" s="133">
        <v>42517</v>
      </c>
      <c r="Y42" s="10">
        <v>62.71</v>
      </c>
      <c r="Z42" s="10">
        <v>63.23</v>
      </c>
      <c r="AA42" s="10">
        <v>62.65</v>
      </c>
      <c r="AB42" s="10">
        <v>62.87</v>
      </c>
      <c r="AC42" s="95">
        <v>1634100</v>
      </c>
      <c r="AD42" s="10">
        <v>62.45</v>
      </c>
      <c r="AE42" s="2">
        <f t="shared" si="0"/>
        <v>0.57999999999999829</v>
      </c>
      <c r="AF42" s="138">
        <f t="shared" si="1"/>
        <v>0</v>
      </c>
    </row>
    <row r="43" spans="1:32" ht="15.75" thickTop="1" x14ac:dyDescent="0.25">
      <c r="O43" s="83">
        <v>1.0900000000000001</v>
      </c>
      <c r="P43" s="83">
        <f t="shared" ref="P43:P62" si="2">O43*$Q$4</f>
        <v>77.695200000000014</v>
      </c>
      <c r="Q43" s="2"/>
      <c r="T43" s="161" t="s">
        <v>98</v>
      </c>
      <c r="U43" s="161">
        <v>71.22</v>
      </c>
      <c r="X43" s="133">
        <v>42516</v>
      </c>
      <c r="Y43" s="10">
        <v>62.53</v>
      </c>
      <c r="Z43" s="10">
        <v>63.12</v>
      </c>
      <c r="AA43" s="10">
        <v>62.42</v>
      </c>
      <c r="AB43" s="10">
        <v>62.87</v>
      </c>
      <c r="AC43" s="95">
        <v>1776300</v>
      </c>
      <c r="AD43" s="10">
        <v>62.45</v>
      </c>
      <c r="AE43" s="2">
        <f t="shared" si="0"/>
        <v>0.69999999999999574</v>
      </c>
      <c r="AF43" s="138">
        <f t="shared" si="1"/>
        <v>8.0710250201776468E-3</v>
      </c>
    </row>
    <row r="44" spans="1:32" x14ac:dyDescent="0.25">
      <c r="O44" s="83">
        <v>1.08</v>
      </c>
      <c r="P44" s="83">
        <f t="shared" si="2"/>
        <v>76.982400000000013</v>
      </c>
      <c r="Q44" s="2"/>
      <c r="T44" s="10" t="s">
        <v>99</v>
      </c>
      <c r="U44" s="10">
        <v>71.209999999999994</v>
      </c>
      <c r="X44" s="133">
        <v>42515</v>
      </c>
      <c r="Y44" s="10">
        <v>62.51</v>
      </c>
      <c r="Z44" s="10">
        <v>62.75</v>
      </c>
      <c r="AA44" s="10">
        <v>62.2</v>
      </c>
      <c r="AB44" s="10">
        <v>62.36</v>
      </c>
      <c r="AC44" s="95">
        <v>2631400</v>
      </c>
      <c r="AD44" s="10">
        <v>61.95</v>
      </c>
      <c r="AE44" s="2">
        <f t="shared" si="0"/>
        <v>0.54999999999999716</v>
      </c>
      <c r="AF44" s="138">
        <f t="shared" si="1"/>
        <v>-6.4526536538145329E-4</v>
      </c>
    </row>
    <row r="45" spans="1:32" x14ac:dyDescent="0.25">
      <c r="O45" s="83">
        <v>1.07</v>
      </c>
      <c r="P45" s="83">
        <f t="shared" si="2"/>
        <v>76.269600000000011</v>
      </c>
      <c r="Q45" s="2"/>
      <c r="T45" s="10" t="s">
        <v>100</v>
      </c>
      <c r="U45" s="10" t="s">
        <v>569</v>
      </c>
      <c r="X45" s="133">
        <v>42514</v>
      </c>
      <c r="Y45" s="10">
        <v>61.69</v>
      </c>
      <c r="Z45" s="10">
        <v>62.72</v>
      </c>
      <c r="AA45" s="10">
        <v>61.6</v>
      </c>
      <c r="AB45" s="10">
        <v>62.4</v>
      </c>
      <c r="AC45" s="95">
        <v>4197400</v>
      </c>
      <c r="AD45" s="10">
        <v>61.99</v>
      </c>
      <c r="AE45" s="2">
        <f t="shared" si="0"/>
        <v>1.1199999999999974</v>
      </c>
      <c r="AF45" s="138">
        <f t="shared" si="1"/>
        <v>-4.8161823727724817E-3</v>
      </c>
    </row>
    <row r="46" spans="1:32" x14ac:dyDescent="0.25">
      <c r="O46" s="83">
        <v>1.06</v>
      </c>
      <c r="P46" s="83">
        <f t="shared" si="2"/>
        <v>75.55680000000001</v>
      </c>
      <c r="Q46" s="2"/>
      <c r="T46" s="10" t="s">
        <v>101</v>
      </c>
      <c r="U46" s="10" t="s">
        <v>570</v>
      </c>
      <c r="X46" s="133">
        <v>42513</v>
      </c>
      <c r="Y46" s="10">
        <v>62.55</v>
      </c>
      <c r="Z46" s="10">
        <v>63.03</v>
      </c>
      <c r="AA46" s="10">
        <v>62.49</v>
      </c>
      <c r="AB46" s="10">
        <v>62.7</v>
      </c>
      <c r="AC46" s="95">
        <v>2127200</v>
      </c>
      <c r="AD46" s="10">
        <v>62.29</v>
      </c>
      <c r="AE46" s="2">
        <f t="shared" si="0"/>
        <v>0.53999999999999915</v>
      </c>
      <c r="AF46" s="138">
        <f t="shared" si="1"/>
        <v>4.0296582849774776E-3</v>
      </c>
    </row>
    <row r="47" spans="1:32" x14ac:dyDescent="0.25">
      <c r="O47" s="83">
        <v>1.05</v>
      </c>
      <c r="P47" s="83">
        <f t="shared" si="2"/>
        <v>74.844000000000008</v>
      </c>
      <c r="Q47" s="2"/>
      <c r="T47" s="10" t="s">
        <v>102</v>
      </c>
      <c r="U47" s="10">
        <v>69.25</v>
      </c>
      <c r="X47" s="133">
        <v>42510</v>
      </c>
      <c r="Y47" s="10">
        <v>62.91</v>
      </c>
      <c r="Z47" s="10">
        <v>62.91</v>
      </c>
      <c r="AA47" s="10">
        <v>62.28</v>
      </c>
      <c r="AB47" s="10">
        <v>62.45</v>
      </c>
      <c r="AC47" s="95">
        <v>3313300</v>
      </c>
      <c r="AD47" s="10">
        <v>62.04</v>
      </c>
      <c r="AE47" s="2">
        <f t="shared" si="0"/>
        <v>0.62999999999999545</v>
      </c>
      <c r="AF47" s="138">
        <f t="shared" si="1"/>
        <v>-7.3600000000000332E-3</v>
      </c>
    </row>
    <row r="48" spans="1:32" x14ac:dyDescent="0.25">
      <c r="O48" s="83">
        <v>1.04</v>
      </c>
      <c r="P48" s="83">
        <f t="shared" si="2"/>
        <v>74.131200000000007</v>
      </c>
      <c r="Q48" s="2"/>
      <c r="T48" s="10" t="s">
        <v>103</v>
      </c>
      <c r="U48" s="10">
        <v>0.67271899999999996</v>
      </c>
      <c r="X48" s="133">
        <v>42509</v>
      </c>
      <c r="Y48" s="10">
        <v>62.28</v>
      </c>
      <c r="Z48" s="10">
        <v>62.95</v>
      </c>
      <c r="AA48" s="10">
        <v>62.06</v>
      </c>
      <c r="AB48" s="10">
        <v>62.92</v>
      </c>
      <c r="AC48" s="95">
        <v>2577100</v>
      </c>
      <c r="AD48" s="10">
        <v>62.5</v>
      </c>
      <c r="AE48" s="2">
        <f t="shared" si="0"/>
        <v>0.89000000000000057</v>
      </c>
      <c r="AF48" s="138">
        <f t="shared" si="1"/>
        <v>8.3898031623104163E-3</v>
      </c>
    </row>
    <row r="49" spans="15:32" x14ac:dyDescent="0.25">
      <c r="O49" s="83">
        <v>1.03</v>
      </c>
      <c r="P49" s="83">
        <f t="shared" si="2"/>
        <v>73.418400000000005</v>
      </c>
      <c r="Q49" s="2"/>
      <c r="T49" s="10" t="s">
        <v>123</v>
      </c>
      <c r="U49" s="10" t="s">
        <v>306</v>
      </c>
      <c r="X49" s="133">
        <v>42508</v>
      </c>
      <c r="Y49" s="10">
        <v>62.72</v>
      </c>
      <c r="Z49" s="10">
        <v>62.82</v>
      </c>
      <c r="AA49" s="10">
        <v>61.93</v>
      </c>
      <c r="AB49" s="10">
        <v>62.39</v>
      </c>
      <c r="AC49" s="95">
        <v>3036900</v>
      </c>
      <c r="AD49" s="10">
        <v>61.98</v>
      </c>
      <c r="AE49" s="2">
        <f t="shared" si="0"/>
        <v>0.89000000000000057</v>
      </c>
      <c r="AF49" s="138">
        <f t="shared" si="1"/>
        <v>-9.4294390282884111E-3</v>
      </c>
    </row>
    <row r="50" spans="15:32" x14ac:dyDescent="0.25">
      <c r="O50" s="83">
        <v>1.02</v>
      </c>
      <c r="P50" s="83">
        <f t="shared" si="2"/>
        <v>72.705600000000004</v>
      </c>
      <c r="Q50" s="2"/>
      <c r="T50" s="10"/>
      <c r="U50" s="10"/>
      <c r="X50" s="133">
        <v>42507</v>
      </c>
      <c r="Y50" s="10">
        <v>64.3</v>
      </c>
      <c r="Z50" s="10">
        <v>64.430000000000007</v>
      </c>
      <c r="AA50" s="10">
        <v>62.74</v>
      </c>
      <c r="AB50" s="10">
        <v>62.99</v>
      </c>
      <c r="AC50" s="95">
        <v>3497200</v>
      </c>
      <c r="AD50" s="10">
        <v>62.57</v>
      </c>
      <c r="AE50" s="2">
        <f t="shared" si="0"/>
        <v>1.6900000000000048</v>
      </c>
      <c r="AF50" s="138">
        <f t="shared" si="1"/>
        <v>-2.4477705020268137E-2</v>
      </c>
    </row>
    <row r="51" spans="15:32" x14ac:dyDescent="0.25">
      <c r="O51" s="83">
        <v>1.01</v>
      </c>
      <c r="P51" s="83">
        <f t="shared" si="2"/>
        <v>71.992800000000003</v>
      </c>
      <c r="Q51" s="2"/>
      <c r="T51" s="10" t="s">
        <v>105</v>
      </c>
      <c r="U51" s="10" t="s">
        <v>571</v>
      </c>
      <c r="X51" s="133">
        <v>42506</v>
      </c>
      <c r="Y51" s="10">
        <v>64.39</v>
      </c>
      <c r="Z51" s="10">
        <v>64.790000000000006</v>
      </c>
      <c r="AA51" s="10">
        <v>64.23</v>
      </c>
      <c r="AB51" s="10">
        <v>64.569999999999993</v>
      </c>
      <c r="AC51" s="95">
        <v>2274800</v>
      </c>
      <c r="AD51" s="10">
        <v>64.14</v>
      </c>
      <c r="AE51" s="2">
        <f t="shared" si="0"/>
        <v>0.56000000000000227</v>
      </c>
      <c r="AF51" s="138">
        <f t="shared" si="1"/>
        <v>7.8015290997024422E-4</v>
      </c>
    </row>
    <row r="52" spans="15:32" x14ac:dyDescent="0.25">
      <c r="O52" s="83">
        <v>1</v>
      </c>
      <c r="P52" s="83">
        <f t="shared" si="2"/>
        <v>71.28</v>
      </c>
      <c r="Q52" s="2"/>
      <c r="T52" s="10" t="s">
        <v>106</v>
      </c>
      <c r="U52" s="10" t="s">
        <v>317</v>
      </c>
      <c r="X52" s="133">
        <v>42503</v>
      </c>
      <c r="Y52" s="10">
        <v>64.61</v>
      </c>
      <c r="Z52" s="10">
        <v>65.11</v>
      </c>
      <c r="AA52" s="10">
        <v>64.17</v>
      </c>
      <c r="AB52" s="10">
        <v>64.52</v>
      </c>
      <c r="AC52" s="95">
        <v>2763800</v>
      </c>
      <c r="AD52" s="10">
        <v>64.09</v>
      </c>
      <c r="AE52" s="2">
        <f t="shared" si="0"/>
        <v>0.93999999999999773</v>
      </c>
      <c r="AF52" s="138">
        <f t="shared" si="1"/>
        <v>-3.1109037175299781E-3</v>
      </c>
    </row>
    <row r="53" spans="15:32" x14ac:dyDescent="0.25">
      <c r="O53" s="83">
        <v>0.99</v>
      </c>
      <c r="P53" s="83">
        <f t="shared" si="2"/>
        <v>70.5672</v>
      </c>
      <c r="Q53" s="2"/>
      <c r="T53" s="95" t="s">
        <v>107</v>
      </c>
      <c r="U53" s="95">
        <v>2574673</v>
      </c>
      <c r="X53" s="133">
        <v>42502</v>
      </c>
      <c r="Y53" s="10">
        <v>64.13</v>
      </c>
      <c r="Z53" s="10">
        <v>64.78</v>
      </c>
      <c r="AA53" s="10">
        <v>64.08</v>
      </c>
      <c r="AB53" s="10">
        <v>64.72</v>
      </c>
      <c r="AC53" s="95">
        <v>2563800</v>
      </c>
      <c r="AD53" s="10">
        <v>64.290000000000006</v>
      </c>
      <c r="AE53" s="2">
        <f t="shared" si="0"/>
        <v>0.70000000000000284</v>
      </c>
      <c r="AF53" s="138">
        <f t="shared" si="1"/>
        <v>1.1008020128951079E-2</v>
      </c>
    </row>
    <row r="54" spans="15:32" x14ac:dyDescent="0.25">
      <c r="O54" s="83">
        <v>0.98</v>
      </c>
      <c r="P54" s="83">
        <f t="shared" si="2"/>
        <v>69.854399999999998</v>
      </c>
      <c r="Q54" s="2"/>
      <c r="T54" s="95" t="s">
        <v>110</v>
      </c>
      <c r="U54" s="95">
        <v>3173240</v>
      </c>
      <c r="X54" s="133">
        <v>42501</v>
      </c>
      <c r="Y54" s="10">
        <v>63.73</v>
      </c>
      <c r="Z54" s="10">
        <v>64.37</v>
      </c>
      <c r="AA54" s="10">
        <v>63.7</v>
      </c>
      <c r="AB54" s="10">
        <v>64.010000000000005</v>
      </c>
      <c r="AC54" s="95">
        <v>3449800</v>
      </c>
      <c r="AD54" s="10">
        <v>63.59</v>
      </c>
      <c r="AE54" s="2">
        <f t="shared" si="0"/>
        <v>0.67000000000000171</v>
      </c>
      <c r="AF54" s="138">
        <f t="shared" si="1"/>
        <v>4.4226820407518019E-3</v>
      </c>
    </row>
    <row r="55" spans="15:32" x14ac:dyDescent="0.25">
      <c r="O55" s="83">
        <v>0.97</v>
      </c>
      <c r="P55" s="83">
        <f t="shared" si="2"/>
        <v>69.141599999999997</v>
      </c>
      <c r="T55" s="10" t="s">
        <v>108</v>
      </c>
      <c r="U55" s="10" t="s">
        <v>572</v>
      </c>
      <c r="X55" s="133">
        <v>42500</v>
      </c>
      <c r="Y55" s="10">
        <v>62.88</v>
      </c>
      <c r="Z55" s="10">
        <v>63.8</v>
      </c>
      <c r="AA55" s="10">
        <v>62.73</v>
      </c>
      <c r="AB55" s="10">
        <v>63.73</v>
      </c>
      <c r="AC55" s="95">
        <v>3245700</v>
      </c>
      <c r="AD55" s="10">
        <v>63.31</v>
      </c>
      <c r="AE55" s="2">
        <f t="shared" si="0"/>
        <v>1.0700000000000003</v>
      </c>
      <c r="AF55" s="138">
        <f t="shared" si="1"/>
        <v>1.5885750962772782E-2</v>
      </c>
    </row>
    <row r="56" spans="15:32" x14ac:dyDescent="0.25">
      <c r="O56" s="83">
        <v>0.96</v>
      </c>
      <c r="P56" s="83">
        <f t="shared" si="2"/>
        <v>68.428799999999995</v>
      </c>
      <c r="T56" s="10" t="s">
        <v>111</v>
      </c>
      <c r="U56" s="10">
        <v>25.88</v>
      </c>
      <c r="X56" s="133">
        <v>42499</v>
      </c>
      <c r="Y56" s="10">
        <v>62.21</v>
      </c>
      <c r="Z56" s="10">
        <v>62.88</v>
      </c>
      <c r="AA56" s="10">
        <v>62</v>
      </c>
      <c r="AB56" s="10">
        <v>62.73</v>
      </c>
      <c r="AC56" s="95">
        <v>2418900</v>
      </c>
      <c r="AD56" s="10">
        <v>62.32</v>
      </c>
      <c r="AE56" s="2">
        <f t="shared" si="0"/>
        <v>0.88000000000000256</v>
      </c>
      <c r="AF56" s="138">
        <f t="shared" si="1"/>
        <v>1.004862236628834E-2</v>
      </c>
    </row>
    <row r="57" spans="15:32" x14ac:dyDescent="0.25">
      <c r="O57" s="83">
        <v>0.95</v>
      </c>
      <c r="P57" s="83">
        <f t="shared" si="2"/>
        <v>67.715999999999994</v>
      </c>
      <c r="T57" s="10" t="s">
        <v>112</v>
      </c>
      <c r="U57" s="10">
        <v>2.77</v>
      </c>
      <c r="X57" s="133">
        <v>42496</v>
      </c>
      <c r="Y57" s="10">
        <v>62.07</v>
      </c>
      <c r="Z57" s="10">
        <v>62.27</v>
      </c>
      <c r="AA57" s="10">
        <v>61.46</v>
      </c>
      <c r="AB57" s="10">
        <v>62.11</v>
      </c>
      <c r="AC57" s="95">
        <v>2271900</v>
      </c>
      <c r="AD57" s="10">
        <v>61.7</v>
      </c>
      <c r="AE57" s="2">
        <f t="shared" si="0"/>
        <v>0.81000000000000227</v>
      </c>
      <c r="AF57" s="138">
        <f t="shared" si="1"/>
        <v>4.8646019134102048E-4</v>
      </c>
    </row>
    <row r="58" spans="15:32" x14ac:dyDescent="0.25">
      <c r="O58" s="83">
        <v>0.94</v>
      </c>
      <c r="P58" s="83">
        <f t="shared" si="2"/>
        <v>67.003199999999993</v>
      </c>
      <c r="T58" s="10" t="s">
        <v>109</v>
      </c>
      <c r="U58" s="10" t="s">
        <v>397</v>
      </c>
      <c r="X58" s="133">
        <v>42495</v>
      </c>
      <c r="Y58" s="10">
        <v>61.8</v>
      </c>
      <c r="Z58" s="10">
        <v>62.29</v>
      </c>
      <c r="AA58" s="10">
        <v>61.78</v>
      </c>
      <c r="AB58" s="10">
        <v>62.08</v>
      </c>
      <c r="AC58" s="95">
        <v>3084800</v>
      </c>
      <c r="AD58" s="10">
        <v>61.67</v>
      </c>
      <c r="AE58" s="2">
        <f t="shared" si="0"/>
        <v>0.50999999999999801</v>
      </c>
      <c r="AF58" s="138">
        <f t="shared" si="1"/>
        <v>5.5437795532367051E-3</v>
      </c>
    </row>
    <row r="59" spans="15:32" x14ac:dyDescent="0.25">
      <c r="O59" s="83">
        <v>0.93</v>
      </c>
      <c r="P59" s="83">
        <f t="shared" si="2"/>
        <v>66.290400000000005</v>
      </c>
      <c r="X59" s="133">
        <v>42494</v>
      </c>
      <c r="Y59" s="10">
        <v>61.33</v>
      </c>
      <c r="Z59" s="10">
        <v>62.06</v>
      </c>
      <c r="AA59" s="10">
        <v>61.21</v>
      </c>
      <c r="AB59" s="10">
        <v>61.74</v>
      </c>
      <c r="AC59" s="95">
        <v>2648100</v>
      </c>
      <c r="AD59" s="10">
        <v>61.33</v>
      </c>
      <c r="AE59" s="2">
        <f t="shared" si="0"/>
        <v>0.85000000000000142</v>
      </c>
      <c r="AF59" s="138">
        <f t="shared" si="1"/>
        <v>1.4696276943173547E-3</v>
      </c>
    </row>
    <row r="60" spans="15:32" x14ac:dyDescent="0.25">
      <c r="O60" s="83">
        <v>0.92</v>
      </c>
      <c r="P60" s="83">
        <f t="shared" si="2"/>
        <v>65.577600000000004</v>
      </c>
      <c r="X60" s="133">
        <v>42493</v>
      </c>
      <c r="Y60" s="10">
        <v>61.92</v>
      </c>
      <c r="Z60" s="10">
        <v>62.2</v>
      </c>
      <c r="AA60" s="10">
        <v>61.47</v>
      </c>
      <c r="AB60" s="10">
        <v>61.65</v>
      </c>
      <c r="AC60" s="95">
        <v>2731500</v>
      </c>
      <c r="AD60" s="10">
        <v>61.24</v>
      </c>
      <c r="AE60" s="2">
        <f t="shared" si="0"/>
        <v>0.73000000000000398</v>
      </c>
      <c r="AF60" s="138">
        <f t="shared" si="1"/>
        <v>-9.2218087688076267E-3</v>
      </c>
    </row>
    <row r="61" spans="15:32" x14ac:dyDescent="0.25">
      <c r="O61" s="83">
        <v>0.91</v>
      </c>
      <c r="P61" s="83">
        <f t="shared" si="2"/>
        <v>64.864800000000002</v>
      </c>
      <c r="X61" s="133">
        <v>42492</v>
      </c>
      <c r="Y61" s="10">
        <v>61.59</v>
      </c>
      <c r="Z61" s="10">
        <v>62.36</v>
      </c>
      <c r="AA61" s="10">
        <v>61.52</v>
      </c>
      <c r="AB61" s="10">
        <v>62.22</v>
      </c>
      <c r="AC61" s="95">
        <v>2848500</v>
      </c>
      <c r="AD61" s="10">
        <v>61.81</v>
      </c>
      <c r="AE61" s="2">
        <f t="shared" si="0"/>
        <v>0.83999999999999631</v>
      </c>
      <c r="AF61" s="138">
        <f t="shared" si="1"/>
        <v>1.4442803216806244E-2</v>
      </c>
    </row>
    <row r="62" spans="15:32" x14ac:dyDescent="0.25">
      <c r="O62" s="83">
        <v>0.9</v>
      </c>
      <c r="P62" s="83">
        <f t="shared" si="2"/>
        <v>64.152000000000001</v>
      </c>
      <c r="X62" s="133">
        <v>42489</v>
      </c>
      <c r="Y62" s="10">
        <v>61.06</v>
      </c>
      <c r="Z62" s="10">
        <v>61.47</v>
      </c>
      <c r="AA62" s="10">
        <v>60.89</v>
      </c>
      <c r="AB62" s="10">
        <v>61.34</v>
      </c>
      <c r="AC62" s="95">
        <v>2703200</v>
      </c>
      <c r="AD62" s="10">
        <v>60.93</v>
      </c>
      <c r="AE62" s="2">
        <f t="shared" si="0"/>
        <v>0.57999999999999829</v>
      </c>
      <c r="AF62" s="138">
        <f t="shared" si="1"/>
        <v>1.314708299096079E-3</v>
      </c>
    </row>
    <row r="63" spans="15:32" x14ac:dyDescent="0.25">
      <c r="X63" s="133">
        <v>42488</v>
      </c>
      <c r="Y63" s="10">
        <v>60.7</v>
      </c>
      <c r="Z63" s="10">
        <v>61.66</v>
      </c>
      <c r="AA63" s="10">
        <v>60.39</v>
      </c>
      <c r="AB63" s="10">
        <v>61.26</v>
      </c>
      <c r="AC63" s="95">
        <v>2166100</v>
      </c>
      <c r="AD63" s="10">
        <v>60.85</v>
      </c>
      <c r="AE63" s="2">
        <f t="shared" si="0"/>
        <v>1.269999999999996</v>
      </c>
      <c r="AF63" s="138">
        <f t="shared" si="1"/>
        <v>1.9759591635106766E-3</v>
      </c>
    </row>
    <row r="64" spans="15:32" x14ac:dyDescent="0.25">
      <c r="X64" s="133">
        <v>42487</v>
      </c>
      <c r="Y64" s="10">
        <v>60.9</v>
      </c>
      <c r="Z64" s="10">
        <v>61.47</v>
      </c>
      <c r="AA64" s="10">
        <v>60.57</v>
      </c>
      <c r="AB64" s="10">
        <v>61.13</v>
      </c>
      <c r="AC64" s="95">
        <v>2685500</v>
      </c>
      <c r="AD64" s="10">
        <v>60.73</v>
      </c>
      <c r="AE64" s="2">
        <f t="shared" si="0"/>
        <v>0.89999999999999858</v>
      </c>
      <c r="AF64" s="138">
        <f t="shared" si="1"/>
        <v>6.96401923395773E-3</v>
      </c>
    </row>
    <row r="65" spans="24:32" x14ac:dyDescent="0.25">
      <c r="X65" s="133">
        <v>42486</v>
      </c>
      <c r="Y65" s="10">
        <v>61.12</v>
      </c>
      <c r="Z65" s="10">
        <v>61.28</v>
      </c>
      <c r="AA65" s="10">
        <v>60.58</v>
      </c>
      <c r="AB65" s="10">
        <v>60.71</v>
      </c>
      <c r="AC65" s="95">
        <v>2164200</v>
      </c>
      <c r="AD65" s="10">
        <v>60.31</v>
      </c>
      <c r="AE65" s="2">
        <f t="shared" si="0"/>
        <v>0.70000000000000284</v>
      </c>
      <c r="AF65" s="138">
        <f t="shared" si="1"/>
        <v>-6.2613280606359512E-3</v>
      </c>
    </row>
    <row r="66" spans="24:32" x14ac:dyDescent="0.25">
      <c r="X66" s="133">
        <v>42485</v>
      </c>
      <c r="Y66" s="10">
        <v>60.45</v>
      </c>
      <c r="Z66" s="10">
        <v>61.27</v>
      </c>
      <c r="AA66" s="10">
        <v>60.35</v>
      </c>
      <c r="AB66" s="10">
        <v>61.09</v>
      </c>
      <c r="AC66" s="95">
        <v>2258700</v>
      </c>
      <c r="AD66" s="10">
        <v>60.69</v>
      </c>
      <c r="AE66" s="2">
        <f t="shared" si="0"/>
        <v>0.92000000000000171</v>
      </c>
      <c r="AF66" s="138">
        <f t="shared" si="1"/>
        <v>8.8098404255319007E-3</v>
      </c>
    </row>
    <row r="67" spans="24:32" x14ac:dyDescent="0.25">
      <c r="X67" s="133">
        <v>42482</v>
      </c>
      <c r="Y67" s="10">
        <v>60.23</v>
      </c>
      <c r="Z67" s="10">
        <v>60.59</v>
      </c>
      <c r="AA67" s="10">
        <v>60.04</v>
      </c>
      <c r="AB67" s="10">
        <v>60.56</v>
      </c>
      <c r="AC67" s="95">
        <v>3207100</v>
      </c>
      <c r="AD67" s="10">
        <v>60.16</v>
      </c>
      <c r="AE67" s="2">
        <f>Z67-AA67</f>
        <v>0.55000000000000426</v>
      </c>
      <c r="AF67" s="138">
        <f>AD67/AD68-1</f>
        <v>7.3677160080374282E-3</v>
      </c>
    </row>
    <row r="68" spans="24:32" x14ac:dyDescent="0.25">
      <c r="X68" s="133">
        <v>42481</v>
      </c>
      <c r="Y68" s="10">
        <v>61.58</v>
      </c>
      <c r="Z68" s="10">
        <v>61.66</v>
      </c>
      <c r="AA68" s="10">
        <v>60.1</v>
      </c>
      <c r="AB68" s="10">
        <v>60.12</v>
      </c>
      <c r="AC68" s="95">
        <v>3570000</v>
      </c>
      <c r="AD68" s="10">
        <v>59.72</v>
      </c>
      <c r="AE68" s="2">
        <f>Z68-AA68</f>
        <v>1.5599999999999952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42576</v>
      </c>
      <c r="X2" s="10">
        <v>32.19</v>
      </c>
      <c r="Y2" s="10">
        <v>32.36</v>
      </c>
      <c r="Z2" s="10">
        <v>31.96</v>
      </c>
      <c r="AA2" s="10">
        <v>32.06</v>
      </c>
      <c r="AB2" s="95">
        <v>11305800</v>
      </c>
      <c r="AC2" s="10">
        <v>32.06</v>
      </c>
      <c r="AD2" s="2">
        <f>Y2-Z2</f>
        <v>0.39999999999999858</v>
      </c>
      <c r="AE2" s="138">
        <f>AC2/AC3-1</f>
        <v>-3.1094527363182412E-3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32.15</v>
      </c>
      <c r="W3" s="133">
        <v>42573</v>
      </c>
      <c r="X3" s="10">
        <v>32.1</v>
      </c>
      <c r="Y3" s="10">
        <v>32.24</v>
      </c>
      <c r="Z3" s="10">
        <v>31.72</v>
      </c>
      <c r="AA3" s="10">
        <v>32.159999999999997</v>
      </c>
      <c r="AB3" s="95">
        <v>13305400</v>
      </c>
      <c r="AC3" s="10">
        <v>32.159999999999997</v>
      </c>
      <c r="AD3" s="2">
        <f t="shared" ref="AD3:AD66" si="0">Y3-Z3</f>
        <v>0.52000000000000313</v>
      </c>
      <c r="AE3" s="138">
        <f t="shared" ref="AE3:AE66" si="1">AC3/AC4-1</f>
        <v>4.0586949734622291E-3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32.15</v>
      </c>
      <c r="W4" s="133">
        <v>42572</v>
      </c>
      <c r="X4" s="10">
        <v>31.49</v>
      </c>
      <c r="Y4" s="10">
        <v>32.869999999999997</v>
      </c>
      <c r="Z4" s="10">
        <v>31.49</v>
      </c>
      <c r="AA4" s="10">
        <v>32.03</v>
      </c>
      <c r="AB4" s="95">
        <v>36218500</v>
      </c>
      <c r="AC4" s="10">
        <v>32.03</v>
      </c>
      <c r="AD4" s="2">
        <f t="shared" si="0"/>
        <v>1.379999999999999</v>
      </c>
      <c r="AE4" s="138">
        <f t="shared" si="1"/>
        <v>1.7148301047951842E-2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31.42</v>
      </c>
      <c r="Y5" s="10">
        <v>31.58</v>
      </c>
      <c r="Z5" s="10">
        <v>31.07</v>
      </c>
      <c r="AA5" s="10">
        <v>31.49</v>
      </c>
      <c r="AB5" s="95">
        <v>20923000</v>
      </c>
      <c r="AC5" s="10">
        <v>31.49</v>
      </c>
      <c r="AD5" s="2">
        <f t="shared" si="0"/>
        <v>0.50999999999999801</v>
      </c>
      <c r="AE5" s="138">
        <f t="shared" si="1"/>
        <v>7.6799999999999091E-3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30.7</v>
      </c>
      <c r="Y6" s="10">
        <v>31.27</v>
      </c>
      <c r="Z6" s="10">
        <v>30.7</v>
      </c>
      <c r="AA6" s="10">
        <v>31.25</v>
      </c>
      <c r="AB6" s="95">
        <v>17164100</v>
      </c>
      <c r="AC6" s="10">
        <v>31.25</v>
      </c>
      <c r="AD6" s="2">
        <f t="shared" si="0"/>
        <v>0.57000000000000028</v>
      </c>
      <c r="AE6" s="138">
        <f t="shared" si="1"/>
        <v>1.2309685779073432E-2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42569</v>
      </c>
      <c r="X7" s="10">
        <v>30.75</v>
      </c>
      <c r="Y7" s="10">
        <v>31.1</v>
      </c>
      <c r="Z7" s="10">
        <v>30.61</v>
      </c>
      <c r="AA7" s="10">
        <v>30.87</v>
      </c>
      <c r="AB7" s="95">
        <v>8732300</v>
      </c>
      <c r="AC7" s="10">
        <v>30.87</v>
      </c>
      <c r="AD7" s="2">
        <f t="shared" si="0"/>
        <v>0.49000000000000199</v>
      </c>
      <c r="AE7" s="138">
        <f t="shared" si="1"/>
        <v>3.2499187520311779E-3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30.82</v>
      </c>
      <c r="Y8" s="10">
        <v>30.98</v>
      </c>
      <c r="Z8" s="10">
        <v>30.57</v>
      </c>
      <c r="AA8" s="10">
        <v>30.77</v>
      </c>
      <c r="AB8" s="95">
        <v>8429500</v>
      </c>
      <c r="AC8" s="10">
        <v>30.77</v>
      </c>
      <c r="AD8" s="2">
        <f t="shared" si="0"/>
        <v>0.41000000000000014</v>
      </c>
      <c r="AE8" s="138">
        <f t="shared" si="1"/>
        <v>3.2509752925879987E-4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30.88</v>
      </c>
      <c r="Y9" s="10">
        <v>31.05</v>
      </c>
      <c r="Z9" s="10">
        <v>30.6</v>
      </c>
      <c r="AA9" s="10">
        <v>30.76</v>
      </c>
      <c r="AB9" s="95">
        <v>11306400</v>
      </c>
      <c r="AC9" s="10">
        <v>30.76</v>
      </c>
      <c r="AD9" s="2">
        <f t="shared" si="0"/>
        <v>0.44999999999999929</v>
      </c>
      <c r="AE9" s="138">
        <f t="shared" si="1"/>
        <v>4.2442050277506915E-3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42564</v>
      </c>
      <c r="X10" s="10">
        <v>30.63</v>
      </c>
      <c r="Y10" s="10">
        <v>30.69</v>
      </c>
      <c r="Z10" s="10">
        <v>30.22</v>
      </c>
      <c r="AA10" s="10">
        <v>30.63</v>
      </c>
      <c r="AB10" s="95">
        <v>13303600</v>
      </c>
      <c r="AC10" s="10">
        <v>30.63</v>
      </c>
      <c r="AD10" s="2">
        <f t="shared" si="0"/>
        <v>0.47000000000000242</v>
      </c>
      <c r="AE10" s="138">
        <f t="shared" si="1"/>
        <v>9.8039215686274161E-4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42563</v>
      </c>
      <c r="X11" s="10">
        <v>30.45</v>
      </c>
      <c r="Y11" s="10">
        <v>30.85</v>
      </c>
      <c r="Z11" s="10">
        <v>30.39</v>
      </c>
      <c r="AA11" s="10">
        <v>30.6</v>
      </c>
      <c r="AB11" s="95">
        <v>16786300</v>
      </c>
      <c r="AC11" s="10">
        <v>30.6</v>
      </c>
      <c r="AD11" s="2">
        <f t="shared" si="0"/>
        <v>0.46000000000000085</v>
      </c>
      <c r="AE11" s="138">
        <f t="shared" si="1"/>
        <v>1.5599070693660844E-2</v>
      </c>
    </row>
    <row r="12" spans="1:31" x14ac:dyDescent="0.25">
      <c r="W12" s="133">
        <v>42562</v>
      </c>
      <c r="X12" s="10">
        <v>29.79</v>
      </c>
      <c r="Y12" s="10">
        <v>30.27</v>
      </c>
      <c r="Z12" s="10">
        <v>29.74</v>
      </c>
      <c r="AA12" s="10">
        <v>30.13</v>
      </c>
      <c r="AB12" s="95">
        <v>13870300</v>
      </c>
      <c r="AC12" s="10">
        <v>30.13</v>
      </c>
      <c r="AD12" s="2">
        <f t="shared" si="0"/>
        <v>0.53000000000000114</v>
      </c>
      <c r="AE12" s="138">
        <f t="shared" si="1"/>
        <v>1.5846257585974355E-2</v>
      </c>
    </row>
    <row r="13" spans="1:31" x14ac:dyDescent="0.25">
      <c r="W13" s="133">
        <v>42559</v>
      </c>
      <c r="X13" s="10">
        <v>29.27</v>
      </c>
      <c r="Y13" s="10">
        <v>29.87</v>
      </c>
      <c r="Z13" s="10">
        <v>29.27</v>
      </c>
      <c r="AA13" s="10">
        <v>29.66</v>
      </c>
      <c r="AB13" s="95">
        <v>16659400</v>
      </c>
      <c r="AC13" s="10">
        <v>29.66</v>
      </c>
      <c r="AD13" s="2">
        <f t="shared" si="0"/>
        <v>0.60000000000000142</v>
      </c>
      <c r="AE13" s="138">
        <f t="shared" si="1"/>
        <v>3.2011134307585287E-2</v>
      </c>
    </row>
    <row r="14" spans="1:31" x14ac:dyDescent="0.25">
      <c r="W14" s="133">
        <v>42558</v>
      </c>
      <c r="X14" s="10">
        <v>28.49</v>
      </c>
      <c r="Y14" s="10">
        <v>29.06</v>
      </c>
      <c r="Z14" s="10">
        <v>28.42</v>
      </c>
      <c r="AA14" s="10">
        <v>28.74</v>
      </c>
      <c r="AB14" s="95">
        <v>10842300</v>
      </c>
      <c r="AC14" s="10">
        <v>28.74</v>
      </c>
      <c r="AD14" s="2">
        <f t="shared" si="0"/>
        <v>0.63999999999999702</v>
      </c>
      <c r="AE14" s="138">
        <f t="shared" si="1"/>
        <v>1.1971830985915588E-2</v>
      </c>
    </row>
    <row r="15" spans="1:31" x14ac:dyDescent="0.25">
      <c r="W15" s="133">
        <v>42557</v>
      </c>
      <c r="X15" s="10">
        <v>28</v>
      </c>
      <c r="Y15" s="10">
        <v>28.41</v>
      </c>
      <c r="Z15" s="10">
        <v>27.52</v>
      </c>
      <c r="AA15" s="10">
        <v>28.4</v>
      </c>
      <c r="AB15" s="95">
        <v>14631400</v>
      </c>
      <c r="AC15" s="10">
        <v>28.4</v>
      </c>
      <c r="AD15" s="2">
        <f t="shared" si="0"/>
        <v>0.89000000000000057</v>
      </c>
      <c r="AE15" s="138">
        <f t="shared" si="1"/>
        <v>8.1647142350016466E-3</v>
      </c>
    </row>
    <row r="16" spans="1:31" x14ac:dyDescent="0.25">
      <c r="W16" s="133">
        <v>42556</v>
      </c>
      <c r="X16" s="10">
        <v>28.64</v>
      </c>
      <c r="Y16" s="10">
        <v>28.68</v>
      </c>
      <c r="Z16" s="10">
        <v>28.04</v>
      </c>
      <c r="AA16" s="10">
        <v>28.17</v>
      </c>
      <c r="AB16" s="95">
        <v>12178200</v>
      </c>
      <c r="AC16" s="10">
        <v>28.17</v>
      </c>
      <c r="AD16" s="2">
        <f t="shared" si="0"/>
        <v>0.64000000000000057</v>
      </c>
      <c r="AE16" s="138">
        <f t="shared" si="1"/>
        <v>-2.4922118380062308E-2</v>
      </c>
    </row>
    <row r="17" spans="1:31" x14ac:dyDescent="0.25">
      <c r="W17" s="133">
        <v>42552</v>
      </c>
      <c r="X17" s="10">
        <v>28.69</v>
      </c>
      <c r="Y17" s="10">
        <v>28.98</v>
      </c>
      <c r="Z17" s="10">
        <v>28.36</v>
      </c>
      <c r="AA17" s="10">
        <v>28.89</v>
      </c>
      <c r="AB17" s="95">
        <v>15157900</v>
      </c>
      <c r="AC17" s="10">
        <v>28.89</v>
      </c>
      <c r="AD17" s="2">
        <f t="shared" si="0"/>
        <v>0.62000000000000099</v>
      </c>
      <c r="AE17" s="138">
        <f t="shared" si="1"/>
        <v>2.0848056537102533E-2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42551</v>
      </c>
      <c r="X18" s="10">
        <v>28.18</v>
      </c>
      <c r="Y18" s="10">
        <v>29.66</v>
      </c>
      <c r="Z18" s="10">
        <v>27.7</v>
      </c>
      <c r="AA18" s="10">
        <v>28.3</v>
      </c>
      <c r="AB18" s="95">
        <v>15360600</v>
      </c>
      <c r="AC18" s="10">
        <v>28.3</v>
      </c>
      <c r="AD18" s="2">
        <f t="shared" si="0"/>
        <v>1.9600000000000009</v>
      </c>
      <c r="AE18" s="138">
        <f t="shared" si="1"/>
        <v>4.6148384806532494E-3</v>
      </c>
    </row>
    <row r="19" spans="1:31" x14ac:dyDescent="0.25">
      <c r="W19" s="133">
        <v>42550</v>
      </c>
      <c r="X19" s="10">
        <v>28</v>
      </c>
      <c r="Y19" s="10">
        <v>28.2</v>
      </c>
      <c r="Z19" s="10">
        <v>27.6</v>
      </c>
      <c r="AA19" s="10">
        <v>28.17</v>
      </c>
      <c r="AB19" s="95">
        <v>10644100</v>
      </c>
      <c r="AC19" s="10">
        <v>28.17</v>
      </c>
      <c r="AD19" s="2">
        <f t="shared" si="0"/>
        <v>0.59999999999999787</v>
      </c>
      <c r="AE19" s="138">
        <f t="shared" si="1"/>
        <v>1.5501081470800315E-2</v>
      </c>
    </row>
    <row r="20" spans="1:31" x14ac:dyDescent="0.25">
      <c r="W20" s="133">
        <v>42549</v>
      </c>
      <c r="X20" s="10">
        <v>27.93</v>
      </c>
      <c r="Y20" s="10">
        <v>27.98</v>
      </c>
      <c r="Z20" s="10">
        <v>27.4</v>
      </c>
      <c r="AA20" s="10">
        <v>27.74</v>
      </c>
      <c r="AB20" s="95">
        <v>14061400</v>
      </c>
      <c r="AC20" s="10">
        <v>27.74</v>
      </c>
      <c r="AD20" s="2">
        <f t="shared" si="0"/>
        <v>0.58000000000000185</v>
      </c>
      <c r="AE20" s="138">
        <f t="shared" si="1"/>
        <v>8.3605961468555812E-3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42548</v>
      </c>
      <c r="X21" s="10">
        <v>28.09</v>
      </c>
      <c r="Y21" s="10">
        <v>28.1</v>
      </c>
      <c r="Z21" s="10">
        <v>27.34</v>
      </c>
      <c r="AA21" s="10">
        <v>27.51</v>
      </c>
      <c r="AB21" s="95">
        <v>18634200</v>
      </c>
      <c r="AC21" s="10">
        <v>27.51</v>
      </c>
      <c r="AD21" s="2">
        <f t="shared" si="0"/>
        <v>0.76000000000000156</v>
      </c>
      <c r="AE21" s="138">
        <f t="shared" si="1"/>
        <v>-2.9629629629629672E-2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42545</v>
      </c>
      <c r="X22" s="10">
        <v>28.58</v>
      </c>
      <c r="Y22" s="10">
        <v>29.04</v>
      </c>
      <c r="Z22" s="10">
        <v>28.25</v>
      </c>
      <c r="AA22" s="10">
        <v>28.35</v>
      </c>
      <c r="AB22" s="95">
        <v>30181100</v>
      </c>
      <c r="AC22" s="10">
        <v>28.35</v>
      </c>
      <c r="AD22" s="2">
        <f t="shared" si="0"/>
        <v>0.78999999999999915</v>
      </c>
      <c r="AE22" s="138">
        <f t="shared" si="1"/>
        <v>-4.9295774647887258E-2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42544</v>
      </c>
      <c r="X23" s="10">
        <v>29.59</v>
      </c>
      <c r="Y23" s="10">
        <v>29.85</v>
      </c>
      <c r="Z23" s="10">
        <v>29.55</v>
      </c>
      <c r="AA23" s="10">
        <v>29.82</v>
      </c>
      <c r="AB23" s="95">
        <v>9598100</v>
      </c>
      <c r="AC23" s="10">
        <v>29.82</v>
      </c>
      <c r="AD23" s="2">
        <f t="shared" si="0"/>
        <v>0.30000000000000071</v>
      </c>
      <c r="AE23" s="138">
        <f t="shared" si="1"/>
        <v>1.7053206002728416E-2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42543</v>
      </c>
      <c r="X24" s="10">
        <v>29.34</v>
      </c>
      <c r="Y24" s="10">
        <v>29.59</v>
      </c>
      <c r="Z24" s="10">
        <v>29.27</v>
      </c>
      <c r="AA24" s="10">
        <v>29.32</v>
      </c>
      <c r="AB24" s="95">
        <v>8717200</v>
      </c>
      <c r="AC24" s="10">
        <v>29.32</v>
      </c>
      <c r="AD24" s="2">
        <f t="shared" si="0"/>
        <v>0.32000000000000028</v>
      </c>
      <c r="AE24" s="138">
        <f t="shared" si="1"/>
        <v>-6.4384954252796334E-3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42542</v>
      </c>
      <c r="X25" s="10">
        <v>29.64</v>
      </c>
      <c r="Y25" s="10">
        <v>29.77</v>
      </c>
      <c r="Z25" s="10">
        <v>29.43</v>
      </c>
      <c r="AA25" s="10">
        <v>29.51</v>
      </c>
      <c r="AB25" s="95">
        <v>10318000</v>
      </c>
      <c r="AC25" s="10">
        <v>29.51</v>
      </c>
      <c r="AD25" s="2">
        <f t="shared" si="0"/>
        <v>0.33999999999999986</v>
      </c>
      <c r="AE25" s="138">
        <f t="shared" si="1"/>
        <v>-4.7217537942663146E-3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42541</v>
      </c>
      <c r="X26" s="10">
        <v>29.62</v>
      </c>
      <c r="Y26" s="10">
        <v>30.03</v>
      </c>
      <c r="Z26" s="10">
        <v>29.59</v>
      </c>
      <c r="AA26" s="10">
        <v>29.65</v>
      </c>
      <c r="AB26" s="95">
        <v>12329100</v>
      </c>
      <c r="AC26" s="10">
        <v>29.65</v>
      </c>
      <c r="AD26" s="2">
        <f t="shared" si="0"/>
        <v>0.44000000000000128</v>
      </c>
      <c r="AE26" s="138">
        <f t="shared" si="1"/>
        <v>1.436879917892564E-2</v>
      </c>
    </row>
    <row r="27" spans="1:31" x14ac:dyDescent="0.25">
      <c r="W27" s="133">
        <v>42538</v>
      </c>
      <c r="X27" s="10">
        <v>29.14</v>
      </c>
      <c r="Y27" s="10">
        <v>29.43</v>
      </c>
      <c r="Z27" s="10">
        <v>29.06</v>
      </c>
      <c r="AA27" s="10">
        <v>29.23</v>
      </c>
      <c r="AB27" s="95">
        <v>12707400</v>
      </c>
      <c r="AC27" s="10">
        <v>29.23</v>
      </c>
      <c r="AD27" s="2">
        <f t="shared" si="0"/>
        <v>0.37000000000000099</v>
      </c>
      <c r="AE27" s="138">
        <f t="shared" si="1"/>
        <v>7.2363886974500247E-3</v>
      </c>
    </row>
    <row r="28" spans="1:31" x14ac:dyDescent="0.25">
      <c r="W28" s="133">
        <v>42537</v>
      </c>
      <c r="X28" s="10">
        <v>28.67</v>
      </c>
      <c r="Y28" s="10">
        <v>29.07</v>
      </c>
      <c r="Z28" s="10">
        <v>28.5</v>
      </c>
      <c r="AA28" s="10">
        <v>29.02</v>
      </c>
      <c r="AB28" s="95">
        <v>9654400</v>
      </c>
      <c r="AC28" s="10">
        <v>29.02</v>
      </c>
      <c r="AD28" s="2">
        <f t="shared" si="0"/>
        <v>0.57000000000000028</v>
      </c>
      <c r="AE28" s="138">
        <f t="shared" si="1"/>
        <v>5.5440055440054703E-3</v>
      </c>
    </row>
    <row r="29" spans="1:31" x14ac:dyDescent="0.25">
      <c r="L29" t="s">
        <v>238</v>
      </c>
      <c r="M29" s="2">
        <f>M47+K47-F47</f>
        <v>36.819999999999709</v>
      </c>
      <c r="W29" s="133">
        <v>42536</v>
      </c>
      <c r="X29" s="10">
        <v>28.98</v>
      </c>
      <c r="Y29" s="10">
        <v>29.22</v>
      </c>
      <c r="Z29" s="10">
        <v>28.79</v>
      </c>
      <c r="AA29" s="10">
        <v>28.86</v>
      </c>
      <c r="AB29" s="95">
        <v>8479900</v>
      </c>
      <c r="AC29" s="10">
        <v>28.86</v>
      </c>
      <c r="AD29" s="2">
        <f t="shared" si="0"/>
        <v>0.42999999999999972</v>
      </c>
      <c r="AE29" s="138">
        <f t="shared" si="1"/>
        <v>1.0405827263266776E-3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42535</v>
      </c>
      <c r="X30" s="10">
        <v>29.07</v>
      </c>
      <c r="Y30" s="10">
        <v>29.31</v>
      </c>
      <c r="Z30" s="10">
        <v>28.65</v>
      </c>
      <c r="AA30" s="10">
        <v>28.83</v>
      </c>
      <c r="AB30" s="95">
        <v>10751700</v>
      </c>
      <c r="AC30" s="10">
        <v>28.83</v>
      </c>
      <c r="AD30" s="2">
        <f t="shared" si="0"/>
        <v>0.66000000000000014</v>
      </c>
      <c r="AE30" s="138">
        <f t="shared" si="1"/>
        <v>-8.5969738651994199E-3</v>
      </c>
    </row>
    <row r="31" spans="1:31" x14ac:dyDescent="0.25">
      <c r="A31" s="398" t="s">
        <v>56</v>
      </c>
      <c r="B31" s="52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42534</v>
      </c>
      <c r="X31" s="10">
        <v>28.85</v>
      </c>
      <c r="Y31" s="10">
        <v>29.4</v>
      </c>
      <c r="Z31" s="10">
        <v>28.8</v>
      </c>
      <c r="AA31" s="10">
        <v>29.08</v>
      </c>
      <c r="AB31" s="95">
        <v>13871300</v>
      </c>
      <c r="AC31" s="10">
        <v>29.08</v>
      </c>
      <c r="AD31" s="2">
        <f t="shared" si="0"/>
        <v>0.59999999999999787</v>
      </c>
      <c r="AE31" s="138">
        <f t="shared" si="1"/>
        <v>6.8823124569861172E-4</v>
      </c>
    </row>
    <row r="32" spans="1:31" x14ac:dyDescent="0.25">
      <c r="A32" s="399" t="s">
        <v>71</v>
      </c>
      <c r="B32" s="52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42531</v>
      </c>
      <c r="X32" s="10">
        <v>29.22</v>
      </c>
      <c r="Y32" s="10">
        <v>29.34</v>
      </c>
      <c r="Z32" s="10">
        <v>28.98</v>
      </c>
      <c r="AA32" s="10">
        <v>29.06</v>
      </c>
      <c r="AB32" s="95">
        <v>10740400</v>
      </c>
      <c r="AC32" s="10">
        <v>29.06</v>
      </c>
      <c r="AD32" s="2">
        <f t="shared" si="0"/>
        <v>0.35999999999999943</v>
      </c>
      <c r="AE32" s="138">
        <f t="shared" si="1"/>
        <v>-1.021798365122617E-2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42530</v>
      </c>
      <c r="X33" s="10">
        <v>29.48</v>
      </c>
      <c r="Y33" s="10">
        <v>29.5</v>
      </c>
      <c r="Z33" s="10">
        <v>29.16</v>
      </c>
      <c r="AA33" s="10">
        <v>29.36</v>
      </c>
      <c r="AB33" s="95">
        <v>11907500</v>
      </c>
      <c r="AC33" s="10">
        <v>29.36</v>
      </c>
      <c r="AD33" s="2">
        <f t="shared" si="0"/>
        <v>0.33999999999999986</v>
      </c>
      <c r="AE33" s="138">
        <f t="shared" si="1"/>
        <v>-7.1017923571187191E-3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42529</v>
      </c>
      <c r="X34" s="10">
        <v>30</v>
      </c>
      <c r="Y34" s="10">
        <v>30.03</v>
      </c>
      <c r="Z34" s="10">
        <v>29.52</v>
      </c>
      <c r="AA34" s="10">
        <v>29.57</v>
      </c>
      <c r="AB34" s="95">
        <v>12990900</v>
      </c>
      <c r="AC34" s="10">
        <v>29.57</v>
      </c>
      <c r="AD34" s="2">
        <f t="shared" si="0"/>
        <v>0.51000000000000156</v>
      </c>
      <c r="AE34" s="138" t="e">
        <f t="shared" si="1"/>
        <v>#DIV/0!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42529</v>
      </c>
      <c r="X35" s="10" t="s">
        <v>198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42528</v>
      </c>
      <c r="X36" s="10">
        <v>30.16</v>
      </c>
      <c r="Y36" s="10">
        <v>30.38</v>
      </c>
      <c r="Z36" s="10">
        <v>29.95</v>
      </c>
      <c r="AA36" s="10">
        <v>30.23</v>
      </c>
      <c r="AB36" s="95">
        <v>14425700</v>
      </c>
      <c r="AC36" s="10">
        <v>29.85</v>
      </c>
      <c r="AD36" s="2">
        <f t="shared" si="0"/>
        <v>0.42999999999999972</v>
      </c>
      <c r="AE36" s="138">
        <f t="shared" si="1"/>
        <v>8.1053698074975422E-3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42527</v>
      </c>
      <c r="X37" s="10">
        <v>29.85</v>
      </c>
      <c r="Y37" s="10">
        <v>30.04</v>
      </c>
      <c r="Z37" s="10">
        <v>29.72</v>
      </c>
      <c r="AA37" s="10">
        <v>29.99</v>
      </c>
      <c r="AB37" s="95">
        <v>10985800</v>
      </c>
      <c r="AC37" s="10">
        <v>29.61</v>
      </c>
      <c r="AD37" s="2">
        <f t="shared" si="0"/>
        <v>0.32000000000000028</v>
      </c>
      <c r="AE37" s="138">
        <f t="shared" si="1"/>
        <v>1.300034211426615E-2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42524</v>
      </c>
      <c r="X38" s="10">
        <v>30.09</v>
      </c>
      <c r="Y38" s="10">
        <v>30.15</v>
      </c>
      <c r="Z38" s="10">
        <v>29.51</v>
      </c>
      <c r="AA38" s="10">
        <v>29.6</v>
      </c>
      <c r="AB38" s="95">
        <v>18549600</v>
      </c>
      <c r="AC38" s="10">
        <v>29.23</v>
      </c>
      <c r="AD38" s="2">
        <f t="shared" si="0"/>
        <v>0.63999999999999702</v>
      </c>
      <c r="AE38" s="138">
        <f t="shared" si="1"/>
        <v>-2.1753681392235547E-2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42523</v>
      </c>
      <c r="X39" s="10">
        <v>30.13</v>
      </c>
      <c r="Y39" s="10">
        <v>30.46</v>
      </c>
      <c r="Z39" s="10">
        <v>30.05</v>
      </c>
      <c r="AA39" s="10">
        <v>30.26</v>
      </c>
      <c r="AB39" s="95">
        <v>12649300</v>
      </c>
      <c r="AC39" s="10">
        <v>29.88</v>
      </c>
      <c r="AD39" s="2">
        <f t="shared" si="0"/>
        <v>0.41000000000000014</v>
      </c>
      <c r="AE39" s="138">
        <f t="shared" si="1"/>
        <v>1.3404825737264314E-3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42522</v>
      </c>
      <c r="X40" s="10">
        <v>31.15</v>
      </c>
      <c r="Y40" s="10">
        <v>31.15</v>
      </c>
      <c r="Z40" s="10">
        <v>29.87</v>
      </c>
      <c r="AA40" s="10">
        <v>30.22</v>
      </c>
      <c r="AB40" s="95">
        <v>26002300</v>
      </c>
      <c r="AC40" s="10">
        <v>29.84</v>
      </c>
      <c r="AD40" s="2">
        <f t="shared" si="0"/>
        <v>1.2799999999999976</v>
      </c>
      <c r="AE40" s="138">
        <f t="shared" si="1"/>
        <v>-3.3991583036581452E-2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07" t="s">
        <v>78</v>
      </c>
      <c r="P41" s="507"/>
      <c r="W41" s="133">
        <v>42521</v>
      </c>
      <c r="X41" s="10">
        <v>31.54</v>
      </c>
      <c r="Y41" s="10">
        <v>31.62</v>
      </c>
      <c r="Z41" s="10">
        <v>31.13</v>
      </c>
      <c r="AA41" s="10">
        <v>31.28</v>
      </c>
      <c r="AB41" s="95">
        <v>11803400</v>
      </c>
      <c r="AC41" s="10">
        <v>30.89</v>
      </c>
      <c r="AD41" s="2">
        <f t="shared" si="0"/>
        <v>0.49000000000000199</v>
      </c>
      <c r="AE41" s="138">
        <f t="shared" si="1"/>
        <v>-3.548387096774186E-3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35.365000000000002</v>
      </c>
      <c r="Q42" s="2"/>
      <c r="T42" s="91" t="s">
        <v>113</v>
      </c>
      <c r="W42" s="133">
        <v>42517</v>
      </c>
      <c r="X42" s="10">
        <v>31.31</v>
      </c>
      <c r="Y42" s="10">
        <v>31.64</v>
      </c>
      <c r="Z42" s="10">
        <v>31.26</v>
      </c>
      <c r="AA42" s="10">
        <v>31.39</v>
      </c>
      <c r="AB42" s="95">
        <v>6089800</v>
      </c>
      <c r="AC42" s="10">
        <v>31</v>
      </c>
      <c r="AD42" s="2">
        <f t="shared" si="0"/>
        <v>0.37999999999999901</v>
      </c>
      <c r="AE42" s="138">
        <f t="shared" si="1"/>
        <v>3.2362459546926292E-3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35.043500000000002</v>
      </c>
      <c r="Q43" s="2"/>
      <c r="T43" s="161" t="s">
        <v>98</v>
      </c>
      <c r="U43" s="161">
        <v>32.159999999999997</v>
      </c>
      <c r="W43" s="133">
        <v>42516</v>
      </c>
      <c r="X43" s="10">
        <v>31.65</v>
      </c>
      <c r="Y43" s="10">
        <v>31.75</v>
      </c>
      <c r="Z43" s="10">
        <v>31.18</v>
      </c>
      <c r="AA43" s="10">
        <v>31.29</v>
      </c>
      <c r="AB43" s="95">
        <v>6747700</v>
      </c>
      <c r="AC43" s="10">
        <v>30.9</v>
      </c>
      <c r="AD43" s="2">
        <f t="shared" si="0"/>
        <v>0.57000000000000028</v>
      </c>
      <c r="AE43" s="138">
        <f t="shared" si="1"/>
        <v>-1.1200000000000099E-2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34.722000000000001</v>
      </c>
      <c r="Q44" s="2"/>
      <c r="T44" s="10" t="s">
        <v>99</v>
      </c>
      <c r="U44" s="10">
        <v>32.19</v>
      </c>
      <c r="W44" s="133">
        <v>42515</v>
      </c>
      <c r="X44" s="10">
        <v>31.19</v>
      </c>
      <c r="Y44" s="10">
        <v>31.77</v>
      </c>
      <c r="Z44" s="10">
        <v>31.12</v>
      </c>
      <c r="AA44" s="10">
        <v>31.65</v>
      </c>
      <c r="AB44" s="95">
        <v>10151600</v>
      </c>
      <c r="AC44" s="10">
        <v>31.25</v>
      </c>
      <c r="AD44" s="2">
        <f t="shared" si="0"/>
        <v>0.64999999999999858</v>
      </c>
      <c r="AE44" s="138">
        <f t="shared" si="1"/>
        <v>1.924331376386168E-2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34.400500000000001</v>
      </c>
      <c r="Q45" s="2"/>
      <c r="T45" s="10" t="s">
        <v>100</v>
      </c>
      <c r="U45" s="10" t="s">
        <v>486</v>
      </c>
      <c r="W45" s="133">
        <v>42514</v>
      </c>
      <c r="X45" s="10">
        <v>30.65</v>
      </c>
      <c r="Y45" s="10">
        <v>31.08</v>
      </c>
      <c r="Z45" s="10">
        <v>30.62</v>
      </c>
      <c r="AA45" s="10">
        <v>31.05</v>
      </c>
      <c r="AB45" s="95">
        <v>8743100</v>
      </c>
      <c r="AC45" s="10">
        <v>30.66</v>
      </c>
      <c r="AD45" s="2">
        <f t="shared" si="0"/>
        <v>0.4599999999999973</v>
      </c>
      <c r="AE45" s="138">
        <f t="shared" si="1"/>
        <v>1.4895729890764597E-2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34.079000000000001</v>
      </c>
      <c r="Q46" s="2"/>
      <c r="T46" s="10" t="s">
        <v>101</v>
      </c>
      <c r="U46" s="10" t="s">
        <v>487</v>
      </c>
      <c r="W46" s="133">
        <v>42513</v>
      </c>
      <c r="X46" s="10">
        <v>30.5</v>
      </c>
      <c r="Y46" s="10">
        <v>30.63</v>
      </c>
      <c r="Z46" s="10">
        <v>30.35</v>
      </c>
      <c r="AA46" s="10">
        <v>30.59</v>
      </c>
      <c r="AB46" s="95">
        <v>6698900</v>
      </c>
      <c r="AC46" s="10">
        <v>30.21</v>
      </c>
      <c r="AD46" s="2">
        <f t="shared" si="0"/>
        <v>0.27999999999999758</v>
      </c>
      <c r="AE46" s="138">
        <f t="shared" si="1"/>
        <v>6.6247101689298482E-4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33.7575</v>
      </c>
      <c r="Q47" s="2"/>
      <c r="T47" s="10" t="s">
        <v>102</v>
      </c>
      <c r="U47" s="10">
        <v>36.47</v>
      </c>
      <c r="W47" s="133">
        <v>42510</v>
      </c>
      <c r="X47" s="10">
        <v>30.51</v>
      </c>
      <c r="Y47" s="10">
        <v>30.79</v>
      </c>
      <c r="Z47" s="10">
        <v>30.4</v>
      </c>
      <c r="AA47" s="10">
        <v>30.57</v>
      </c>
      <c r="AB47" s="95">
        <v>7736100</v>
      </c>
      <c r="AC47" s="10">
        <v>30.19</v>
      </c>
      <c r="AD47" s="2">
        <f t="shared" si="0"/>
        <v>0.39000000000000057</v>
      </c>
      <c r="AE47" s="138">
        <f t="shared" si="1"/>
        <v>8.3500334001336274E-3</v>
      </c>
    </row>
    <row r="48" spans="1:31" x14ac:dyDescent="0.25">
      <c r="O48" s="83">
        <v>1.04</v>
      </c>
      <c r="P48" s="83">
        <f t="shared" si="2"/>
        <v>33.436</v>
      </c>
      <c r="Q48" s="2"/>
      <c r="T48" s="10" t="s">
        <v>103</v>
      </c>
      <c r="U48" s="10">
        <v>1.6104400000000001</v>
      </c>
      <c r="W48" s="133">
        <v>42509</v>
      </c>
      <c r="X48" s="10">
        <v>30.51</v>
      </c>
      <c r="Y48" s="10">
        <v>30.68</v>
      </c>
      <c r="Z48" s="10">
        <v>30.17</v>
      </c>
      <c r="AA48" s="10">
        <v>30.32</v>
      </c>
      <c r="AB48" s="95">
        <v>10142200</v>
      </c>
      <c r="AC48" s="10">
        <v>29.94</v>
      </c>
      <c r="AD48" s="2">
        <f t="shared" si="0"/>
        <v>0.50999999999999801</v>
      </c>
      <c r="AE48" s="138">
        <f t="shared" si="1"/>
        <v>-1.383399209486158E-2</v>
      </c>
    </row>
    <row r="49" spans="15:31" x14ac:dyDescent="0.25">
      <c r="O49" s="83">
        <v>1.03</v>
      </c>
      <c r="P49" s="83">
        <f t="shared" si="2"/>
        <v>33.1145</v>
      </c>
      <c r="Q49" s="2"/>
      <c r="T49" s="10" t="s">
        <v>123</v>
      </c>
      <c r="U49" s="10" t="s">
        <v>377</v>
      </c>
      <c r="W49" s="133">
        <v>42508</v>
      </c>
      <c r="X49" s="10">
        <v>30.56</v>
      </c>
      <c r="Y49" s="10">
        <v>31.04</v>
      </c>
      <c r="Z49" s="10">
        <v>30.44</v>
      </c>
      <c r="AA49" s="10">
        <v>30.75</v>
      </c>
      <c r="AB49" s="95">
        <v>8454200</v>
      </c>
      <c r="AC49" s="10">
        <v>30.36</v>
      </c>
      <c r="AD49" s="2">
        <f t="shared" si="0"/>
        <v>0.59999999999999787</v>
      </c>
      <c r="AE49" s="138">
        <f t="shared" si="1"/>
        <v>3.9682539682539542E-3</v>
      </c>
    </row>
    <row r="50" spans="15:31" x14ac:dyDescent="0.25">
      <c r="O50" s="83">
        <v>1.02</v>
      </c>
      <c r="P50" s="83">
        <f t="shared" si="2"/>
        <v>32.792999999999999</v>
      </c>
      <c r="Q50" s="2"/>
      <c r="T50" s="10"/>
      <c r="U50" s="10"/>
      <c r="W50" s="133">
        <v>42507</v>
      </c>
      <c r="X50" s="10">
        <v>30.4</v>
      </c>
      <c r="Y50" s="10">
        <v>30.78</v>
      </c>
      <c r="Z50" s="10">
        <v>30.28</v>
      </c>
      <c r="AA50" s="10">
        <v>30.63</v>
      </c>
      <c r="AB50" s="95">
        <v>9542900</v>
      </c>
      <c r="AC50" s="10">
        <v>30.24</v>
      </c>
      <c r="AD50" s="2">
        <f t="shared" si="0"/>
        <v>0.5</v>
      </c>
      <c r="AE50" s="138">
        <f t="shared" si="1"/>
        <v>-1.3210039630119352E-3</v>
      </c>
    </row>
    <row r="51" spans="15:31" x14ac:dyDescent="0.25">
      <c r="O51" s="83">
        <v>1.01</v>
      </c>
      <c r="P51" s="83">
        <f t="shared" si="2"/>
        <v>32.471499999999999</v>
      </c>
      <c r="Q51" s="2"/>
      <c r="T51" s="10" t="s">
        <v>105</v>
      </c>
      <c r="U51" s="10" t="s">
        <v>488</v>
      </c>
      <c r="W51" s="133">
        <v>42506</v>
      </c>
      <c r="X51" s="10">
        <v>30.5</v>
      </c>
      <c r="Y51" s="10">
        <v>30.98</v>
      </c>
      <c r="Z51" s="10">
        <v>30.5</v>
      </c>
      <c r="AA51" s="10">
        <v>30.67</v>
      </c>
      <c r="AB51" s="95">
        <v>17749500</v>
      </c>
      <c r="AC51" s="10">
        <v>30.28</v>
      </c>
      <c r="AD51" s="2">
        <f t="shared" si="0"/>
        <v>0.48000000000000043</v>
      </c>
      <c r="AE51" s="138">
        <f t="shared" si="1"/>
        <v>4.644990046450026E-3</v>
      </c>
    </row>
    <row r="52" spans="15:31" x14ac:dyDescent="0.25">
      <c r="O52" s="83">
        <v>1</v>
      </c>
      <c r="P52" s="83">
        <f t="shared" si="2"/>
        <v>32.15</v>
      </c>
      <c r="Q52" s="2"/>
      <c r="T52" s="10" t="s">
        <v>106</v>
      </c>
      <c r="U52" s="10" t="s">
        <v>212</v>
      </c>
      <c r="W52" s="133">
        <v>42503</v>
      </c>
      <c r="X52" s="10">
        <v>30.87</v>
      </c>
      <c r="Y52" s="10">
        <v>31.29</v>
      </c>
      <c r="Z52" s="10">
        <v>30.37</v>
      </c>
      <c r="AA52" s="10">
        <v>30.52</v>
      </c>
      <c r="AB52" s="95">
        <v>10563400</v>
      </c>
      <c r="AC52" s="10">
        <v>30.14</v>
      </c>
      <c r="AD52" s="2">
        <f t="shared" si="0"/>
        <v>0.91999999999999815</v>
      </c>
      <c r="AE52" s="138">
        <f t="shared" si="1"/>
        <v>-2.1110750243585552E-2</v>
      </c>
    </row>
    <row r="53" spans="15:31" x14ac:dyDescent="0.25">
      <c r="O53" s="83">
        <v>0.99</v>
      </c>
      <c r="P53" s="83">
        <f t="shared" si="2"/>
        <v>31.828499999999998</v>
      </c>
      <c r="Q53" s="2"/>
      <c r="T53" s="10" t="s">
        <v>107</v>
      </c>
      <c r="U53" s="95">
        <v>11324935</v>
      </c>
      <c r="W53" s="133">
        <v>42502</v>
      </c>
      <c r="X53" s="10">
        <v>31.2</v>
      </c>
      <c r="Y53" s="10">
        <v>31.37</v>
      </c>
      <c r="Z53" s="10">
        <v>30.75</v>
      </c>
      <c r="AA53" s="10">
        <v>31.18</v>
      </c>
      <c r="AB53" s="95">
        <v>9411500</v>
      </c>
      <c r="AC53" s="10">
        <v>30.79</v>
      </c>
      <c r="AD53" s="2">
        <f t="shared" si="0"/>
        <v>0.62000000000000099</v>
      </c>
      <c r="AE53" s="138">
        <f t="shared" si="1"/>
        <v>3.2583903551643978E-3</v>
      </c>
    </row>
    <row r="54" spans="15:31" x14ac:dyDescent="0.25">
      <c r="O54" s="83">
        <v>0.98</v>
      </c>
      <c r="P54" s="83">
        <f t="shared" si="2"/>
        <v>31.506999999999998</v>
      </c>
      <c r="Q54" s="2"/>
      <c r="T54" s="10" t="s">
        <v>110</v>
      </c>
      <c r="U54" s="95">
        <v>12629800</v>
      </c>
      <c r="W54" s="133">
        <v>42501</v>
      </c>
      <c r="X54" s="10">
        <v>31.32</v>
      </c>
      <c r="Y54" s="10">
        <v>31.46</v>
      </c>
      <c r="Z54" s="10">
        <v>31</v>
      </c>
      <c r="AA54" s="10">
        <v>31.08</v>
      </c>
      <c r="AB54" s="95">
        <v>8538100</v>
      </c>
      <c r="AC54" s="10">
        <v>30.69</v>
      </c>
      <c r="AD54" s="2">
        <f t="shared" si="0"/>
        <v>0.46000000000000085</v>
      </c>
      <c r="AE54" s="138">
        <f t="shared" si="1"/>
        <v>-8.720930232558155E-3</v>
      </c>
    </row>
    <row r="55" spans="15:31" x14ac:dyDescent="0.25">
      <c r="O55" s="83">
        <v>0.97</v>
      </c>
      <c r="P55" s="83">
        <f t="shared" si="2"/>
        <v>31.185499999999998</v>
      </c>
      <c r="T55" s="10" t="s">
        <v>108</v>
      </c>
      <c r="U55" s="10" t="s">
        <v>489</v>
      </c>
      <c r="W55" s="133">
        <v>42500</v>
      </c>
      <c r="X55" s="10">
        <v>30.9</v>
      </c>
      <c r="Y55" s="10">
        <v>31.37</v>
      </c>
      <c r="Z55" s="10">
        <v>30.84</v>
      </c>
      <c r="AA55" s="10">
        <v>31.35</v>
      </c>
      <c r="AB55" s="95">
        <v>9185400</v>
      </c>
      <c r="AC55" s="10">
        <v>30.96</v>
      </c>
      <c r="AD55" s="2">
        <f t="shared" si="0"/>
        <v>0.53000000000000114</v>
      </c>
      <c r="AE55" s="138">
        <f t="shared" si="1"/>
        <v>1.875616979269501E-2</v>
      </c>
    </row>
    <row r="56" spans="15:31" x14ac:dyDescent="0.25">
      <c r="O56" s="83">
        <v>0.96</v>
      </c>
      <c r="P56" s="83">
        <f t="shared" si="2"/>
        <v>30.863999999999997</v>
      </c>
      <c r="T56" s="10" t="s">
        <v>111</v>
      </c>
      <c r="U56" s="10">
        <v>4.1100000000000003</v>
      </c>
      <c r="W56" s="133">
        <v>42499</v>
      </c>
      <c r="X56" s="10">
        <v>31</v>
      </c>
      <c r="Y56" s="10">
        <v>31.07</v>
      </c>
      <c r="Z56" s="10">
        <v>30.54</v>
      </c>
      <c r="AA56" s="10">
        <v>30.78</v>
      </c>
      <c r="AB56" s="95">
        <v>8127200</v>
      </c>
      <c r="AC56" s="10">
        <v>30.39</v>
      </c>
      <c r="AD56" s="2">
        <f t="shared" si="0"/>
        <v>0.53000000000000114</v>
      </c>
      <c r="AE56" s="138">
        <f t="shared" si="1"/>
        <v>-5.8881256133463955E-3</v>
      </c>
    </row>
    <row r="57" spans="15:31" x14ac:dyDescent="0.25">
      <c r="O57" s="83">
        <v>0.95</v>
      </c>
      <c r="P57" s="83">
        <f t="shared" si="2"/>
        <v>30.542499999999997</v>
      </c>
      <c r="T57" s="10" t="s">
        <v>112</v>
      </c>
      <c r="U57" s="10">
        <v>7.81</v>
      </c>
      <c r="W57" s="133">
        <v>42496</v>
      </c>
      <c r="X57" s="10">
        <v>30.73</v>
      </c>
      <c r="Y57" s="10">
        <v>31.11</v>
      </c>
      <c r="Z57" s="10">
        <v>30.56</v>
      </c>
      <c r="AA57" s="10">
        <v>30.96</v>
      </c>
      <c r="AB57" s="95">
        <v>11427900</v>
      </c>
      <c r="AC57" s="10">
        <v>30.57</v>
      </c>
      <c r="AD57" s="2">
        <f t="shared" si="0"/>
        <v>0.55000000000000071</v>
      </c>
      <c r="AE57" s="138">
        <f t="shared" si="1"/>
        <v>1.3594164456233404E-2</v>
      </c>
    </row>
    <row r="58" spans="15:31" x14ac:dyDescent="0.25">
      <c r="O58" s="83">
        <v>0.94</v>
      </c>
      <c r="P58" s="83">
        <f t="shared" si="2"/>
        <v>30.220999999999997</v>
      </c>
      <c r="T58" s="10" t="s">
        <v>109</v>
      </c>
      <c r="U58" s="10" t="s">
        <v>490</v>
      </c>
      <c r="W58" s="133">
        <v>42495</v>
      </c>
      <c r="X58" s="10">
        <v>30.79</v>
      </c>
      <c r="Y58" s="10">
        <v>30.81</v>
      </c>
      <c r="Z58" s="10">
        <v>30.3</v>
      </c>
      <c r="AA58" s="10">
        <v>30.54</v>
      </c>
      <c r="AB58" s="95">
        <v>10383800</v>
      </c>
      <c r="AC58" s="10">
        <v>30.16</v>
      </c>
      <c r="AD58" s="2">
        <f t="shared" si="0"/>
        <v>0.50999999999999801</v>
      </c>
      <c r="AE58" s="138">
        <f t="shared" si="1"/>
        <v>-1.6550810989738318E-3</v>
      </c>
    </row>
    <row r="59" spans="15:31" x14ac:dyDescent="0.25">
      <c r="O59" s="83">
        <v>0.93</v>
      </c>
      <c r="P59" s="83">
        <f t="shared" si="2"/>
        <v>29.8995</v>
      </c>
      <c r="W59" s="133">
        <v>42494</v>
      </c>
      <c r="X59" s="10">
        <v>31</v>
      </c>
      <c r="Y59" s="10">
        <v>31.09</v>
      </c>
      <c r="Z59" s="10">
        <v>30.42</v>
      </c>
      <c r="AA59" s="10">
        <v>30.59</v>
      </c>
      <c r="AB59" s="95">
        <v>13574700</v>
      </c>
      <c r="AC59" s="10">
        <v>30.21</v>
      </c>
      <c r="AD59" s="2">
        <f t="shared" si="0"/>
        <v>0.66999999999999815</v>
      </c>
      <c r="AE59" s="138">
        <f t="shared" si="1"/>
        <v>-2.106286454957873E-2</v>
      </c>
    </row>
    <row r="60" spans="15:31" x14ac:dyDescent="0.25">
      <c r="O60" s="83">
        <v>0.92</v>
      </c>
      <c r="P60" s="83">
        <f t="shared" si="2"/>
        <v>29.577999999999999</v>
      </c>
      <c r="W60" s="133">
        <v>42493</v>
      </c>
      <c r="X60" s="10">
        <v>31.57</v>
      </c>
      <c r="Y60" s="10">
        <v>31.6</v>
      </c>
      <c r="Z60" s="10">
        <v>30.67</v>
      </c>
      <c r="AA60" s="10">
        <v>31.25</v>
      </c>
      <c r="AB60" s="95">
        <v>15046300</v>
      </c>
      <c r="AC60" s="10">
        <v>30.86</v>
      </c>
      <c r="AD60" s="2">
        <f t="shared" si="0"/>
        <v>0.92999999999999972</v>
      </c>
      <c r="AE60" s="138">
        <f t="shared" si="1"/>
        <v>-1.5629984051036772E-2</v>
      </c>
    </row>
    <row r="61" spans="15:31" x14ac:dyDescent="0.25">
      <c r="O61" s="83">
        <v>0.91</v>
      </c>
      <c r="P61" s="83">
        <f t="shared" si="2"/>
        <v>29.256499999999999</v>
      </c>
      <c r="W61" s="133">
        <v>42492</v>
      </c>
      <c r="X61" s="10">
        <v>32.049999999999997</v>
      </c>
      <c r="Y61" s="10">
        <v>32.119999999999997</v>
      </c>
      <c r="Z61" s="10">
        <v>31.73</v>
      </c>
      <c r="AA61" s="10">
        <v>31.75</v>
      </c>
      <c r="AB61" s="95">
        <v>9794000</v>
      </c>
      <c r="AC61" s="10">
        <v>31.35</v>
      </c>
      <c r="AD61" s="2">
        <f t="shared" si="0"/>
        <v>0.38999999999999702</v>
      </c>
      <c r="AE61" s="138">
        <f t="shared" si="1"/>
        <v>-1.5923566878980333E-3</v>
      </c>
    </row>
    <row r="62" spans="15:31" x14ac:dyDescent="0.25">
      <c r="O62" s="83">
        <v>0.9</v>
      </c>
      <c r="P62" s="83">
        <f t="shared" si="2"/>
        <v>28.934999999999999</v>
      </c>
      <c r="W62" s="133">
        <v>42489</v>
      </c>
      <c r="X62" s="10">
        <v>32.35</v>
      </c>
      <c r="Y62" s="10">
        <v>32.35</v>
      </c>
      <c r="Z62" s="10">
        <v>31.52</v>
      </c>
      <c r="AA62" s="10">
        <v>31.8</v>
      </c>
      <c r="AB62" s="95">
        <v>12533000</v>
      </c>
      <c r="AC62" s="10">
        <v>31.4</v>
      </c>
      <c r="AD62" s="2">
        <f t="shared" si="0"/>
        <v>0.83000000000000185</v>
      </c>
      <c r="AE62" s="138">
        <f t="shared" si="1"/>
        <v>-1.9669060256010118E-2</v>
      </c>
    </row>
    <row r="63" spans="15:31" x14ac:dyDescent="0.25">
      <c r="W63" s="133">
        <v>42488</v>
      </c>
      <c r="X63" s="10">
        <v>31.97</v>
      </c>
      <c r="Y63" s="10">
        <v>32.729999999999997</v>
      </c>
      <c r="Z63" s="10">
        <v>31.73</v>
      </c>
      <c r="AA63" s="10">
        <v>32.44</v>
      </c>
      <c r="AB63" s="95">
        <v>13443200</v>
      </c>
      <c r="AC63" s="10">
        <v>32.03</v>
      </c>
      <c r="AD63" s="2">
        <f t="shared" si="0"/>
        <v>0.99999999999999645</v>
      </c>
      <c r="AE63" s="138">
        <f t="shared" si="1"/>
        <v>8.5012594458437896E-3</v>
      </c>
    </row>
    <row r="64" spans="15:31" x14ac:dyDescent="0.25">
      <c r="W64" s="133">
        <v>42487</v>
      </c>
      <c r="X64" s="10">
        <v>32.18</v>
      </c>
      <c r="Y64" s="10">
        <v>32.29</v>
      </c>
      <c r="Z64" s="10">
        <v>31.99</v>
      </c>
      <c r="AA64" s="10">
        <v>32.159999999999997</v>
      </c>
      <c r="AB64" s="95">
        <v>6711400</v>
      </c>
      <c r="AC64" s="10">
        <v>31.76</v>
      </c>
      <c r="AD64" s="2">
        <f t="shared" si="0"/>
        <v>0.30000000000000071</v>
      </c>
      <c r="AE64" s="138">
        <f t="shared" si="1"/>
        <v>-9.4369298521534972E-4</v>
      </c>
    </row>
    <row r="65" spans="23:31" x14ac:dyDescent="0.25">
      <c r="W65" s="133">
        <v>42486</v>
      </c>
      <c r="X65" s="10">
        <v>32</v>
      </c>
      <c r="Y65" s="10">
        <v>32.299999999999997</v>
      </c>
      <c r="Z65" s="10">
        <v>31.93</v>
      </c>
      <c r="AA65" s="10">
        <v>32.19</v>
      </c>
      <c r="AB65" s="95">
        <v>8701200</v>
      </c>
      <c r="AC65" s="10">
        <v>31.79</v>
      </c>
      <c r="AD65" s="2">
        <f t="shared" si="0"/>
        <v>0.36999999999999744</v>
      </c>
      <c r="AE65" s="138">
        <f t="shared" si="1"/>
        <v>7.606973058637001E-3</v>
      </c>
    </row>
    <row r="66" spans="23:31" x14ac:dyDescent="0.25">
      <c r="W66" s="133">
        <v>42485</v>
      </c>
      <c r="X66" s="10">
        <v>32.090000000000003</v>
      </c>
      <c r="Y66" s="10">
        <v>32.11</v>
      </c>
      <c r="Z66" s="10">
        <v>31.6</v>
      </c>
      <c r="AA66" s="10">
        <v>31.95</v>
      </c>
      <c r="AB66" s="95">
        <v>10604800</v>
      </c>
      <c r="AC66" s="10">
        <v>31.55</v>
      </c>
      <c r="AD66" s="2">
        <f t="shared" si="0"/>
        <v>0.50999999999999801</v>
      </c>
      <c r="AE66" s="138">
        <f t="shared" si="1"/>
        <v>-7.2372561359345111E-3</v>
      </c>
    </row>
    <row r="67" spans="23:31" x14ac:dyDescent="0.25">
      <c r="W67" s="133">
        <v>42482</v>
      </c>
      <c r="X67" s="10">
        <v>32.659999999999997</v>
      </c>
      <c r="Y67" s="10">
        <v>32.79</v>
      </c>
      <c r="Z67" s="10">
        <v>32.119999999999997</v>
      </c>
      <c r="AA67" s="10">
        <v>32.18</v>
      </c>
      <c r="AB67" s="95">
        <v>13824500</v>
      </c>
      <c r="AC67" s="10">
        <v>31.78</v>
      </c>
      <c r="AD67" s="2">
        <f>Y67-Z67</f>
        <v>0.67000000000000171</v>
      </c>
      <c r="AE67" s="138">
        <f>AC67/AC68-1</f>
        <v>-1.4573643410852655E-2</v>
      </c>
    </row>
    <row r="68" spans="23:31" x14ac:dyDescent="0.25">
      <c r="W68" s="133">
        <v>42481</v>
      </c>
      <c r="X68" s="10">
        <v>33.18</v>
      </c>
      <c r="Y68" s="10">
        <v>33.409999999999997</v>
      </c>
      <c r="Z68" s="10">
        <v>32.47</v>
      </c>
      <c r="AA68" s="10">
        <v>32.659999999999997</v>
      </c>
      <c r="AB68" s="95">
        <v>22792300</v>
      </c>
      <c r="AC68" s="10">
        <v>32.25</v>
      </c>
      <c r="AD68" s="2">
        <f>Y68-Z68</f>
        <v>0.93999999999999773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42576</v>
      </c>
      <c r="X2" s="10">
        <v>157</v>
      </c>
      <c r="Y2" s="10">
        <v>157.56</v>
      </c>
      <c r="Z2" s="10">
        <v>156.29</v>
      </c>
      <c r="AA2" s="10">
        <v>156.97999999999999</v>
      </c>
      <c r="AB2" s="95">
        <v>1117500</v>
      </c>
      <c r="AC2" s="10">
        <v>156.97999999999999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158.88999999999999</v>
      </c>
      <c r="W3" s="133">
        <v>42573</v>
      </c>
      <c r="X3" s="10">
        <v>156.82</v>
      </c>
      <c r="Y3" s="10">
        <v>157.37</v>
      </c>
      <c r="Z3" s="10">
        <v>156.02000000000001</v>
      </c>
      <c r="AA3" s="10">
        <v>156.88999999999999</v>
      </c>
      <c r="AB3" s="95">
        <v>901900</v>
      </c>
      <c r="AC3" s="10">
        <v>156.88999999999999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158.88999999999999</v>
      </c>
      <c r="W4" s="133">
        <v>42572</v>
      </c>
      <c r="X4" s="10">
        <v>157.53</v>
      </c>
      <c r="Y4" s="10">
        <v>157.79</v>
      </c>
      <c r="Z4" s="10">
        <v>155.72</v>
      </c>
      <c r="AA4" s="10">
        <v>156.19999999999999</v>
      </c>
      <c r="AB4" s="95">
        <v>1103200</v>
      </c>
      <c r="AC4" s="10">
        <v>156.19999999999999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42571</v>
      </c>
      <c r="X5" s="10">
        <v>156.79</v>
      </c>
      <c r="Y5" s="10">
        <v>158.1</v>
      </c>
      <c r="Z5" s="10">
        <v>156.54</v>
      </c>
      <c r="AA5" s="10">
        <v>157.69</v>
      </c>
      <c r="AB5" s="95">
        <v>686900</v>
      </c>
      <c r="AC5" s="10">
        <v>157.69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42570</v>
      </c>
      <c r="X6" s="10">
        <v>156.27000000000001</v>
      </c>
      <c r="Y6" s="10">
        <v>156.94</v>
      </c>
      <c r="Z6" s="10">
        <v>155.56</v>
      </c>
      <c r="AA6" s="10">
        <v>156.63999999999999</v>
      </c>
      <c r="AB6" s="95">
        <v>679200</v>
      </c>
      <c r="AC6" s="10">
        <v>156.63999999999999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42569</v>
      </c>
      <c r="X7" s="10">
        <v>156.65</v>
      </c>
      <c r="Y7" s="10">
        <v>157.32</v>
      </c>
      <c r="Z7" s="10">
        <v>156.06</v>
      </c>
      <c r="AA7" s="10">
        <v>157.05000000000001</v>
      </c>
      <c r="AB7" s="95">
        <v>1098900</v>
      </c>
      <c r="AC7" s="10">
        <v>157.05000000000001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42566</v>
      </c>
      <c r="X8" s="10">
        <v>158.37</v>
      </c>
      <c r="Y8" s="10">
        <v>158.37</v>
      </c>
      <c r="Z8" s="10">
        <v>156.75</v>
      </c>
      <c r="AA8" s="10">
        <v>157.04</v>
      </c>
      <c r="AB8" s="95">
        <v>1628200</v>
      </c>
      <c r="AC8" s="10">
        <v>157.04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42565</v>
      </c>
      <c r="X9" s="10">
        <v>156.6</v>
      </c>
      <c r="Y9" s="10">
        <v>158.07</v>
      </c>
      <c r="Z9" s="10">
        <v>155.69999999999999</v>
      </c>
      <c r="AA9" s="10">
        <v>157.72999999999999</v>
      </c>
      <c r="AB9" s="95">
        <v>2033500</v>
      </c>
      <c r="AC9" s="10">
        <v>157.72999999999999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42564</v>
      </c>
      <c r="X10" s="10">
        <v>155.01</v>
      </c>
      <c r="Y10" s="10">
        <v>155.16999999999999</v>
      </c>
      <c r="Z10" s="10">
        <v>154.09</v>
      </c>
      <c r="AA10" s="10">
        <v>154.80000000000001</v>
      </c>
      <c r="AB10" s="95">
        <v>844200</v>
      </c>
      <c r="AC10" s="10">
        <v>154.80000000000001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42563</v>
      </c>
      <c r="X11" s="10">
        <v>153.22999999999999</v>
      </c>
      <c r="Y11" s="10">
        <v>154.77000000000001</v>
      </c>
      <c r="Z11" s="10">
        <v>152.44999999999999</v>
      </c>
      <c r="AA11" s="10">
        <v>154.38</v>
      </c>
      <c r="AB11" s="95">
        <v>1188000</v>
      </c>
      <c r="AC11" s="10">
        <v>154.38</v>
      </c>
      <c r="AD11" s="2"/>
      <c r="AE11" s="138"/>
    </row>
    <row r="12" spans="1:43" x14ac:dyDescent="0.25">
      <c r="W12" s="133">
        <v>42562</v>
      </c>
      <c r="X12" s="10">
        <v>153.07</v>
      </c>
      <c r="Y12" s="10">
        <v>153.65</v>
      </c>
      <c r="Z12" s="10">
        <v>152.01</v>
      </c>
      <c r="AA12" s="10">
        <v>152.34</v>
      </c>
      <c r="AB12" s="95">
        <v>959100</v>
      </c>
      <c r="AC12" s="10">
        <v>152.34</v>
      </c>
      <c r="AD12" s="2"/>
      <c r="AE12" s="138"/>
    </row>
    <row r="13" spans="1:43" x14ac:dyDescent="0.25">
      <c r="W13" s="133">
        <v>42559</v>
      </c>
      <c r="X13" s="10">
        <v>150.47</v>
      </c>
      <c r="Y13" s="10">
        <v>153.41999999999999</v>
      </c>
      <c r="Z13" s="10">
        <v>150.36000000000001</v>
      </c>
      <c r="AA13" s="10">
        <v>152.69</v>
      </c>
      <c r="AB13" s="95">
        <v>1153700</v>
      </c>
      <c r="AC13" s="10">
        <v>152.69</v>
      </c>
      <c r="AD13" s="2"/>
      <c r="AE13" s="138"/>
    </row>
    <row r="14" spans="1:43" x14ac:dyDescent="0.25">
      <c r="W14" s="133">
        <v>42558</v>
      </c>
      <c r="X14" s="10">
        <v>148.84</v>
      </c>
      <c r="Y14" s="10">
        <v>149.72999999999999</v>
      </c>
      <c r="Z14" s="10">
        <v>148.44999999999999</v>
      </c>
      <c r="AA14" s="10">
        <v>149.06</v>
      </c>
      <c r="AB14" s="95">
        <v>1331900</v>
      </c>
      <c r="AC14" s="10">
        <v>149.06</v>
      </c>
      <c r="AD14" s="2"/>
      <c r="AE14" s="138"/>
    </row>
    <row r="15" spans="1:43" x14ac:dyDescent="0.25">
      <c r="W15" s="133">
        <v>42557</v>
      </c>
      <c r="X15" s="10">
        <v>146.4</v>
      </c>
      <c r="Y15" s="10">
        <v>149.38</v>
      </c>
      <c r="Z15" s="10">
        <v>145.75</v>
      </c>
      <c r="AA15" s="10">
        <v>149.11000000000001</v>
      </c>
      <c r="AB15" s="95">
        <v>1869400</v>
      </c>
      <c r="AC15" s="10">
        <v>149.11000000000001</v>
      </c>
      <c r="AD15" s="2"/>
      <c r="AE15" s="138"/>
    </row>
    <row r="16" spans="1:43" x14ac:dyDescent="0.25">
      <c r="W16" s="133">
        <v>42556</v>
      </c>
      <c r="X16" s="10">
        <v>148.19999999999999</v>
      </c>
      <c r="Y16" s="10">
        <v>148.74</v>
      </c>
      <c r="Z16" s="10">
        <v>146.63999999999999</v>
      </c>
      <c r="AA16" s="10">
        <v>147.25</v>
      </c>
      <c r="AB16" s="95">
        <v>1878200</v>
      </c>
      <c r="AC16" s="10">
        <v>147.25</v>
      </c>
      <c r="AD16" s="2"/>
      <c r="AE16" s="138"/>
    </row>
    <row r="17" spans="1:31" x14ac:dyDescent="0.25">
      <c r="W17" s="133">
        <v>42552</v>
      </c>
      <c r="X17" s="10">
        <v>147.94</v>
      </c>
      <c r="Y17" s="10">
        <v>149.85</v>
      </c>
      <c r="Z17" s="10">
        <v>147.47</v>
      </c>
      <c r="AA17" s="10">
        <v>149.22999999999999</v>
      </c>
      <c r="AB17" s="95">
        <v>1433100</v>
      </c>
      <c r="AC17" s="10">
        <v>149.22999999999999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42551</v>
      </c>
      <c r="X18" s="10">
        <v>145.59</v>
      </c>
      <c r="Y18" s="10">
        <v>147.78</v>
      </c>
      <c r="Z18" s="10">
        <v>145.13</v>
      </c>
      <c r="AA18" s="10">
        <v>147.76</v>
      </c>
      <c r="AB18" s="95">
        <v>2419800</v>
      </c>
      <c r="AC18" s="10">
        <v>147.76</v>
      </c>
      <c r="AD18" s="2"/>
      <c r="AE18" s="138"/>
    </row>
    <row r="19" spans="1:31" x14ac:dyDescent="0.25">
      <c r="W19" s="133">
        <v>42550</v>
      </c>
      <c r="X19" s="10">
        <v>144.47</v>
      </c>
      <c r="Y19" s="10">
        <v>145.65</v>
      </c>
      <c r="Z19" s="10">
        <v>143.09</v>
      </c>
      <c r="AA19" s="10">
        <v>145.16</v>
      </c>
      <c r="AB19" s="95">
        <v>1998800</v>
      </c>
      <c r="AC19" s="10">
        <v>145.16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42549</v>
      </c>
      <c r="X20" s="10">
        <v>142.37</v>
      </c>
      <c r="Y20" s="10">
        <v>143.27000000000001</v>
      </c>
      <c r="Z20" s="10">
        <v>141.5</v>
      </c>
      <c r="AA20" s="10">
        <v>143.15</v>
      </c>
      <c r="AB20" s="95">
        <v>2075100</v>
      </c>
      <c r="AC20" s="10">
        <v>143.15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42548</v>
      </c>
      <c r="X21" s="10">
        <v>143.84</v>
      </c>
      <c r="Y21" s="10">
        <v>144.65</v>
      </c>
      <c r="Z21" s="10">
        <v>140.21</v>
      </c>
      <c r="AA21" s="10">
        <v>140.93</v>
      </c>
      <c r="AB21" s="95">
        <v>2842400</v>
      </c>
      <c r="AC21" s="10">
        <v>140.93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42545</v>
      </c>
      <c r="X22" s="10">
        <v>146.63</v>
      </c>
      <c r="Y22" s="10">
        <v>148.84</v>
      </c>
      <c r="Z22" s="10">
        <v>144.62</v>
      </c>
      <c r="AA22" s="10">
        <v>145.35</v>
      </c>
      <c r="AB22" s="95">
        <v>3149400</v>
      </c>
      <c r="AC22" s="10">
        <v>145.35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42544</v>
      </c>
      <c r="X23" s="10">
        <v>151.5</v>
      </c>
      <c r="Y23" s="10">
        <v>152.19</v>
      </c>
      <c r="Z23" s="10">
        <v>150.80000000000001</v>
      </c>
      <c r="AA23" s="10">
        <v>152.13999999999999</v>
      </c>
      <c r="AB23" s="95">
        <v>1136900</v>
      </c>
      <c r="AC23" s="10">
        <v>152.13999999999999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42543</v>
      </c>
      <c r="X24" s="10">
        <v>149.1</v>
      </c>
      <c r="Y24" s="10">
        <v>151.5</v>
      </c>
      <c r="Z24" s="10">
        <v>149.05000000000001</v>
      </c>
      <c r="AA24" s="10">
        <v>149.85</v>
      </c>
      <c r="AB24" s="95">
        <v>936000</v>
      </c>
      <c r="AC24" s="10">
        <v>149.85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42542</v>
      </c>
      <c r="X25" s="10">
        <v>148.94999999999999</v>
      </c>
      <c r="Y25" s="10">
        <v>150.09</v>
      </c>
      <c r="Z25" s="10">
        <v>148.38999999999999</v>
      </c>
      <c r="AA25" s="10">
        <v>148.91</v>
      </c>
      <c r="AB25" s="95">
        <v>1257900</v>
      </c>
      <c r="AC25" s="10">
        <v>148.91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42541</v>
      </c>
      <c r="X26" s="10">
        <v>147.72</v>
      </c>
      <c r="Y26" s="10">
        <v>149.19999999999999</v>
      </c>
      <c r="Z26" s="10">
        <v>147.55000000000001</v>
      </c>
      <c r="AA26" s="10">
        <v>148.37</v>
      </c>
      <c r="AB26" s="95">
        <v>1264400</v>
      </c>
      <c r="AC26" s="10">
        <v>148.37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42538</v>
      </c>
      <c r="X27" s="10">
        <v>147.11000000000001</v>
      </c>
      <c r="Y27" s="10">
        <v>147.38</v>
      </c>
      <c r="Z27" s="10">
        <v>145.83000000000001</v>
      </c>
      <c r="AA27" s="10">
        <v>146.24</v>
      </c>
      <c r="AB27" s="95">
        <v>1418500</v>
      </c>
      <c r="AC27" s="10">
        <v>146.24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42537</v>
      </c>
      <c r="X28" s="10">
        <v>146.63999999999999</v>
      </c>
      <c r="Y28" s="10">
        <v>147.4</v>
      </c>
      <c r="Z28" s="10">
        <v>145.22999999999999</v>
      </c>
      <c r="AA28" s="10">
        <v>147.22999999999999</v>
      </c>
      <c r="AB28" s="95">
        <v>1335100</v>
      </c>
      <c r="AC28" s="10">
        <v>147.22999999999999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42536</v>
      </c>
      <c r="X29" s="10">
        <v>148.38999999999999</v>
      </c>
      <c r="Y29" s="10">
        <v>148.66</v>
      </c>
      <c r="Z29" s="10">
        <v>147.26</v>
      </c>
      <c r="AA29" s="10">
        <v>147.41</v>
      </c>
      <c r="AB29" s="95">
        <v>1131800</v>
      </c>
      <c r="AC29" s="10">
        <v>147.41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42535</v>
      </c>
      <c r="X30" s="10">
        <v>149.74</v>
      </c>
      <c r="Y30" s="10">
        <v>149.82</v>
      </c>
      <c r="Z30" s="10">
        <v>147.12</v>
      </c>
      <c r="AA30" s="10">
        <v>147.97999999999999</v>
      </c>
      <c r="AB30" s="95">
        <v>1755900</v>
      </c>
      <c r="AC30" s="10">
        <v>147.97999999999999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42534</v>
      </c>
      <c r="X31" s="10">
        <v>151.5</v>
      </c>
      <c r="Y31" s="10">
        <v>152.34</v>
      </c>
      <c r="Z31" s="10">
        <v>150.44</v>
      </c>
      <c r="AA31" s="10">
        <v>150.52000000000001</v>
      </c>
      <c r="AB31" s="95">
        <v>956800</v>
      </c>
      <c r="AC31" s="10">
        <v>150.52000000000001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42534</v>
      </c>
      <c r="X32" s="10" t="s">
        <v>185</v>
      </c>
      <c r="Y32" s="10"/>
      <c r="Z32" s="10"/>
      <c r="AA32" s="10"/>
      <c r="AB32" s="95"/>
      <c r="AC32" s="10"/>
      <c r="AD32" s="2"/>
      <c r="AE32" s="138"/>
    </row>
    <row r="33" spans="1:31" x14ac:dyDescent="0.25">
      <c r="W33" s="133">
        <v>42531</v>
      </c>
      <c r="X33" s="10">
        <v>153.04</v>
      </c>
      <c r="Y33" s="10">
        <v>153.28</v>
      </c>
      <c r="Z33" s="10">
        <v>151.41999999999999</v>
      </c>
      <c r="AA33" s="10">
        <v>151.80000000000001</v>
      </c>
      <c r="AB33" s="95">
        <v>1303100</v>
      </c>
      <c r="AC33" s="10">
        <v>151.65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42530</v>
      </c>
      <c r="X34" s="10">
        <v>153.6</v>
      </c>
      <c r="Y34" s="10">
        <v>154.81</v>
      </c>
      <c r="Z34" s="10">
        <v>153.01</v>
      </c>
      <c r="AA34" s="10">
        <v>154.15</v>
      </c>
      <c r="AB34" s="95">
        <v>1002600</v>
      </c>
      <c r="AC34" s="10">
        <v>154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42529</v>
      </c>
      <c r="X35" s="10">
        <v>152.96</v>
      </c>
      <c r="Y35" s="10">
        <v>154.30000000000001</v>
      </c>
      <c r="Z35" s="10">
        <v>151.99</v>
      </c>
      <c r="AA35" s="10">
        <v>154.13999999999999</v>
      </c>
      <c r="AB35" s="95">
        <v>1395000</v>
      </c>
      <c r="AC35" s="10">
        <v>153.99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42528</v>
      </c>
      <c r="X36" s="10">
        <v>153.19999999999999</v>
      </c>
      <c r="Y36" s="10">
        <v>153.61000000000001</v>
      </c>
      <c r="Z36" s="10">
        <v>152.53</v>
      </c>
      <c r="AA36" s="10">
        <v>152.69</v>
      </c>
      <c r="AB36" s="95">
        <v>1415600</v>
      </c>
      <c r="AC36" s="10">
        <v>152.54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42527</v>
      </c>
      <c r="X37" s="10">
        <v>152.80000000000001</v>
      </c>
      <c r="Y37" s="10">
        <v>153.9</v>
      </c>
      <c r="Z37" s="10">
        <v>152.03</v>
      </c>
      <c r="AA37" s="10">
        <v>153.19</v>
      </c>
      <c r="AB37" s="95">
        <v>1015000</v>
      </c>
      <c r="AC37" s="10">
        <v>153.04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42524</v>
      </c>
      <c r="X38" s="10">
        <v>152.71</v>
      </c>
      <c r="Y38" s="10">
        <v>153.28</v>
      </c>
      <c r="Z38" s="10">
        <v>151.29</v>
      </c>
      <c r="AA38" s="10">
        <v>152.87</v>
      </c>
      <c r="AB38" s="95">
        <v>831700</v>
      </c>
      <c r="AC38" s="10">
        <v>152.72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42523</v>
      </c>
      <c r="X39" s="10">
        <v>152.58000000000001</v>
      </c>
      <c r="Y39" s="10">
        <v>153.69999999999999</v>
      </c>
      <c r="Z39" s="10">
        <v>152.31</v>
      </c>
      <c r="AA39" s="10">
        <v>153.55000000000001</v>
      </c>
      <c r="AB39" s="95">
        <v>809600</v>
      </c>
      <c r="AC39" s="10">
        <v>153.4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42522</v>
      </c>
      <c r="X40" s="10">
        <v>151.29</v>
      </c>
      <c r="Y40" s="10">
        <v>153.44999999999999</v>
      </c>
      <c r="Z40" s="10">
        <v>150.63</v>
      </c>
      <c r="AA40" s="10">
        <v>153.06</v>
      </c>
      <c r="AB40" s="95">
        <v>1730000</v>
      </c>
      <c r="AC40" s="10">
        <v>152.91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42521</v>
      </c>
      <c r="X41" s="10">
        <v>152</v>
      </c>
      <c r="Y41" s="10">
        <v>152.12</v>
      </c>
      <c r="Z41" s="10">
        <v>150.52000000000001</v>
      </c>
      <c r="AA41" s="10">
        <v>151.77000000000001</v>
      </c>
      <c r="AB41" s="95">
        <v>2177300</v>
      </c>
      <c r="AC41" s="10">
        <v>151.62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42517</v>
      </c>
      <c r="X42" s="10">
        <v>151.52000000000001</v>
      </c>
      <c r="Y42" s="10">
        <v>152.16999999999999</v>
      </c>
      <c r="Z42" s="10">
        <v>150.35</v>
      </c>
      <c r="AA42" s="10">
        <v>152.13</v>
      </c>
      <c r="AB42" s="95">
        <v>1847600</v>
      </c>
      <c r="AC42" s="10">
        <v>151.97999999999999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156.88999999999999</v>
      </c>
      <c r="W43" s="133">
        <v>42516</v>
      </c>
      <c r="X43" s="10">
        <v>150.93</v>
      </c>
      <c r="Y43" s="10">
        <v>151.85</v>
      </c>
      <c r="Z43" s="10">
        <v>150.51</v>
      </c>
      <c r="AA43" s="10">
        <v>151.19999999999999</v>
      </c>
      <c r="AB43" s="95">
        <v>914300</v>
      </c>
      <c r="AC43" s="10">
        <v>151.05000000000001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</v>
      </c>
      <c r="W44" s="133">
        <v>42515</v>
      </c>
      <c r="X44" s="10">
        <v>150.84</v>
      </c>
      <c r="Y44" s="10">
        <v>151.68</v>
      </c>
      <c r="Z44" s="10">
        <v>150.6</v>
      </c>
      <c r="AA44" s="10">
        <v>151.16</v>
      </c>
      <c r="AB44" s="95">
        <v>1311800</v>
      </c>
      <c r="AC44" s="10">
        <v>151.01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7" t="s">
        <v>78</v>
      </c>
      <c r="P45" s="507"/>
      <c r="T45" s="100" t="s">
        <v>100</v>
      </c>
      <c r="U45" s="100" t="s">
        <v>491</v>
      </c>
      <c r="W45" s="133">
        <v>42514</v>
      </c>
      <c r="X45" s="10">
        <v>149.24</v>
      </c>
      <c r="Y45" s="10">
        <v>151.06</v>
      </c>
      <c r="Z45" s="10">
        <v>148.79</v>
      </c>
      <c r="AA45" s="10">
        <v>150.68</v>
      </c>
      <c r="AB45" s="95">
        <v>1097600</v>
      </c>
      <c r="AC45" s="10">
        <v>150.53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174.779</v>
      </c>
      <c r="Q46" s="2"/>
      <c r="T46" s="100" t="s">
        <v>101</v>
      </c>
      <c r="U46" s="100" t="s">
        <v>390</v>
      </c>
      <c r="W46" s="133">
        <v>42513</v>
      </c>
      <c r="X46" s="10">
        <v>148.85</v>
      </c>
      <c r="Y46" s="10">
        <v>149.44</v>
      </c>
      <c r="Z46" s="10">
        <v>147.87</v>
      </c>
      <c r="AA46" s="10">
        <v>148.84</v>
      </c>
      <c r="AB46" s="95">
        <v>994100</v>
      </c>
      <c r="AC46" s="10">
        <v>148.69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173.1901</v>
      </c>
      <c r="Q47" s="2"/>
      <c r="T47" s="100" t="s">
        <v>102</v>
      </c>
      <c r="U47" s="100">
        <v>167.12</v>
      </c>
      <c r="W47" s="133">
        <v>42510</v>
      </c>
      <c r="X47" s="10">
        <v>149.35</v>
      </c>
      <c r="Y47" s="10">
        <v>150.31</v>
      </c>
      <c r="Z47" s="10">
        <v>148.35</v>
      </c>
      <c r="AA47" s="10">
        <v>148.85</v>
      </c>
      <c r="AB47" s="95">
        <v>1420900</v>
      </c>
      <c r="AC47" s="10">
        <v>148.69999999999999</v>
      </c>
      <c r="AD47" s="2"/>
      <c r="AE47" s="138"/>
    </row>
    <row r="48" spans="1:31" x14ac:dyDescent="0.25">
      <c r="O48" s="83">
        <v>1.08</v>
      </c>
      <c r="P48" s="83">
        <f t="shared" si="0"/>
        <v>171.60120000000001</v>
      </c>
      <c r="Q48" s="2"/>
      <c r="T48" s="100" t="s">
        <v>103</v>
      </c>
      <c r="U48" s="100">
        <v>0.98004999999999998</v>
      </c>
      <c r="W48" s="133">
        <v>42509</v>
      </c>
      <c r="X48" s="10">
        <v>149.51</v>
      </c>
      <c r="Y48" s="10">
        <v>149.56</v>
      </c>
      <c r="Z48" s="10">
        <v>146.93</v>
      </c>
      <c r="AA48" s="10">
        <v>148.41999999999999</v>
      </c>
      <c r="AB48" s="95">
        <v>1428000</v>
      </c>
      <c r="AC48" s="10">
        <v>148.27000000000001</v>
      </c>
      <c r="AD48" s="2"/>
      <c r="AE48" s="138"/>
    </row>
    <row r="49" spans="15:31" x14ac:dyDescent="0.25">
      <c r="O49" s="83">
        <v>1.07</v>
      </c>
      <c r="P49" s="83">
        <f t="shared" si="0"/>
        <v>170.01229999999998</v>
      </c>
      <c r="Q49" s="2"/>
      <c r="T49" s="100" t="s">
        <v>104</v>
      </c>
      <c r="U49" s="100" t="s">
        <v>312</v>
      </c>
      <c r="W49" s="133">
        <v>42508</v>
      </c>
      <c r="X49" s="10">
        <v>148.43</v>
      </c>
      <c r="Y49" s="10">
        <v>151.22</v>
      </c>
      <c r="Z49" s="10">
        <v>148.01</v>
      </c>
      <c r="AA49" s="10">
        <v>150.11000000000001</v>
      </c>
      <c r="AB49" s="95">
        <v>1715100</v>
      </c>
      <c r="AC49" s="10">
        <v>149.96</v>
      </c>
      <c r="AD49" s="2"/>
      <c r="AE49" s="138"/>
    </row>
    <row r="50" spans="15:31" x14ac:dyDescent="0.25">
      <c r="O50" s="83">
        <v>1.06</v>
      </c>
      <c r="P50" s="83">
        <f t="shared" si="0"/>
        <v>168.42339999999999</v>
      </c>
      <c r="Q50" s="2"/>
      <c r="T50" s="100"/>
      <c r="U50" s="100"/>
      <c r="W50" s="133">
        <v>42507</v>
      </c>
      <c r="X50" s="10">
        <v>150.19</v>
      </c>
      <c r="Y50" s="10">
        <v>150.94999999999999</v>
      </c>
      <c r="Z50" s="10">
        <v>148.06</v>
      </c>
      <c r="AA50" s="10">
        <v>148.82</v>
      </c>
      <c r="AB50" s="95">
        <v>1815800</v>
      </c>
      <c r="AC50" s="10">
        <v>148.66999999999999</v>
      </c>
      <c r="AD50" s="2"/>
      <c r="AE50" s="138"/>
    </row>
    <row r="51" spans="15:31" x14ac:dyDescent="0.25">
      <c r="O51" s="83">
        <v>1.05</v>
      </c>
      <c r="P51" s="83">
        <f t="shared" si="0"/>
        <v>166.83449999999999</v>
      </c>
      <c r="Q51" s="2"/>
      <c r="T51" s="100" t="s">
        <v>105</v>
      </c>
      <c r="U51" s="100" t="s">
        <v>492</v>
      </c>
      <c r="W51" s="133">
        <v>42506</v>
      </c>
      <c r="X51" s="10">
        <v>147.9</v>
      </c>
      <c r="Y51" s="10">
        <v>150.43</v>
      </c>
      <c r="Z51" s="10">
        <v>147.69999999999999</v>
      </c>
      <c r="AA51" s="10">
        <v>150.24</v>
      </c>
      <c r="AB51" s="95">
        <v>1473000</v>
      </c>
      <c r="AC51" s="10">
        <v>150.09</v>
      </c>
      <c r="AD51" s="2"/>
      <c r="AE51" s="138"/>
    </row>
    <row r="52" spans="15:31" x14ac:dyDescent="0.25">
      <c r="O52" s="83">
        <v>1.04</v>
      </c>
      <c r="P52" s="83">
        <f t="shared" si="0"/>
        <v>165.2456</v>
      </c>
      <c r="Q52" s="2"/>
      <c r="T52" s="100" t="s">
        <v>106</v>
      </c>
      <c r="U52" s="100" t="s">
        <v>346</v>
      </c>
      <c r="W52" s="133">
        <v>42503</v>
      </c>
      <c r="X52" s="10">
        <v>148.37</v>
      </c>
      <c r="Y52" s="10">
        <v>149.35</v>
      </c>
      <c r="Z52" s="10">
        <v>147.4</v>
      </c>
      <c r="AA52" s="10">
        <v>147.88999999999999</v>
      </c>
      <c r="AB52" s="95">
        <v>1531100</v>
      </c>
      <c r="AC52" s="10">
        <v>147.74</v>
      </c>
      <c r="AD52" s="2"/>
      <c r="AE52" s="138"/>
    </row>
    <row r="53" spans="15:31" x14ac:dyDescent="0.25">
      <c r="O53" s="83">
        <v>1.03</v>
      </c>
      <c r="P53" s="83">
        <f t="shared" si="0"/>
        <v>163.6567</v>
      </c>
      <c r="Q53" s="2"/>
      <c r="T53" s="100" t="s">
        <v>107</v>
      </c>
      <c r="U53" s="101">
        <v>1119420</v>
      </c>
      <c r="W53" s="133">
        <v>42502</v>
      </c>
      <c r="X53" s="10">
        <v>148.29</v>
      </c>
      <c r="Y53" s="10">
        <v>149.26</v>
      </c>
      <c r="Z53" s="10">
        <v>147.58000000000001</v>
      </c>
      <c r="AA53" s="10">
        <v>148.91999999999999</v>
      </c>
      <c r="AB53" s="95">
        <v>1203300</v>
      </c>
      <c r="AC53" s="10">
        <v>148.77000000000001</v>
      </c>
      <c r="AD53" s="2"/>
      <c r="AE53" s="138"/>
    </row>
    <row r="54" spans="15:31" x14ac:dyDescent="0.25">
      <c r="O54" s="83">
        <v>1.02</v>
      </c>
      <c r="P54" s="83">
        <f t="shared" si="0"/>
        <v>162.06779999999998</v>
      </c>
      <c r="Q54" s="2"/>
      <c r="T54" s="100" t="s">
        <v>110</v>
      </c>
      <c r="U54" s="101">
        <v>1431700</v>
      </c>
      <c r="W54" s="133">
        <v>42501</v>
      </c>
      <c r="X54" s="10">
        <v>149</v>
      </c>
      <c r="Y54" s="10">
        <v>149.94999999999999</v>
      </c>
      <c r="Z54" s="10">
        <v>147.94999999999999</v>
      </c>
      <c r="AA54" s="10">
        <v>147.97</v>
      </c>
      <c r="AB54" s="95">
        <v>972200</v>
      </c>
      <c r="AC54" s="10">
        <v>147.82</v>
      </c>
      <c r="AD54" s="2"/>
      <c r="AE54" s="138"/>
    </row>
    <row r="55" spans="15:31" x14ac:dyDescent="0.25">
      <c r="O55" s="83">
        <v>1.01</v>
      </c>
      <c r="P55" s="83">
        <f t="shared" si="0"/>
        <v>160.47889999999998</v>
      </c>
      <c r="Q55" s="2"/>
      <c r="T55" s="100" t="s">
        <v>108</v>
      </c>
      <c r="U55" s="100" t="s">
        <v>493</v>
      </c>
      <c r="W55" s="133">
        <v>42500</v>
      </c>
      <c r="X55" s="10">
        <v>148.36000000000001</v>
      </c>
      <c r="Y55" s="10">
        <v>148.88999999999999</v>
      </c>
      <c r="Z55" s="10">
        <v>147.08000000000001</v>
      </c>
      <c r="AA55" s="10">
        <v>148.83000000000001</v>
      </c>
      <c r="AB55" s="95">
        <v>1471500</v>
      </c>
      <c r="AC55" s="10">
        <v>148.68</v>
      </c>
      <c r="AD55" s="2"/>
      <c r="AE55" s="138"/>
    </row>
    <row r="56" spans="15:31" x14ac:dyDescent="0.25">
      <c r="O56" s="83">
        <v>1</v>
      </c>
      <c r="P56" s="83">
        <f t="shared" si="0"/>
        <v>158.88999999999999</v>
      </c>
      <c r="Q56" s="2"/>
      <c r="T56" s="100" t="s">
        <v>111</v>
      </c>
      <c r="U56" s="100">
        <v>31.59</v>
      </c>
      <c r="W56" s="133">
        <v>42499</v>
      </c>
      <c r="X56" s="10">
        <v>147.29</v>
      </c>
      <c r="Y56" s="10">
        <v>148.5</v>
      </c>
      <c r="Z56" s="10">
        <v>146.78</v>
      </c>
      <c r="AA56" s="10">
        <v>147.46</v>
      </c>
      <c r="AB56" s="95">
        <v>1191200</v>
      </c>
      <c r="AC56" s="10">
        <v>147.31</v>
      </c>
      <c r="AD56" s="2"/>
      <c r="AE56" s="138"/>
    </row>
    <row r="57" spans="15:31" x14ac:dyDescent="0.25">
      <c r="O57" s="83">
        <v>0.99</v>
      </c>
      <c r="P57" s="83">
        <f t="shared" si="0"/>
        <v>157.30109999999999</v>
      </c>
      <c r="Q57" s="2"/>
      <c r="T57" s="100" t="s">
        <v>112</v>
      </c>
      <c r="U57" s="100">
        <v>4.97</v>
      </c>
      <c r="W57" s="133">
        <v>42496</v>
      </c>
      <c r="X57" s="10">
        <v>145</v>
      </c>
      <c r="Y57" s="10">
        <v>147.53</v>
      </c>
      <c r="Z57" s="10">
        <v>144.86000000000001</v>
      </c>
      <c r="AA57" s="10">
        <v>146.97</v>
      </c>
      <c r="AB57" s="95">
        <v>1257400</v>
      </c>
      <c r="AC57" s="10">
        <v>146.82</v>
      </c>
      <c r="AD57" s="2"/>
      <c r="AE57" s="138"/>
    </row>
    <row r="58" spans="15:31" x14ac:dyDescent="0.25">
      <c r="O58" s="83">
        <v>0.98</v>
      </c>
      <c r="P58" s="83">
        <f t="shared" si="0"/>
        <v>155.7122</v>
      </c>
      <c r="Q58" s="2"/>
      <c r="T58" s="100" t="s">
        <v>109</v>
      </c>
      <c r="U58" s="100" t="s">
        <v>364</v>
      </c>
      <c r="W58" s="133">
        <v>42495</v>
      </c>
      <c r="X58" s="10">
        <v>144.18</v>
      </c>
      <c r="Y58" s="10">
        <v>145.78</v>
      </c>
      <c r="Z58" s="10">
        <v>143.79</v>
      </c>
      <c r="AA58" s="10">
        <v>145.13999999999999</v>
      </c>
      <c r="AB58" s="95">
        <v>1224000</v>
      </c>
      <c r="AC58" s="10">
        <v>145</v>
      </c>
      <c r="AD58" s="2"/>
      <c r="AE58" s="138"/>
    </row>
    <row r="59" spans="15:31" x14ac:dyDescent="0.25">
      <c r="O59" s="83">
        <v>0.97</v>
      </c>
      <c r="P59" s="83">
        <f t="shared" si="0"/>
        <v>154.12329999999997</v>
      </c>
      <c r="W59" s="133">
        <v>42494</v>
      </c>
      <c r="X59" s="10">
        <v>143.22999999999999</v>
      </c>
      <c r="Y59" s="10">
        <v>145.03</v>
      </c>
      <c r="Z59" s="10">
        <v>142.97999999999999</v>
      </c>
      <c r="AA59" s="10">
        <v>144.55000000000001</v>
      </c>
      <c r="AB59" s="95">
        <v>982500</v>
      </c>
      <c r="AC59" s="10">
        <v>144.41</v>
      </c>
      <c r="AD59" s="2"/>
      <c r="AE59" s="138"/>
    </row>
    <row r="60" spans="15:31" x14ac:dyDescent="0.25">
      <c r="O60" s="83">
        <v>0.96</v>
      </c>
      <c r="P60" s="83">
        <f t="shared" si="0"/>
        <v>152.53439999999998</v>
      </c>
      <c r="W60" s="133">
        <v>42493</v>
      </c>
      <c r="X60" s="10">
        <v>146.16</v>
      </c>
      <c r="Y60" s="10">
        <v>146.22999999999999</v>
      </c>
      <c r="Z60" s="10">
        <v>143.72999999999999</v>
      </c>
      <c r="AA60" s="10">
        <v>144.87</v>
      </c>
      <c r="AB60" s="95">
        <v>981700</v>
      </c>
      <c r="AC60" s="10">
        <v>144.72999999999999</v>
      </c>
      <c r="AD60" s="2"/>
      <c r="AE60" s="138"/>
    </row>
    <row r="61" spans="15:31" x14ac:dyDescent="0.25">
      <c r="O61" s="83">
        <v>0.95</v>
      </c>
      <c r="P61" s="83">
        <f t="shared" si="0"/>
        <v>150.94549999999998</v>
      </c>
      <c r="W61" s="133">
        <v>42492</v>
      </c>
      <c r="X61" s="10">
        <v>145.01</v>
      </c>
      <c r="Y61" s="10">
        <v>146.77000000000001</v>
      </c>
      <c r="Z61" s="10">
        <v>144.97999999999999</v>
      </c>
      <c r="AA61" s="10">
        <v>146.5</v>
      </c>
      <c r="AB61" s="95">
        <v>1537100</v>
      </c>
      <c r="AC61" s="10">
        <v>146.36000000000001</v>
      </c>
      <c r="AD61" s="2"/>
      <c r="AE61" s="138"/>
    </row>
    <row r="62" spans="15:31" x14ac:dyDescent="0.25">
      <c r="O62" s="83">
        <v>0.94</v>
      </c>
      <c r="P62" s="83">
        <f t="shared" si="0"/>
        <v>149.35659999999999</v>
      </c>
      <c r="W62" s="133">
        <v>42489</v>
      </c>
      <c r="X62" s="10">
        <v>143.9</v>
      </c>
      <c r="Y62" s="10">
        <v>144.58000000000001</v>
      </c>
      <c r="Z62" s="10">
        <v>141.13</v>
      </c>
      <c r="AA62" s="10">
        <v>144.25</v>
      </c>
      <c r="AB62" s="95">
        <v>2205700</v>
      </c>
      <c r="AC62" s="10">
        <v>144.11000000000001</v>
      </c>
      <c r="AD62" s="2"/>
      <c r="AE62" s="138"/>
    </row>
    <row r="63" spans="15:31" x14ac:dyDescent="0.25">
      <c r="O63" s="83">
        <v>0.93</v>
      </c>
      <c r="P63" s="83">
        <f t="shared" si="0"/>
        <v>147.76769999999999</v>
      </c>
      <c r="W63" s="133">
        <v>42488</v>
      </c>
      <c r="X63" s="10">
        <v>147.21</v>
      </c>
      <c r="Y63" s="10">
        <v>147.9</v>
      </c>
      <c r="Z63" s="10">
        <v>143.28</v>
      </c>
      <c r="AA63" s="10">
        <v>145.32</v>
      </c>
      <c r="AB63" s="95">
        <v>3063500</v>
      </c>
      <c r="AC63" s="10">
        <v>145.18</v>
      </c>
      <c r="AD63" s="2"/>
      <c r="AE63" s="138"/>
    </row>
    <row r="64" spans="15:31" x14ac:dyDescent="0.25">
      <c r="O64" s="83">
        <v>0.92</v>
      </c>
      <c r="P64" s="83">
        <f t="shared" si="0"/>
        <v>146.1788</v>
      </c>
      <c r="W64" s="133">
        <v>42487</v>
      </c>
      <c r="X64" s="10">
        <v>145.61000000000001</v>
      </c>
      <c r="Y64" s="10">
        <v>147.75</v>
      </c>
      <c r="Z64" s="10">
        <v>145.16</v>
      </c>
      <c r="AA64" s="10">
        <v>147.13999999999999</v>
      </c>
      <c r="AB64" s="95">
        <v>1497800</v>
      </c>
      <c r="AC64" s="10">
        <v>146.99</v>
      </c>
      <c r="AD64" s="2"/>
      <c r="AE64" s="138"/>
    </row>
    <row r="65" spans="15:31" x14ac:dyDescent="0.25">
      <c r="O65" s="83">
        <v>0.91</v>
      </c>
      <c r="P65" s="83">
        <f t="shared" si="0"/>
        <v>144.5899</v>
      </c>
      <c r="W65" s="133">
        <v>42486</v>
      </c>
      <c r="X65" s="10">
        <v>146.13</v>
      </c>
      <c r="Y65" s="10">
        <v>146.38</v>
      </c>
      <c r="Z65" s="10">
        <v>144.54</v>
      </c>
      <c r="AA65" s="10">
        <v>145.61000000000001</v>
      </c>
      <c r="AB65" s="95">
        <v>1794200</v>
      </c>
      <c r="AC65" s="10">
        <v>145.47</v>
      </c>
      <c r="AD65" s="2"/>
      <c r="AE65" s="138"/>
    </row>
    <row r="66" spans="15:31" x14ac:dyDescent="0.25">
      <c r="O66" s="83">
        <v>0.9</v>
      </c>
      <c r="P66" s="83">
        <f t="shared" si="0"/>
        <v>143.001</v>
      </c>
      <c r="W66" s="133">
        <v>42485</v>
      </c>
      <c r="X66" s="10">
        <v>146.74</v>
      </c>
      <c r="Y66" s="10">
        <v>147.24</v>
      </c>
      <c r="Z66" s="10">
        <v>146.30000000000001</v>
      </c>
      <c r="AA66" s="10">
        <v>146.56</v>
      </c>
      <c r="AB66" s="95">
        <v>1396700</v>
      </c>
      <c r="AC66" s="10">
        <v>146.41999999999999</v>
      </c>
      <c r="AD66" s="2"/>
      <c r="AE66" s="138"/>
    </row>
    <row r="67" spans="15:31" x14ac:dyDescent="0.25">
      <c r="W67" s="133">
        <v>42482</v>
      </c>
      <c r="X67" s="10">
        <v>147.47</v>
      </c>
      <c r="Y67" s="10">
        <v>147.94</v>
      </c>
      <c r="Z67" s="10">
        <v>145.63999999999999</v>
      </c>
      <c r="AA67" s="10">
        <v>146.85</v>
      </c>
      <c r="AB67" s="95">
        <v>1014600</v>
      </c>
      <c r="AC67" s="10">
        <v>146.69999999999999</v>
      </c>
      <c r="AD67" s="2"/>
      <c r="AE67" s="138"/>
    </row>
    <row r="68" spans="15:31" x14ac:dyDescent="0.25">
      <c r="W68" s="133">
        <v>42481</v>
      </c>
      <c r="X68" s="10">
        <v>146.12</v>
      </c>
      <c r="Y68" s="10">
        <v>147.77000000000001</v>
      </c>
      <c r="Z68" s="10">
        <v>145.77000000000001</v>
      </c>
      <c r="AA68" s="10">
        <v>147.35</v>
      </c>
      <c r="AB68" s="95">
        <v>1329200</v>
      </c>
      <c r="AC68" s="10">
        <v>147.19999999999999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42576</v>
      </c>
      <c r="X2" s="10">
        <v>31.04</v>
      </c>
      <c r="Y2" s="10">
        <v>31.19</v>
      </c>
      <c r="Z2" s="10">
        <v>30.84</v>
      </c>
      <c r="AA2" s="10">
        <v>31.13</v>
      </c>
      <c r="AB2" s="95">
        <v>477100</v>
      </c>
      <c r="AC2" s="10">
        <v>31.13</v>
      </c>
      <c r="AD2" s="2">
        <f>Y2-Z2</f>
        <v>0.35000000000000142</v>
      </c>
      <c r="AE2" s="138">
        <f>AC2/AC3-1</f>
        <v>2.2537025112685516E-3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31.99</v>
      </c>
      <c r="W3" s="133">
        <v>42573</v>
      </c>
      <c r="X3" s="10">
        <v>30.51</v>
      </c>
      <c r="Y3" s="10">
        <v>31.16</v>
      </c>
      <c r="Z3" s="10">
        <v>30.47</v>
      </c>
      <c r="AA3" s="10">
        <v>31.06</v>
      </c>
      <c r="AB3" s="95">
        <v>561600</v>
      </c>
      <c r="AC3" s="10">
        <v>31.06</v>
      </c>
      <c r="AD3" s="2">
        <f t="shared" ref="AD3:AD66" si="0">Y3-Z3</f>
        <v>0.69000000000000128</v>
      </c>
      <c r="AE3" s="138">
        <f t="shared" ref="AE3:AE66" si="1">AC3/AC4-1</f>
        <v>5.8290155440414715E-3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31.99</v>
      </c>
      <c r="W4" s="133">
        <v>42572</v>
      </c>
      <c r="X4" s="10">
        <v>31.38</v>
      </c>
      <c r="Y4" s="10">
        <v>31.4</v>
      </c>
      <c r="Z4" s="10">
        <v>30.61</v>
      </c>
      <c r="AA4" s="10">
        <v>30.88</v>
      </c>
      <c r="AB4" s="95">
        <v>991600</v>
      </c>
      <c r="AC4" s="10">
        <v>30.88</v>
      </c>
      <c r="AD4" s="2">
        <f t="shared" si="0"/>
        <v>0.78999999999999915</v>
      </c>
      <c r="AE4" s="138">
        <f t="shared" si="1"/>
        <v>-2.27848101265824E-2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31.45</v>
      </c>
      <c r="Y5" s="10">
        <v>31.84</v>
      </c>
      <c r="Z5" s="10">
        <v>31.38</v>
      </c>
      <c r="AA5" s="10">
        <v>31.6</v>
      </c>
      <c r="AB5" s="95">
        <v>443800</v>
      </c>
      <c r="AC5" s="10">
        <v>31.6</v>
      </c>
      <c r="AD5" s="2">
        <f t="shared" si="0"/>
        <v>0.46000000000000085</v>
      </c>
      <c r="AE5" s="138">
        <f t="shared" si="1"/>
        <v>2.220107833809104E-3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31.46</v>
      </c>
      <c r="Y6" s="10">
        <v>31.7</v>
      </c>
      <c r="Z6" s="10">
        <v>31.42</v>
      </c>
      <c r="AA6" s="10">
        <v>31.53</v>
      </c>
      <c r="AB6" s="95">
        <v>439400</v>
      </c>
      <c r="AC6" s="10">
        <v>31.53</v>
      </c>
      <c r="AD6" s="2">
        <f t="shared" si="0"/>
        <v>0.27999999999999758</v>
      </c>
      <c r="AE6" s="138">
        <f t="shared" si="1"/>
        <v>-5.3627760252364931E-3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42569</v>
      </c>
      <c r="X7" s="10">
        <v>31.36</v>
      </c>
      <c r="Y7" s="10">
        <v>31.81</v>
      </c>
      <c r="Z7" s="10">
        <v>31.36</v>
      </c>
      <c r="AA7" s="10">
        <v>31.7</v>
      </c>
      <c r="AB7" s="95">
        <v>330000</v>
      </c>
      <c r="AC7" s="10">
        <v>31.7</v>
      </c>
      <c r="AD7" s="2">
        <f t="shared" si="0"/>
        <v>0.44999999999999929</v>
      </c>
      <c r="AE7" s="138">
        <f t="shared" si="1"/>
        <v>-9.4547746612039241E-4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31.56</v>
      </c>
      <c r="Y8" s="10">
        <v>31.78</v>
      </c>
      <c r="Z8" s="10">
        <v>31.35</v>
      </c>
      <c r="AA8" s="10">
        <v>31.73</v>
      </c>
      <c r="AB8" s="95">
        <v>658000</v>
      </c>
      <c r="AC8" s="10">
        <v>31.73</v>
      </c>
      <c r="AD8" s="2">
        <f t="shared" si="0"/>
        <v>0.42999999999999972</v>
      </c>
      <c r="AE8" s="138">
        <f t="shared" si="1"/>
        <v>6.6624365482232939E-3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42565</v>
      </c>
      <c r="X9" s="10">
        <v>31.86</v>
      </c>
      <c r="Y9" s="10">
        <v>32.03</v>
      </c>
      <c r="Z9" s="10">
        <v>31.5</v>
      </c>
      <c r="AA9" s="10">
        <v>31.52</v>
      </c>
      <c r="AB9" s="95">
        <v>568400</v>
      </c>
      <c r="AC9" s="10">
        <v>31.52</v>
      </c>
      <c r="AD9" s="2">
        <f t="shared" si="0"/>
        <v>0.53000000000000114</v>
      </c>
      <c r="AE9" s="138">
        <f t="shared" si="1"/>
        <v>-3.1715826197276087E-4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42564</v>
      </c>
      <c r="X10" s="10">
        <v>32.06</v>
      </c>
      <c r="Y10" s="10">
        <v>32.06</v>
      </c>
      <c r="Z10" s="10">
        <v>31.25</v>
      </c>
      <c r="AA10" s="10">
        <v>31.53</v>
      </c>
      <c r="AB10" s="95">
        <v>607500</v>
      </c>
      <c r="AC10" s="10">
        <v>31.53</v>
      </c>
      <c r="AD10" s="2">
        <f t="shared" si="0"/>
        <v>0.81000000000000227</v>
      </c>
      <c r="AE10" s="138">
        <f t="shared" si="1"/>
        <v>-9.1137649277184263E-3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3.3500000000000002E-2</v>
      </c>
      <c r="W11" s="133">
        <v>42563</v>
      </c>
      <c r="X11" s="10">
        <v>31.76</v>
      </c>
      <c r="Y11" s="10">
        <v>31.89</v>
      </c>
      <c r="Z11" s="10">
        <v>31.35</v>
      </c>
      <c r="AA11" s="10">
        <v>31.82</v>
      </c>
      <c r="AB11" s="95">
        <v>738300</v>
      </c>
      <c r="AC11" s="10">
        <v>31.82</v>
      </c>
      <c r="AD11" s="2">
        <f t="shared" si="0"/>
        <v>0.53999999999999915</v>
      </c>
      <c r="AE11" s="138">
        <f t="shared" si="1"/>
        <v>1.7263427109974305E-2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42562</v>
      </c>
      <c r="X12" s="10">
        <v>31.5</v>
      </c>
      <c r="Y12" s="10">
        <v>31.62</v>
      </c>
      <c r="Z12" s="10">
        <v>31.02</v>
      </c>
      <c r="AA12" s="10">
        <v>31.28</v>
      </c>
      <c r="AB12" s="95">
        <v>700700</v>
      </c>
      <c r="AC12" s="10">
        <v>31.28</v>
      </c>
      <c r="AD12" s="2">
        <f t="shared" si="0"/>
        <v>0.60000000000000142</v>
      </c>
      <c r="AE12" s="138">
        <f t="shared" si="1"/>
        <v>1.889250814332244E-2</v>
      </c>
    </row>
    <row r="13" spans="1:43" x14ac:dyDescent="0.25">
      <c r="W13" s="133">
        <v>42559</v>
      </c>
      <c r="X13" s="10">
        <v>30.5</v>
      </c>
      <c r="Y13" s="10">
        <v>30.99</v>
      </c>
      <c r="Z13" s="10">
        <v>30.44</v>
      </c>
      <c r="AA13" s="10">
        <v>30.7</v>
      </c>
      <c r="AB13" s="95">
        <v>1109000</v>
      </c>
      <c r="AC13" s="10">
        <v>30.7</v>
      </c>
      <c r="AD13" s="2">
        <f t="shared" si="0"/>
        <v>0.54999999999999716</v>
      </c>
      <c r="AE13" s="138">
        <f t="shared" si="1"/>
        <v>2.3333333333333206E-2</v>
      </c>
    </row>
    <row r="14" spans="1:43" x14ac:dyDescent="0.25">
      <c r="W14" s="133">
        <v>42558</v>
      </c>
      <c r="X14" s="10">
        <v>30.16</v>
      </c>
      <c r="Y14" s="10">
        <v>30.63</v>
      </c>
      <c r="Z14" s="10">
        <v>29.65</v>
      </c>
      <c r="AA14" s="10">
        <v>30</v>
      </c>
      <c r="AB14" s="95">
        <v>804900</v>
      </c>
      <c r="AC14" s="10">
        <v>30</v>
      </c>
      <c r="AD14" s="2">
        <f t="shared" si="0"/>
        <v>0.98000000000000043</v>
      </c>
      <c r="AE14" s="138">
        <f t="shared" si="1"/>
        <v>-3.6532713384257454E-3</v>
      </c>
    </row>
    <row r="15" spans="1:43" x14ac:dyDescent="0.25">
      <c r="W15" s="133">
        <v>42557</v>
      </c>
      <c r="X15" s="10">
        <v>29.85</v>
      </c>
      <c r="Y15" s="10">
        <v>30.22</v>
      </c>
      <c r="Z15" s="10">
        <v>29.31</v>
      </c>
      <c r="AA15" s="10">
        <v>30.11</v>
      </c>
      <c r="AB15" s="95">
        <v>1179700</v>
      </c>
      <c r="AC15" s="10">
        <v>30.11</v>
      </c>
      <c r="AD15" s="2">
        <f t="shared" si="0"/>
        <v>0.91000000000000014</v>
      </c>
      <c r="AE15" s="138">
        <f t="shared" si="1"/>
        <v>2.9980013324450994E-3</v>
      </c>
    </row>
    <row r="16" spans="1:43" x14ac:dyDescent="0.25">
      <c r="W16" s="133">
        <v>42556</v>
      </c>
      <c r="X16" s="10">
        <v>30.57</v>
      </c>
      <c r="Y16" s="10">
        <v>30.76</v>
      </c>
      <c r="Z16" s="10">
        <v>29.75</v>
      </c>
      <c r="AA16" s="10">
        <v>30.02</v>
      </c>
      <c r="AB16" s="95">
        <v>645800</v>
      </c>
      <c r="AC16" s="10">
        <v>30.02</v>
      </c>
      <c r="AD16" s="2">
        <f t="shared" si="0"/>
        <v>1.0100000000000016</v>
      </c>
      <c r="AE16" s="138">
        <f t="shared" si="1"/>
        <v>-2.8478964401294493E-2</v>
      </c>
    </row>
    <row r="17" spans="1:31" x14ac:dyDescent="0.25">
      <c r="W17" s="133">
        <v>42552</v>
      </c>
      <c r="X17" s="10">
        <v>30.59</v>
      </c>
      <c r="Y17" s="10">
        <v>31.18</v>
      </c>
      <c r="Z17" s="10">
        <v>30.51</v>
      </c>
      <c r="AA17" s="10">
        <v>30.9</v>
      </c>
      <c r="AB17" s="95">
        <v>513500</v>
      </c>
      <c r="AC17" s="10">
        <v>30.9</v>
      </c>
      <c r="AD17" s="2">
        <f t="shared" si="0"/>
        <v>0.66999999999999815</v>
      </c>
      <c r="AE17" s="138">
        <f t="shared" si="1"/>
        <v>7.8277886497064575E-3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42551</v>
      </c>
      <c r="X18" s="10">
        <v>29.94</v>
      </c>
      <c r="Y18" s="10">
        <v>30.68</v>
      </c>
      <c r="Z18" s="10">
        <v>29.76</v>
      </c>
      <c r="AA18" s="10">
        <v>30.66</v>
      </c>
      <c r="AB18" s="95">
        <v>803700</v>
      </c>
      <c r="AC18" s="10">
        <v>30.66</v>
      </c>
      <c r="AD18" s="2">
        <f t="shared" si="0"/>
        <v>0.91999999999999815</v>
      </c>
      <c r="AE18" s="138">
        <f t="shared" si="1"/>
        <v>3.1628532974428136E-2</v>
      </c>
    </row>
    <row r="19" spans="1:31" x14ac:dyDescent="0.25">
      <c r="W19" s="133">
        <v>42550</v>
      </c>
      <c r="X19" s="10">
        <v>30</v>
      </c>
      <c r="Y19" s="10">
        <v>30.19</v>
      </c>
      <c r="Z19" s="10">
        <v>29.5</v>
      </c>
      <c r="AA19" s="10">
        <v>29.72</v>
      </c>
      <c r="AB19" s="95">
        <v>910500</v>
      </c>
      <c r="AC19" s="10">
        <v>29.72</v>
      </c>
      <c r="AD19" s="2">
        <f t="shared" si="0"/>
        <v>0.69000000000000128</v>
      </c>
      <c r="AE19" s="138">
        <f t="shared" si="1"/>
        <v>4.7329276538201626E-3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42549</v>
      </c>
      <c r="X20" s="10">
        <v>29.44</v>
      </c>
      <c r="Y20" s="10">
        <v>29.72</v>
      </c>
      <c r="Z20" s="10">
        <v>29.17</v>
      </c>
      <c r="AA20" s="10">
        <v>29.58</v>
      </c>
      <c r="AB20" s="95">
        <v>1352500</v>
      </c>
      <c r="AC20" s="10">
        <v>29.58</v>
      </c>
      <c r="AD20" s="2">
        <f t="shared" si="0"/>
        <v>0.54999999999999716</v>
      </c>
      <c r="AE20" s="138">
        <f t="shared" si="1"/>
        <v>2.1056265101829563E-2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42548</v>
      </c>
      <c r="X21" s="10">
        <v>29.98</v>
      </c>
      <c r="Y21" s="10">
        <v>30</v>
      </c>
      <c r="Z21" s="10">
        <v>28.72</v>
      </c>
      <c r="AA21" s="10">
        <v>28.97</v>
      </c>
      <c r="AB21" s="95">
        <v>1003800</v>
      </c>
      <c r="AC21" s="10">
        <v>28.97</v>
      </c>
      <c r="AD21" s="2">
        <f t="shared" si="0"/>
        <v>1.2800000000000011</v>
      </c>
      <c r="AE21" s="138">
        <f t="shared" si="1"/>
        <v>-4.8291721419185363E-2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42545</v>
      </c>
      <c r="X22" s="10">
        <v>31.91</v>
      </c>
      <c r="Y22" s="10">
        <v>32.01</v>
      </c>
      <c r="Z22" s="10">
        <v>30.42</v>
      </c>
      <c r="AA22" s="10">
        <v>30.44</v>
      </c>
      <c r="AB22" s="95">
        <v>1182600</v>
      </c>
      <c r="AC22" s="10">
        <v>30.44</v>
      </c>
      <c r="AD22" s="2">
        <f t="shared" si="0"/>
        <v>1.5899999999999963</v>
      </c>
      <c r="AE22" s="138">
        <f t="shared" si="1"/>
        <v>-9.0257023311416607E-2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42544</v>
      </c>
      <c r="X23" s="10">
        <v>33.17</v>
      </c>
      <c r="Y23" s="10">
        <v>33.47</v>
      </c>
      <c r="Z23" s="10">
        <v>33.17</v>
      </c>
      <c r="AA23" s="10">
        <v>33.46</v>
      </c>
      <c r="AB23" s="95">
        <v>462100</v>
      </c>
      <c r="AC23" s="10">
        <v>33.46</v>
      </c>
      <c r="AD23" s="2">
        <f t="shared" si="0"/>
        <v>0.29999999999999716</v>
      </c>
      <c r="AE23" s="138">
        <f t="shared" si="1"/>
        <v>2.5436714679742511E-2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42543</v>
      </c>
      <c r="X24" s="10">
        <v>32.85</v>
      </c>
      <c r="Y24" s="10">
        <v>32.9</v>
      </c>
      <c r="Z24" s="10">
        <v>32.49</v>
      </c>
      <c r="AA24" s="10">
        <v>32.630000000000003</v>
      </c>
      <c r="AB24" s="95">
        <v>484300</v>
      </c>
      <c r="AC24" s="10">
        <v>32.630000000000003</v>
      </c>
      <c r="AD24" s="2">
        <f t="shared" si="0"/>
        <v>0.40999999999999659</v>
      </c>
      <c r="AE24" s="138">
        <f t="shared" si="1"/>
        <v>-9.1855480710334447E-4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42542</v>
      </c>
      <c r="X25" s="10">
        <v>33.340000000000003</v>
      </c>
      <c r="Y25" s="10">
        <v>33.42</v>
      </c>
      <c r="Z25" s="10">
        <v>32.53</v>
      </c>
      <c r="AA25" s="10">
        <v>32.659999999999997</v>
      </c>
      <c r="AB25" s="95">
        <v>747400</v>
      </c>
      <c r="AC25" s="10">
        <v>32.659999999999997</v>
      </c>
      <c r="AD25" s="2">
        <f t="shared" si="0"/>
        <v>0.89000000000000057</v>
      </c>
      <c r="AE25" s="138">
        <f t="shared" si="1"/>
        <v>-2.0983213429256686E-2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42541</v>
      </c>
      <c r="X26" s="10">
        <v>33.479999999999997</v>
      </c>
      <c r="Y26" s="10">
        <v>33.72</v>
      </c>
      <c r="Z26" s="10">
        <v>33.26</v>
      </c>
      <c r="AA26" s="10">
        <v>33.36</v>
      </c>
      <c r="AB26" s="95">
        <v>406600</v>
      </c>
      <c r="AC26" s="10">
        <v>33.36</v>
      </c>
      <c r="AD26" s="2">
        <f t="shared" si="0"/>
        <v>0.46000000000000085</v>
      </c>
      <c r="AE26" s="138">
        <f t="shared" si="1"/>
        <v>1.3365735115431265E-2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42538</v>
      </c>
      <c r="X27" s="10">
        <v>32.6</v>
      </c>
      <c r="Y27" s="10">
        <v>33.07</v>
      </c>
      <c r="Z27" s="10">
        <v>32.409999999999997</v>
      </c>
      <c r="AA27" s="10">
        <v>32.92</v>
      </c>
      <c r="AB27" s="95">
        <v>893300</v>
      </c>
      <c r="AC27" s="10">
        <v>32.92</v>
      </c>
      <c r="AD27" s="2">
        <f t="shared" si="0"/>
        <v>0.66000000000000369</v>
      </c>
      <c r="AE27" s="138">
        <f t="shared" si="1"/>
        <v>1.3234841489689231E-2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42537</v>
      </c>
      <c r="X28" s="10">
        <v>32.22</v>
      </c>
      <c r="Y28" s="10">
        <v>32.619999999999997</v>
      </c>
      <c r="Z28" s="10">
        <v>31.8</v>
      </c>
      <c r="AA28" s="10">
        <v>32.49</v>
      </c>
      <c r="AB28" s="95">
        <v>568600</v>
      </c>
      <c r="AC28" s="10">
        <v>32.49</v>
      </c>
      <c r="AD28" s="2">
        <f t="shared" si="0"/>
        <v>0.81999999999999673</v>
      </c>
      <c r="AE28" s="138">
        <f t="shared" si="1"/>
        <v>1.5413070283600838E-3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42536</v>
      </c>
      <c r="X29" s="10">
        <v>32.770000000000003</v>
      </c>
      <c r="Y29" s="10">
        <v>32.97</v>
      </c>
      <c r="Z29" s="10">
        <v>32.409999999999997</v>
      </c>
      <c r="AA29" s="10">
        <v>32.44</v>
      </c>
      <c r="AB29" s="95">
        <v>415100</v>
      </c>
      <c r="AC29" s="10">
        <v>32.44</v>
      </c>
      <c r="AD29" s="2">
        <f t="shared" si="0"/>
        <v>0.56000000000000227</v>
      </c>
      <c r="AE29" s="138">
        <f t="shared" si="1"/>
        <v>-2.4600246002461912E-3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42535</v>
      </c>
      <c r="X30" s="10">
        <v>32.72</v>
      </c>
      <c r="Y30" s="10">
        <v>33.130000000000003</v>
      </c>
      <c r="Z30" s="10">
        <v>32.33</v>
      </c>
      <c r="AA30" s="10">
        <v>32.520000000000003</v>
      </c>
      <c r="AB30" s="95">
        <v>879400</v>
      </c>
      <c r="AC30" s="10">
        <v>32.520000000000003</v>
      </c>
      <c r="AD30" s="2">
        <f t="shared" si="0"/>
        <v>0.80000000000000426</v>
      </c>
      <c r="AE30" s="138">
        <f t="shared" si="1"/>
        <v>-1.1850501367365318E-2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42534</v>
      </c>
      <c r="X31" s="10">
        <v>33.369999999999997</v>
      </c>
      <c r="Y31" s="10">
        <v>33.5</v>
      </c>
      <c r="Z31" s="10">
        <v>32.89</v>
      </c>
      <c r="AA31" s="10">
        <v>32.909999999999997</v>
      </c>
      <c r="AB31" s="95">
        <v>448200</v>
      </c>
      <c r="AC31" s="10">
        <v>32.909999999999997</v>
      </c>
      <c r="AD31" s="2">
        <f t="shared" si="0"/>
        <v>0.60999999999999943</v>
      </c>
      <c r="AE31" s="138">
        <f t="shared" si="1"/>
        <v>-1.5849282296650724E-2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42531</v>
      </c>
      <c r="X32" s="10">
        <v>33.61</v>
      </c>
      <c r="Y32" s="10">
        <v>33.630000000000003</v>
      </c>
      <c r="Z32" s="10">
        <v>33.07</v>
      </c>
      <c r="AA32" s="10">
        <v>33.44</v>
      </c>
      <c r="AB32" s="95">
        <v>877900</v>
      </c>
      <c r="AC32" s="10">
        <v>33.44</v>
      </c>
      <c r="AD32" s="2">
        <f t="shared" si="0"/>
        <v>0.56000000000000227</v>
      </c>
      <c r="AE32" s="138">
        <f t="shared" si="1"/>
        <v>-1.9067175124670155E-2</v>
      </c>
    </row>
    <row r="33" spans="1:31" x14ac:dyDescent="0.25">
      <c r="W33" s="133">
        <v>42530</v>
      </c>
      <c r="X33" s="10">
        <v>33.96</v>
      </c>
      <c r="Y33" s="10">
        <v>34.14</v>
      </c>
      <c r="Z33" s="10">
        <v>33.74</v>
      </c>
      <c r="AA33" s="10">
        <v>34.090000000000003</v>
      </c>
      <c r="AB33" s="95">
        <v>247800</v>
      </c>
      <c r="AC33" s="10">
        <v>34.090000000000003</v>
      </c>
      <c r="AD33" s="2">
        <f t="shared" si="0"/>
        <v>0.39999999999999858</v>
      </c>
      <c r="AE33" s="138">
        <f t="shared" si="1"/>
        <v>-8.4351367073879358E-3</v>
      </c>
    </row>
    <row r="34" spans="1:31" x14ac:dyDescent="0.25">
      <c r="W34" s="133">
        <v>42529</v>
      </c>
      <c r="X34" s="10">
        <v>34.5</v>
      </c>
      <c r="Y34" s="10">
        <v>34.57</v>
      </c>
      <c r="Z34" s="10">
        <v>34.25</v>
      </c>
      <c r="AA34" s="10">
        <v>34.380000000000003</v>
      </c>
      <c r="AB34" s="95">
        <v>740900</v>
      </c>
      <c r="AC34" s="10">
        <v>34.380000000000003</v>
      </c>
      <c r="AD34" s="2">
        <f t="shared" si="0"/>
        <v>0.32000000000000028</v>
      </c>
      <c r="AE34" s="138">
        <f t="shared" si="1"/>
        <v>3.2098044937263204E-3</v>
      </c>
    </row>
    <row r="35" spans="1:31" x14ac:dyDescent="0.25">
      <c r="W35" s="133">
        <v>42528</v>
      </c>
      <c r="X35" s="10">
        <v>33.950000000000003</v>
      </c>
      <c r="Y35" s="10">
        <v>34.369999999999997</v>
      </c>
      <c r="Z35" s="10">
        <v>33.869999999999997</v>
      </c>
      <c r="AA35" s="10">
        <v>34.270000000000003</v>
      </c>
      <c r="AB35" s="95">
        <v>376500</v>
      </c>
      <c r="AC35" s="10">
        <v>34.270000000000003</v>
      </c>
      <c r="AD35" s="2">
        <f t="shared" si="0"/>
        <v>0.5</v>
      </c>
      <c r="AE35" s="138">
        <f t="shared" si="1"/>
        <v>9.7230406599884134E-3</v>
      </c>
    </row>
    <row r="36" spans="1:31" x14ac:dyDescent="0.25">
      <c r="L36" t="s">
        <v>238</v>
      </c>
      <c r="M36" s="2">
        <f>M47+K47-F47</f>
        <v>529.88000000000284</v>
      </c>
      <c r="W36" s="133">
        <v>42527</v>
      </c>
      <c r="X36" s="10">
        <v>33.79</v>
      </c>
      <c r="Y36" s="10">
        <v>34.07</v>
      </c>
      <c r="Z36" s="10">
        <v>33.49</v>
      </c>
      <c r="AA36" s="10">
        <v>33.94</v>
      </c>
      <c r="AB36" s="95">
        <v>704000</v>
      </c>
      <c r="AC36" s="10">
        <v>33.94</v>
      </c>
      <c r="AD36" s="2">
        <f t="shared" si="0"/>
        <v>0.57999999999999829</v>
      </c>
      <c r="AE36" s="138">
        <f t="shared" si="1"/>
        <v>1.1323003575685275E-2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42524</v>
      </c>
      <c r="X37" s="10">
        <v>33.96</v>
      </c>
      <c r="Y37" s="10">
        <v>33.96</v>
      </c>
      <c r="Z37" s="10">
        <v>33.31</v>
      </c>
      <c r="AA37" s="10">
        <v>33.56</v>
      </c>
      <c r="AB37" s="95">
        <v>655300</v>
      </c>
      <c r="AC37" s="10">
        <v>33.56</v>
      </c>
      <c r="AD37" s="2">
        <f t="shared" si="0"/>
        <v>0.64999999999999858</v>
      </c>
      <c r="AE37" s="138">
        <f t="shared" si="1"/>
        <v>-7.1005917159762122E-3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42523</v>
      </c>
      <c r="X38" s="10">
        <v>33.090000000000003</v>
      </c>
      <c r="Y38" s="10">
        <v>33.840000000000003</v>
      </c>
      <c r="Z38" s="10">
        <v>33.090000000000003</v>
      </c>
      <c r="AA38" s="10">
        <v>33.799999999999997</v>
      </c>
      <c r="AB38" s="95">
        <v>635100</v>
      </c>
      <c r="AC38" s="10">
        <v>33.799999999999997</v>
      </c>
      <c r="AD38" s="2">
        <f t="shared" si="0"/>
        <v>0.75</v>
      </c>
      <c r="AE38" s="138">
        <f t="shared" si="1"/>
        <v>1.6235718580877911E-2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42522</v>
      </c>
      <c r="X39" s="10">
        <v>32.96</v>
      </c>
      <c r="Y39" s="10">
        <v>33.42</v>
      </c>
      <c r="Z39" s="10">
        <v>32.6</v>
      </c>
      <c r="AA39" s="10">
        <v>33.26</v>
      </c>
      <c r="AB39" s="95">
        <v>778600</v>
      </c>
      <c r="AC39" s="10">
        <v>33.26</v>
      </c>
      <c r="AD39" s="2">
        <f t="shared" si="0"/>
        <v>0.82000000000000028</v>
      </c>
      <c r="AE39" s="138">
        <f t="shared" si="1"/>
        <v>3.0075187969913486E-4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42521</v>
      </c>
      <c r="X40" s="10">
        <v>33.520000000000003</v>
      </c>
      <c r="Y40" s="10">
        <v>33.979999999999997</v>
      </c>
      <c r="Z40" s="10">
        <v>33.14</v>
      </c>
      <c r="AA40" s="10">
        <v>33.25</v>
      </c>
      <c r="AB40" s="95">
        <v>966600</v>
      </c>
      <c r="AC40" s="10">
        <v>33.25</v>
      </c>
      <c r="AD40" s="2">
        <f t="shared" si="0"/>
        <v>0.83999999999999631</v>
      </c>
      <c r="AE40" s="138">
        <f t="shared" si="1"/>
        <v>-5.6818181818181213E-3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42517</v>
      </c>
      <c r="X41" s="10">
        <v>33.590000000000003</v>
      </c>
      <c r="Y41" s="10">
        <v>33.9</v>
      </c>
      <c r="Z41" s="10">
        <v>33.26</v>
      </c>
      <c r="AA41" s="10">
        <v>33.44</v>
      </c>
      <c r="AB41" s="95">
        <v>579700</v>
      </c>
      <c r="AC41" s="10">
        <v>33.44</v>
      </c>
      <c r="AD41" s="2">
        <f t="shared" si="0"/>
        <v>0.64000000000000057</v>
      </c>
      <c r="AE41" s="138">
        <f t="shared" si="1"/>
        <v>-7.1258907363420665E-3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42516</v>
      </c>
      <c r="X42" s="10">
        <v>34.229999999999997</v>
      </c>
      <c r="Y42" s="10">
        <v>34.43</v>
      </c>
      <c r="Z42" s="10">
        <v>33.57</v>
      </c>
      <c r="AA42" s="10">
        <v>33.68</v>
      </c>
      <c r="AB42" s="95">
        <v>522000</v>
      </c>
      <c r="AC42" s="10">
        <v>33.68</v>
      </c>
      <c r="AD42" s="2">
        <f t="shared" si="0"/>
        <v>0.85999999999999943</v>
      </c>
      <c r="AE42" s="138">
        <f t="shared" si="1"/>
        <v>-1.0575793184488869E-2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35.189</v>
      </c>
      <c r="T43" s="93" t="s">
        <v>98</v>
      </c>
      <c r="U43" s="444">
        <v>31.06</v>
      </c>
      <c r="W43" s="133">
        <v>42515</v>
      </c>
      <c r="X43" s="10">
        <v>33.47</v>
      </c>
      <c r="Y43" s="10">
        <v>34.159999999999997</v>
      </c>
      <c r="Z43" s="10">
        <v>33.25</v>
      </c>
      <c r="AA43" s="10">
        <v>34.04</v>
      </c>
      <c r="AB43" s="95">
        <v>506700</v>
      </c>
      <c r="AC43" s="10">
        <v>34.04</v>
      </c>
      <c r="AD43" s="2">
        <f t="shared" si="0"/>
        <v>0.90999999999999659</v>
      </c>
      <c r="AE43" s="138">
        <f t="shared" si="1"/>
        <v>2.4683925346177027E-2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34.869100000000003</v>
      </c>
      <c r="T44" s="93" t="s">
        <v>99</v>
      </c>
      <c r="U44" s="444">
        <v>31.04</v>
      </c>
      <c r="W44" s="133">
        <v>42514</v>
      </c>
      <c r="X44" s="10">
        <v>32.85</v>
      </c>
      <c r="Y44" s="10">
        <v>33.36</v>
      </c>
      <c r="Z44" s="10">
        <v>32.6</v>
      </c>
      <c r="AA44" s="10">
        <v>33.22</v>
      </c>
      <c r="AB44" s="95">
        <v>510300</v>
      </c>
      <c r="AC44" s="10">
        <v>33.22</v>
      </c>
      <c r="AD44" s="2">
        <f t="shared" si="0"/>
        <v>0.75999999999999801</v>
      </c>
      <c r="AE44" s="138">
        <f t="shared" si="1"/>
        <v>1.6523867809057569E-2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34.549199999999999</v>
      </c>
      <c r="T45" s="93" t="s">
        <v>100</v>
      </c>
      <c r="U45" s="444" t="s">
        <v>494</v>
      </c>
      <c r="W45" s="133">
        <v>42513</v>
      </c>
      <c r="X45" s="10">
        <v>32.42</v>
      </c>
      <c r="Y45" s="10">
        <v>32.729999999999997</v>
      </c>
      <c r="Z45" s="10">
        <v>32.26</v>
      </c>
      <c r="AA45" s="10">
        <v>32.68</v>
      </c>
      <c r="AB45" s="95">
        <v>467600</v>
      </c>
      <c r="AC45" s="10">
        <v>32.68</v>
      </c>
      <c r="AD45" s="2">
        <f t="shared" si="0"/>
        <v>0.46999999999999886</v>
      </c>
      <c r="AE45" s="138">
        <f t="shared" si="1"/>
        <v>3.377341111452159E-3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34.229300000000002</v>
      </c>
      <c r="Q46" s="2"/>
      <c r="T46" s="93" t="s">
        <v>101</v>
      </c>
      <c r="U46" s="444" t="s">
        <v>495</v>
      </c>
      <c r="W46" s="133">
        <v>42510</v>
      </c>
      <c r="X46" s="10">
        <v>32.65</v>
      </c>
      <c r="Y46" s="10">
        <v>32.840000000000003</v>
      </c>
      <c r="Z46" s="10">
        <v>32.479999999999997</v>
      </c>
      <c r="AA46" s="10">
        <v>32.57</v>
      </c>
      <c r="AB46" s="95">
        <v>423100</v>
      </c>
      <c r="AC46" s="10">
        <v>32.57</v>
      </c>
      <c r="AD46" s="2">
        <f t="shared" si="0"/>
        <v>0.36000000000000654</v>
      </c>
      <c r="AE46" s="138">
        <f t="shared" si="1"/>
        <v>5.5572707625810569E-3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33.909399999999998</v>
      </c>
      <c r="Q47" s="2"/>
      <c r="T47" s="93" t="s">
        <v>102</v>
      </c>
      <c r="U47" s="444">
        <v>34.14</v>
      </c>
      <c r="W47" s="133">
        <v>42509</v>
      </c>
      <c r="X47" s="10">
        <v>32.54</v>
      </c>
      <c r="Y47" s="10">
        <v>32.729999999999997</v>
      </c>
      <c r="Z47" s="10">
        <v>31.96</v>
      </c>
      <c r="AA47" s="10">
        <v>32.39</v>
      </c>
      <c r="AB47" s="95">
        <v>494500</v>
      </c>
      <c r="AC47" s="10">
        <v>32.39</v>
      </c>
      <c r="AD47" s="2">
        <f t="shared" si="0"/>
        <v>0.76999999999999602</v>
      </c>
      <c r="AE47" s="138">
        <f t="shared" si="1"/>
        <v>-1.5501519756838888E-2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33.589500000000001</v>
      </c>
      <c r="Q48" s="2"/>
      <c r="T48" s="93" t="s">
        <v>103</v>
      </c>
      <c r="U48" s="444">
        <v>1.3600399999999999</v>
      </c>
      <c r="W48" s="133">
        <v>42508</v>
      </c>
      <c r="X48" s="10">
        <v>33.130000000000003</v>
      </c>
      <c r="Y48" s="10">
        <v>33.54</v>
      </c>
      <c r="Z48" s="10">
        <v>32.76</v>
      </c>
      <c r="AA48" s="10">
        <v>32.9</v>
      </c>
      <c r="AB48" s="95">
        <v>451700</v>
      </c>
      <c r="AC48" s="10">
        <v>32.9</v>
      </c>
      <c r="AD48" s="2">
        <f t="shared" si="0"/>
        <v>0.78000000000000114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5"/>
        <v>33.269599999999997</v>
      </c>
      <c r="Q49" s="2"/>
      <c r="T49" s="93" t="s">
        <v>104</v>
      </c>
      <c r="U49" s="444" t="s">
        <v>314</v>
      </c>
      <c r="W49" s="133">
        <v>42508</v>
      </c>
      <c r="X49" s="10" t="s">
        <v>142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5"/>
        <v>32.9497</v>
      </c>
      <c r="Q50" s="2"/>
      <c r="T50" s="93"/>
      <c r="U50" s="444"/>
      <c r="W50" s="133">
        <v>42507</v>
      </c>
      <c r="X50" s="10">
        <v>33.340000000000003</v>
      </c>
      <c r="Y50" s="10">
        <v>34.21</v>
      </c>
      <c r="Z50" s="10">
        <v>33.18</v>
      </c>
      <c r="AA50" s="10">
        <v>33.549999999999997</v>
      </c>
      <c r="AB50" s="95">
        <v>782000</v>
      </c>
      <c r="AC50" s="10">
        <v>33.29</v>
      </c>
      <c r="AD50" s="2">
        <f t="shared" si="0"/>
        <v>1.0300000000000011</v>
      </c>
      <c r="AE50" s="138">
        <f t="shared" si="1"/>
        <v>3.9203860072376528E-3</v>
      </c>
    </row>
    <row r="51" spans="15:31" x14ac:dyDescent="0.25">
      <c r="O51" s="83">
        <v>1.02</v>
      </c>
      <c r="P51" s="83">
        <f t="shared" si="5"/>
        <v>32.629799999999996</v>
      </c>
      <c r="Q51" s="2"/>
      <c r="T51" s="93" t="s">
        <v>105</v>
      </c>
      <c r="U51" s="444" t="s">
        <v>496</v>
      </c>
      <c r="W51" s="133">
        <v>42506</v>
      </c>
      <c r="X51" s="10">
        <v>33.19</v>
      </c>
      <c r="Y51" s="10">
        <v>33.68</v>
      </c>
      <c r="Z51" s="10">
        <v>33.03</v>
      </c>
      <c r="AA51" s="10">
        <v>33.42</v>
      </c>
      <c r="AB51" s="95">
        <v>478400</v>
      </c>
      <c r="AC51" s="10">
        <v>33.159999999999997</v>
      </c>
      <c r="AD51" s="2">
        <f t="shared" si="0"/>
        <v>0.64999999999999858</v>
      </c>
      <c r="AE51" s="138">
        <f t="shared" si="1"/>
        <v>1.5620214395099419E-2</v>
      </c>
    </row>
    <row r="52" spans="15:31" x14ac:dyDescent="0.25">
      <c r="O52" s="83">
        <v>1.01</v>
      </c>
      <c r="P52" s="83">
        <f t="shared" si="5"/>
        <v>32.309899999999999</v>
      </c>
      <c r="Q52" s="2"/>
      <c r="T52" s="93" t="s">
        <v>106</v>
      </c>
      <c r="U52" s="444" t="s">
        <v>295</v>
      </c>
      <c r="W52" s="133">
        <v>42503</v>
      </c>
      <c r="X52" s="10">
        <v>33.44</v>
      </c>
      <c r="Y52" s="10">
        <v>33.72</v>
      </c>
      <c r="Z52" s="10">
        <v>32.729999999999997</v>
      </c>
      <c r="AA52" s="10">
        <v>32.9</v>
      </c>
      <c r="AB52" s="95">
        <v>527000</v>
      </c>
      <c r="AC52" s="10">
        <v>32.65</v>
      </c>
      <c r="AD52" s="2">
        <f t="shared" si="0"/>
        <v>0.99000000000000199</v>
      </c>
      <c r="AE52" s="138">
        <f t="shared" si="1"/>
        <v>-1.6862390846130726E-2</v>
      </c>
    </row>
    <row r="53" spans="15:31" x14ac:dyDescent="0.25">
      <c r="O53" s="83">
        <v>1</v>
      </c>
      <c r="P53" s="83">
        <f t="shared" si="5"/>
        <v>31.99</v>
      </c>
      <c r="Q53" s="2"/>
      <c r="T53" s="93" t="s">
        <v>107</v>
      </c>
      <c r="U53" s="445">
        <v>477103</v>
      </c>
      <c r="W53" s="133">
        <v>42502</v>
      </c>
      <c r="X53" s="10">
        <v>34.049999999999997</v>
      </c>
      <c r="Y53" s="10">
        <v>34.22</v>
      </c>
      <c r="Z53" s="10">
        <v>33.15</v>
      </c>
      <c r="AA53" s="10">
        <v>33.47</v>
      </c>
      <c r="AB53" s="95">
        <v>813200</v>
      </c>
      <c r="AC53" s="10">
        <v>33.21</v>
      </c>
      <c r="AD53" s="2">
        <f t="shared" si="0"/>
        <v>1.0700000000000003</v>
      </c>
      <c r="AE53" s="138">
        <f t="shared" si="1"/>
        <v>-8.3607046879665692E-3</v>
      </c>
    </row>
    <row r="54" spans="15:31" x14ac:dyDescent="0.25">
      <c r="O54" s="83">
        <v>0.99</v>
      </c>
      <c r="P54" s="83">
        <f t="shared" si="5"/>
        <v>31.670099999999998</v>
      </c>
      <c r="Q54" s="2"/>
      <c r="T54" s="93" t="s">
        <v>110</v>
      </c>
      <c r="U54" s="445">
        <v>740808</v>
      </c>
      <c r="W54" s="133">
        <v>42501</v>
      </c>
      <c r="X54" s="10">
        <v>33.72</v>
      </c>
      <c r="Y54" s="10">
        <v>34.14</v>
      </c>
      <c r="Z54" s="10">
        <v>33.54</v>
      </c>
      <c r="AA54" s="10">
        <v>33.75</v>
      </c>
      <c r="AB54" s="95">
        <v>439300</v>
      </c>
      <c r="AC54" s="10">
        <v>33.49</v>
      </c>
      <c r="AD54" s="2">
        <f t="shared" si="0"/>
        <v>0.60000000000000142</v>
      </c>
      <c r="AE54" s="138">
        <f t="shared" si="1"/>
        <v>1.1958146487294208E-3</v>
      </c>
    </row>
    <row r="55" spans="15:31" x14ac:dyDescent="0.25">
      <c r="O55" s="83">
        <v>0.98</v>
      </c>
      <c r="P55" s="83">
        <f t="shared" si="5"/>
        <v>31.350199999999997</v>
      </c>
      <c r="Q55" s="2"/>
      <c r="T55" s="93" t="s">
        <v>108</v>
      </c>
      <c r="U55" s="444" t="s">
        <v>497</v>
      </c>
      <c r="W55" s="133">
        <v>42500</v>
      </c>
      <c r="X55" s="10">
        <v>32.72</v>
      </c>
      <c r="Y55" s="10">
        <v>33.770000000000003</v>
      </c>
      <c r="Z55" s="10">
        <v>32.54</v>
      </c>
      <c r="AA55" s="10">
        <v>33.71</v>
      </c>
      <c r="AB55" s="95">
        <v>676800</v>
      </c>
      <c r="AC55" s="10">
        <v>33.450000000000003</v>
      </c>
      <c r="AD55" s="2">
        <f t="shared" si="0"/>
        <v>1.230000000000004</v>
      </c>
      <c r="AE55" s="138">
        <f t="shared" si="1"/>
        <v>3.464274667491507E-2</v>
      </c>
    </row>
    <row r="56" spans="15:31" x14ac:dyDescent="0.25">
      <c r="O56" s="83">
        <v>0.97</v>
      </c>
      <c r="P56" s="83">
        <f t="shared" si="5"/>
        <v>31.030299999999997</v>
      </c>
      <c r="Q56" s="2"/>
      <c r="T56" s="93" t="s">
        <v>111</v>
      </c>
      <c r="U56" s="444">
        <v>20.36</v>
      </c>
      <c r="W56" s="133">
        <v>42499</v>
      </c>
      <c r="X56" s="10">
        <v>33.35</v>
      </c>
      <c r="Y56" s="10">
        <v>33.56</v>
      </c>
      <c r="Z56" s="10">
        <v>32.51</v>
      </c>
      <c r="AA56" s="10">
        <v>32.58</v>
      </c>
      <c r="AB56" s="95">
        <v>1254100</v>
      </c>
      <c r="AC56" s="10">
        <v>32.33</v>
      </c>
      <c r="AD56" s="2">
        <f t="shared" si="0"/>
        <v>1.0500000000000043</v>
      </c>
      <c r="AE56" s="138">
        <f t="shared" si="1"/>
        <v>-3.0003000300030003E-2</v>
      </c>
    </row>
    <row r="57" spans="15:31" x14ac:dyDescent="0.25">
      <c r="O57" s="83">
        <v>0.96</v>
      </c>
      <c r="P57" s="83">
        <f t="shared" si="5"/>
        <v>30.710399999999996</v>
      </c>
      <c r="Q57" s="2"/>
      <c r="T57" s="93" t="s">
        <v>112</v>
      </c>
      <c r="U57" s="444">
        <v>1.53</v>
      </c>
      <c r="W57" s="133">
        <v>42496</v>
      </c>
      <c r="X57" s="10">
        <v>33.340000000000003</v>
      </c>
      <c r="Y57" s="10">
        <v>33.69</v>
      </c>
      <c r="Z57" s="10">
        <v>33.19</v>
      </c>
      <c r="AA57" s="10">
        <v>33.590000000000003</v>
      </c>
      <c r="AB57" s="95">
        <v>1106400</v>
      </c>
      <c r="AC57" s="10">
        <v>33.33</v>
      </c>
      <c r="AD57" s="2">
        <f t="shared" si="0"/>
        <v>0.5</v>
      </c>
      <c r="AE57" s="138">
        <f t="shared" si="1"/>
        <v>4.8236358154958303E-3</v>
      </c>
    </row>
    <row r="58" spans="15:31" x14ac:dyDescent="0.25">
      <c r="O58" s="83">
        <v>0.95</v>
      </c>
      <c r="P58" s="83">
        <f t="shared" si="5"/>
        <v>30.390499999999996</v>
      </c>
      <c r="Q58" s="2"/>
      <c r="T58" s="93" t="s">
        <v>109</v>
      </c>
      <c r="U58" s="444" t="s">
        <v>498</v>
      </c>
      <c r="W58" s="133">
        <v>42495</v>
      </c>
      <c r="X58" s="10">
        <v>33.81</v>
      </c>
      <c r="Y58" s="10">
        <v>34</v>
      </c>
      <c r="Z58" s="10">
        <v>33.26</v>
      </c>
      <c r="AA58" s="10">
        <v>33.43</v>
      </c>
      <c r="AB58" s="95">
        <v>1195700</v>
      </c>
      <c r="AC58" s="10">
        <v>33.17</v>
      </c>
      <c r="AD58" s="2">
        <f t="shared" si="0"/>
        <v>0.74000000000000199</v>
      </c>
      <c r="AE58" s="138">
        <f t="shared" si="1"/>
        <v>-2.4060150375939671E-3</v>
      </c>
    </row>
    <row r="59" spans="15:31" x14ac:dyDescent="0.25">
      <c r="O59" s="83">
        <v>0.94</v>
      </c>
      <c r="P59" s="83">
        <f t="shared" si="5"/>
        <v>30.070599999999995</v>
      </c>
      <c r="W59" s="133">
        <v>42494</v>
      </c>
      <c r="X59" s="10">
        <v>34.270000000000003</v>
      </c>
      <c r="Y59" s="10">
        <v>34.49</v>
      </c>
      <c r="Z59" s="10">
        <v>33.31</v>
      </c>
      <c r="AA59" s="10">
        <v>33.51</v>
      </c>
      <c r="AB59" s="95">
        <v>1147100</v>
      </c>
      <c r="AC59" s="10">
        <v>33.25</v>
      </c>
      <c r="AD59" s="2">
        <f t="shared" si="0"/>
        <v>1.1799999999999997</v>
      </c>
      <c r="AE59" s="138">
        <f t="shared" si="1"/>
        <v>-2.6354319180087793E-2</v>
      </c>
    </row>
    <row r="60" spans="15:31" x14ac:dyDescent="0.25">
      <c r="O60" s="83">
        <v>0.93</v>
      </c>
      <c r="P60" s="83">
        <f t="shared" si="5"/>
        <v>29.750699999999998</v>
      </c>
      <c r="W60" s="133">
        <v>42493</v>
      </c>
      <c r="X60" s="10">
        <v>35.36</v>
      </c>
      <c r="Y60" s="10">
        <v>35.36</v>
      </c>
      <c r="Z60" s="10">
        <v>34.340000000000003</v>
      </c>
      <c r="AA60" s="10">
        <v>34.42</v>
      </c>
      <c r="AB60" s="95">
        <v>1353400</v>
      </c>
      <c r="AC60" s="10">
        <v>34.15</v>
      </c>
      <c r="AD60" s="2">
        <f t="shared" si="0"/>
        <v>1.019999999999996</v>
      </c>
      <c r="AE60" s="138">
        <f t="shared" si="1"/>
        <v>-3.8840416549394963E-2</v>
      </c>
    </row>
    <row r="61" spans="15:31" x14ac:dyDescent="0.25">
      <c r="O61" s="83">
        <v>0.92</v>
      </c>
      <c r="P61" s="83">
        <f t="shared" si="5"/>
        <v>29.430800000000001</v>
      </c>
      <c r="W61" s="133">
        <v>42492</v>
      </c>
      <c r="X61" s="10">
        <v>35.659999999999997</v>
      </c>
      <c r="Y61" s="10">
        <v>35.85</v>
      </c>
      <c r="Z61" s="10">
        <v>35</v>
      </c>
      <c r="AA61" s="10">
        <v>35.81</v>
      </c>
      <c r="AB61" s="95">
        <v>630700</v>
      </c>
      <c r="AC61" s="10">
        <v>35.53</v>
      </c>
      <c r="AD61" s="2">
        <f t="shared" si="0"/>
        <v>0.85000000000000142</v>
      </c>
      <c r="AE61" s="138">
        <f t="shared" si="1"/>
        <v>5.0919377652050013E-3</v>
      </c>
    </row>
    <row r="62" spans="15:31" x14ac:dyDescent="0.25">
      <c r="O62" s="83">
        <v>0.91</v>
      </c>
      <c r="P62" s="83">
        <f t="shared" si="5"/>
        <v>29.110900000000001</v>
      </c>
      <c r="W62" s="133">
        <v>42489</v>
      </c>
      <c r="X62" s="10">
        <v>36.020000000000003</v>
      </c>
      <c r="Y62" s="10">
        <v>36.450000000000003</v>
      </c>
      <c r="Z62" s="10">
        <v>35.42</v>
      </c>
      <c r="AA62" s="10">
        <v>35.630000000000003</v>
      </c>
      <c r="AB62" s="95">
        <v>973200</v>
      </c>
      <c r="AC62" s="10">
        <v>35.35</v>
      </c>
      <c r="AD62" s="2">
        <f t="shared" si="0"/>
        <v>1.0300000000000011</v>
      </c>
      <c r="AE62" s="138">
        <f t="shared" si="1"/>
        <v>-8.6932136848008046E-3</v>
      </c>
    </row>
    <row r="63" spans="15:31" x14ac:dyDescent="0.25">
      <c r="O63" s="83">
        <v>0.9</v>
      </c>
      <c r="P63" s="83">
        <f t="shared" si="5"/>
        <v>28.791</v>
      </c>
      <c r="W63" s="133">
        <v>42488</v>
      </c>
      <c r="X63" s="10">
        <v>35.67</v>
      </c>
      <c r="Y63" s="10">
        <v>37.07</v>
      </c>
      <c r="Z63" s="10">
        <v>35.49</v>
      </c>
      <c r="AA63" s="10">
        <v>35.94</v>
      </c>
      <c r="AB63" s="95">
        <v>1075600</v>
      </c>
      <c r="AC63" s="10">
        <v>35.659999999999997</v>
      </c>
      <c r="AD63" s="2">
        <f t="shared" si="0"/>
        <v>1.5799999999999983</v>
      </c>
      <c r="AE63" s="138">
        <f t="shared" si="1"/>
        <v>3.9414414414411514E-3</v>
      </c>
    </row>
    <row r="64" spans="15:31" x14ac:dyDescent="0.25">
      <c r="W64" s="133">
        <v>42487</v>
      </c>
      <c r="X64" s="10">
        <v>36.57</v>
      </c>
      <c r="Y64" s="10">
        <v>36.57</v>
      </c>
      <c r="Z64" s="10">
        <v>34.67</v>
      </c>
      <c r="AA64" s="10">
        <v>35.799999999999997</v>
      </c>
      <c r="AB64" s="95">
        <v>1465100</v>
      </c>
      <c r="AC64" s="10">
        <v>35.520000000000003</v>
      </c>
      <c r="AD64" s="2">
        <f t="shared" si="0"/>
        <v>1.8999999999999986</v>
      </c>
      <c r="AE64" s="138">
        <f t="shared" si="1"/>
        <v>-1.9326339039204776E-2</v>
      </c>
    </row>
    <row r="65" spans="23:31" x14ac:dyDescent="0.25">
      <c r="W65" s="133">
        <v>42486</v>
      </c>
      <c r="X65" s="10">
        <v>36.06</v>
      </c>
      <c r="Y65" s="10">
        <v>36.869999999999997</v>
      </c>
      <c r="Z65" s="10">
        <v>35.68</v>
      </c>
      <c r="AA65" s="10">
        <v>36.5</v>
      </c>
      <c r="AB65" s="95">
        <v>1487200</v>
      </c>
      <c r="AC65" s="10">
        <v>36.22</v>
      </c>
      <c r="AD65" s="2">
        <f t="shared" si="0"/>
        <v>1.1899999999999977</v>
      </c>
      <c r="AE65" s="138">
        <f t="shared" si="1"/>
        <v>1.5988779803646658E-2</v>
      </c>
    </row>
    <row r="66" spans="23:31" x14ac:dyDescent="0.25">
      <c r="W66" s="133">
        <v>42485</v>
      </c>
      <c r="X66" s="10">
        <v>36.39</v>
      </c>
      <c r="Y66" s="10">
        <v>36.479999999999997</v>
      </c>
      <c r="Z66" s="10">
        <v>35.799999999999997</v>
      </c>
      <c r="AA66" s="10">
        <v>35.93</v>
      </c>
      <c r="AB66" s="95">
        <v>817100</v>
      </c>
      <c r="AC66" s="10">
        <v>35.65</v>
      </c>
      <c r="AD66" s="2">
        <f t="shared" si="0"/>
        <v>0.67999999999999972</v>
      </c>
      <c r="AE66" s="138">
        <f t="shared" si="1"/>
        <v>-1.8176810795924037E-2</v>
      </c>
    </row>
    <row r="67" spans="23:31" x14ac:dyDescent="0.25">
      <c r="W67" s="133">
        <v>42482</v>
      </c>
      <c r="X67" s="10">
        <v>35.79</v>
      </c>
      <c r="Y67" s="10">
        <v>36.65</v>
      </c>
      <c r="Z67" s="10">
        <v>35.700000000000003</v>
      </c>
      <c r="AA67" s="10">
        <v>36.590000000000003</v>
      </c>
      <c r="AB67" s="95">
        <v>871400</v>
      </c>
      <c r="AC67" s="10">
        <v>36.31</v>
      </c>
      <c r="AD67" s="2">
        <f>Y67-Z67</f>
        <v>0.94999999999999574</v>
      </c>
      <c r="AE67" s="138">
        <f>AC67/AC68-1</f>
        <v>2.4837708156929317E-2</v>
      </c>
    </row>
    <row r="68" spans="23:31" x14ac:dyDescent="0.25">
      <c r="W68" s="133">
        <v>42481</v>
      </c>
      <c r="X68" s="10">
        <v>35.42</v>
      </c>
      <c r="Y68" s="10">
        <v>36.049999999999997</v>
      </c>
      <c r="Z68" s="10">
        <v>35.36</v>
      </c>
      <c r="AA68" s="10">
        <v>35.71</v>
      </c>
      <c r="AB68" s="95">
        <v>979800</v>
      </c>
      <c r="AC68" s="10">
        <v>35.43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42576</v>
      </c>
      <c r="X2" s="10">
        <v>105.05</v>
      </c>
      <c r="Y2" s="10">
        <v>105.2</v>
      </c>
      <c r="Z2" s="10">
        <v>104.42</v>
      </c>
      <c r="AA2" s="10">
        <v>104.65</v>
      </c>
      <c r="AB2" s="95">
        <v>3458000</v>
      </c>
      <c r="AC2" s="10">
        <v>104.65</v>
      </c>
      <c r="AD2" s="2">
        <f>Y2-Z2</f>
        <v>0.78000000000000114</v>
      </c>
      <c r="AE2" s="138">
        <f>AC2/AC3-1</f>
        <v>-4.5657757062683713E-3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107.89</v>
      </c>
      <c r="W3" s="133">
        <v>42573</v>
      </c>
      <c r="X3" s="10">
        <v>104.77</v>
      </c>
      <c r="Y3" s="10">
        <v>105.2</v>
      </c>
      <c r="Z3" s="10">
        <v>104.5</v>
      </c>
      <c r="AA3" s="10">
        <v>105.13</v>
      </c>
      <c r="AB3" s="95">
        <v>3495500</v>
      </c>
      <c r="AC3" s="10">
        <v>105.13</v>
      </c>
      <c r="AD3" s="2">
        <f t="shared" ref="AD3:AD66" si="0">Y3-Z3</f>
        <v>0.70000000000000284</v>
      </c>
      <c r="AE3" s="138">
        <f t="shared" ref="AE3:AE66" si="1">AC3/AC4-1</f>
        <v>-6.8020784128484113E-3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107.89</v>
      </c>
      <c r="W4" s="133">
        <v>42572</v>
      </c>
      <c r="X4" s="10">
        <v>106.37</v>
      </c>
      <c r="Y4" s="10">
        <v>106.74</v>
      </c>
      <c r="Z4" s="10">
        <v>105.61</v>
      </c>
      <c r="AA4" s="10">
        <v>105.85</v>
      </c>
      <c r="AB4" s="95">
        <v>3808900</v>
      </c>
      <c r="AC4" s="10">
        <v>105.85</v>
      </c>
      <c r="AD4" s="2">
        <f t="shared" si="0"/>
        <v>1.1299999999999955</v>
      </c>
      <c r="AE4" s="138">
        <f t="shared" si="1"/>
        <v>-1.7917766880423125E-3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105.69</v>
      </c>
      <c r="Y5" s="10">
        <v>106.28</v>
      </c>
      <c r="Z5" s="10">
        <v>105.56</v>
      </c>
      <c r="AA5" s="10">
        <v>106.04</v>
      </c>
      <c r="AB5" s="95">
        <v>2987400</v>
      </c>
      <c r="AC5" s="10">
        <v>106.04</v>
      </c>
      <c r="AD5" s="2">
        <f t="shared" si="0"/>
        <v>0.71999999999999886</v>
      </c>
      <c r="AE5" s="138">
        <f t="shared" si="1"/>
        <v>3.9765195985608237E-3</v>
      </c>
    </row>
    <row r="6" spans="1:31" x14ac:dyDescent="0.25">
      <c r="O6" s="11" t="s">
        <v>64</v>
      </c>
      <c r="Q6" s="2">
        <f>Q3*Q2</f>
        <v>0</v>
      </c>
      <c r="W6" s="133">
        <v>42570</v>
      </c>
      <c r="X6" s="10">
        <v>104.99</v>
      </c>
      <c r="Y6" s="10">
        <v>105.94</v>
      </c>
      <c r="Z6" s="10">
        <v>104.89</v>
      </c>
      <c r="AA6" s="10">
        <v>105.62</v>
      </c>
      <c r="AB6" s="95">
        <v>3493900</v>
      </c>
      <c r="AC6" s="10">
        <v>105.62</v>
      </c>
      <c r="AD6" s="2">
        <f t="shared" si="0"/>
        <v>1.0499999999999972</v>
      </c>
      <c r="AE6" s="138">
        <f t="shared" si="1"/>
        <v>1.2323442980377575E-3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42569</v>
      </c>
      <c r="X7" s="10">
        <v>105.48</v>
      </c>
      <c r="Y7" s="10">
        <v>105.93</v>
      </c>
      <c r="Z7" s="10">
        <v>104.88</v>
      </c>
      <c r="AA7" s="10">
        <v>105.49</v>
      </c>
      <c r="AB7" s="95">
        <v>2185300</v>
      </c>
      <c r="AC7" s="10">
        <v>105.49</v>
      </c>
      <c r="AD7" s="2">
        <f t="shared" si="0"/>
        <v>1.0500000000000114</v>
      </c>
      <c r="AE7" s="138">
        <f t="shared" si="1"/>
        <v>-9.4786729857854191E-5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42566</v>
      </c>
      <c r="X8" s="10">
        <v>105.35</v>
      </c>
      <c r="Y8" s="10">
        <v>105.65</v>
      </c>
      <c r="Z8" s="10">
        <v>104.87</v>
      </c>
      <c r="AA8" s="10">
        <v>105.5</v>
      </c>
      <c r="AB8" s="95">
        <v>2836900</v>
      </c>
      <c r="AC8" s="10">
        <v>105.5</v>
      </c>
      <c r="AD8" s="2">
        <f t="shared" si="0"/>
        <v>0.78000000000000114</v>
      </c>
      <c r="AE8" s="138">
        <f t="shared" si="1"/>
        <v>3.4240060871220113E-3</v>
      </c>
    </row>
    <row r="9" spans="1:31" x14ac:dyDescent="0.25">
      <c r="O9" s="11" t="s">
        <v>239</v>
      </c>
      <c r="Q9" s="138">
        <f>IF(Q2=0, 0, Q8/Q6)</f>
        <v>0</v>
      </c>
      <c r="W9" s="133">
        <v>42565</v>
      </c>
      <c r="X9" s="10">
        <v>105.98</v>
      </c>
      <c r="Y9" s="10">
        <v>105.99</v>
      </c>
      <c r="Z9" s="10">
        <v>104.94</v>
      </c>
      <c r="AA9" s="10">
        <v>105.14</v>
      </c>
      <c r="AB9" s="95">
        <v>3307400</v>
      </c>
      <c r="AC9" s="10">
        <v>105.14</v>
      </c>
      <c r="AD9" s="2">
        <f t="shared" si="0"/>
        <v>1.0499999999999972</v>
      </c>
      <c r="AE9" s="138">
        <f t="shared" si="1"/>
        <v>4.757826624797179E-4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42564</v>
      </c>
      <c r="X10" s="10">
        <v>105.07</v>
      </c>
      <c r="Y10" s="10">
        <v>105.21</v>
      </c>
      <c r="Z10" s="10">
        <v>104.59</v>
      </c>
      <c r="AA10" s="10">
        <v>105.09</v>
      </c>
      <c r="AB10" s="95">
        <v>2950100</v>
      </c>
      <c r="AC10" s="10">
        <v>105.09</v>
      </c>
      <c r="AD10" s="2">
        <f t="shared" si="0"/>
        <v>0.61999999999999034</v>
      </c>
      <c r="AE10" s="138">
        <f t="shared" si="1"/>
        <v>5.6459330143541209E-3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2.5100000000000001E-2</v>
      </c>
      <c r="W11" s="133">
        <v>42563</v>
      </c>
      <c r="X11" s="10">
        <v>104.23</v>
      </c>
      <c r="Y11" s="10">
        <v>105.06</v>
      </c>
      <c r="Z11" s="10">
        <v>104.09</v>
      </c>
      <c r="AA11" s="10">
        <v>104.5</v>
      </c>
      <c r="AB11" s="95">
        <v>3741400</v>
      </c>
      <c r="AC11" s="10">
        <v>104.5</v>
      </c>
      <c r="AD11" s="2">
        <f t="shared" si="0"/>
        <v>0.96999999999999886</v>
      </c>
      <c r="AE11" s="138">
        <f t="shared" si="1"/>
        <v>5.1943055021161921E-3</v>
      </c>
    </row>
    <row r="12" spans="1:31" x14ac:dyDescent="0.25">
      <c r="W12" s="133">
        <v>42562</v>
      </c>
      <c r="X12" s="10">
        <v>103.66</v>
      </c>
      <c r="Y12" s="10">
        <v>104.49</v>
      </c>
      <c r="Z12" s="10">
        <v>103.6</v>
      </c>
      <c r="AA12" s="10">
        <v>103.96</v>
      </c>
      <c r="AB12" s="95">
        <v>3317100</v>
      </c>
      <c r="AC12" s="10">
        <v>103.96</v>
      </c>
      <c r="AD12" s="2">
        <f t="shared" si="0"/>
        <v>0.89000000000000057</v>
      </c>
      <c r="AE12" s="138">
        <f t="shared" si="1"/>
        <v>2.8940767895040409E-3</v>
      </c>
    </row>
    <row r="13" spans="1:31" x14ac:dyDescent="0.25">
      <c r="W13" s="133">
        <v>42559</v>
      </c>
      <c r="X13" s="10">
        <v>102.91</v>
      </c>
      <c r="Y13" s="10">
        <v>103.74</v>
      </c>
      <c r="Z13" s="10">
        <v>102.57</v>
      </c>
      <c r="AA13" s="10">
        <v>103.66</v>
      </c>
      <c r="AB13" s="95">
        <v>3502900</v>
      </c>
      <c r="AC13" s="10">
        <v>103.66</v>
      </c>
      <c r="AD13" s="2">
        <f t="shared" si="0"/>
        <v>1.1700000000000017</v>
      </c>
      <c r="AE13" s="138">
        <f t="shared" si="1"/>
        <v>1.6573502010395202E-2</v>
      </c>
    </row>
    <row r="14" spans="1:31" x14ac:dyDescent="0.25">
      <c r="W14" s="133">
        <v>42558</v>
      </c>
      <c r="X14" s="10">
        <v>101.53</v>
      </c>
      <c r="Y14" s="10">
        <v>102.14</v>
      </c>
      <c r="Z14" s="10">
        <v>101.37</v>
      </c>
      <c r="AA14" s="10">
        <v>101.97</v>
      </c>
      <c r="AB14" s="95">
        <v>3051600</v>
      </c>
      <c r="AC14" s="10">
        <v>101.97</v>
      </c>
      <c r="AD14" s="2">
        <f t="shared" si="0"/>
        <v>0.76999999999999602</v>
      </c>
      <c r="AE14" s="138">
        <f t="shared" si="1"/>
        <v>5.8196883014400846E-3</v>
      </c>
    </row>
    <row r="15" spans="1:31" x14ac:dyDescent="0.25">
      <c r="W15" s="133">
        <v>42557</v>
      </c>
      <c r="X15" s="10">
        <v>100.55</v>
      </c>
      <c r="Y15" s="10">
        <v>101.49</v>
      </c>
      <c r="Z15" s="10">
        <v>99.31</v>
      </c>
      <c r="AA15" s="10">
        <v>101.38</v>
      </c>
      <c r="AB15" s="95">
        <v>5227500</v>
      </c>
      <c r="AC15" s="10">
        <v>101.38</v>
      </c>
      <c r="AD15" s="2">
        <f t="shared" si="0"/>
        <v>2.1799999999999926</v>
      </c>
      <c r="AE15" s="138">
        <f t="shared" si="1"/>
        <v>7.553170343867821E-3</v>
      </c>
    </row>
    <row r="16" spans="1:31" x14ac:dyDescent="0.25">
      <c r="W16" s="133">
        <v>42556</v>
      </c>
      <c r="X16" s="10">
        <v>102.1</v>
      </c>
      <c r="Y16" s="10">
        <v>102.34</v>
      </c>
      <c r="Z16" s="10">
        <v>100.21</v>
      </c>
      <c r="AA16" s="10">
        <v>100.62</v>
      </c>
      <c r="AB16" s="95">
        <v>4311100</v>
      </c>
      <c r="AC16" s="10">
        <v>100.62</v>
      </c>
      <c r="AD16" s="2">
        <f t="shared" si="0"/>
        <v>2.1300000000000097</v>
      </c>
      <c r="AE16" s="138">
        <f t="shared" si="1"/>
        <v>-2.0539277718290672E-2</v>
      </c>
    </row>
    <row r="17" spans="1:31" x14ac:dyDescent="0.25">
      <c r="W17" s="133">
        <v>42552</v>
      </c>
      <c r="X17" s="10">
        <v>102.48</v>
      </c>
      <c r="Y17" s="10">
        <v>104.19</v>
      </c>
      <c r="Z17" s="10">
        <v>102.34</v>
      </c>
      <c r="AA17" s="10">
        <v>102.73</v>
      </c>
      <c r="AB17" s="95">
        <v>6578900</v>
      </c>
      <c r="AC17" s="10">
        <v>102.73</v>
      </c>
      <c r="AD17" s="2">
        <f t="shared" si="0"/>
        <v>1.8499999999999943</v>
      </c>
      <c r="AE17" s="138">
        <f t="shared" si="1"/>
        <v>1.7552413456851657E-3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42551</v>
      </c>
      <c r="X18" s="10">
        <v>100.87</v>
      </c>
      <c r="Y18" s="10">
        <v>102.57</v>
      </c>
      <c r="Z18" s="10">
        <v>100.57</v>
      </c>
      <c r="AA18" s="10">
        <v>102.55</v>
      </c>
      <c r="AB18" s="95">
        <v>5837700</v>
      </c>
      <c r="AC18" s="10">
        <v>102.55</v>
      </c>
      <c r="AD18" s="2">
        <f t="shared" si="0"/>
        <v>2</v>
      </c>
      <c r="AE18" s="138">
        <f t="shared" si="1"/>
        <v>2.0702697322583896E-2</v>
      </c>
    </row>
    <row r="19" spans="1:31" x14ac:dyDescent="0.25">
      <c r="W19" s="133">
        <v>42550</v>
      </c>
      <c r="X19" s="10">
        <v>99.98</v>
      </c>
      <c r="Y19" s="10">
        <v>100.7</v>
      </c>
      <c r="Z19" s="10">
        <v>99.46</v>
      </c>
      <c r="AA19" s="10">
        <v>100.47</v>
      </c>
      <c r="AB19" s="95">
        <v>4737300</v>
      </c>
      <c r="AC19" s="10">
        <v>100.47</v>
      </c>
      <c r="AD19" s="2">
        <f t="shared" si="0"/>
        <v>1.2400000000000091</v>
      </c>
      <c r="AE19" s="138">
        <f t="shared" si="1"/>
        <v>1.4541048167222126E-2</v>
      </c>
    </row>
    <row r="20" spans="1:31" x14ac:dyDescent="0.25">
      <c r="W20" s="133">
        <v>42549</v>
      </c>
      <c r="X20" s="10">
        <v>98.15</v>
      </c>
      <c r="Y20" s="10">
        <v>99.12</v>
      </c>
      <c r="Z20" s="10">
        <v>97.93</v>
      </c>
      <c r="AA20" s="10">
        <v>99.03</v>
      </c>
      <c r="AB20" s="95">
        <v>5583200</v>
      </c>
      <c r="AC20" s="10">
        <v>99.03</v>
      </c>
      <c r="AD20" s="2">
        <f t="shared" si="0"/>
        <v>1.1899999999999977</v>
      </c>
      <c r="AE20" s="138">
        <f t="shared" si="1"/>
        <v>1.8722353667318226E-2</v>
      </c>
    </row>
    <row r="21" spans="1:31" x14ac:dyDescent="0.25">
      <c r="W21" s="133">
        <v>42548</v>
      </c>
      <c r="X21" s="10">
        <v>98</v>
      </c>
      <c r="Y21" s="10">
        <v>98.21</v>
      </c>
      <c r="Z21" s="10">
        <v>96.89</v>
      </c>
      <c r="AA21" s="10">
        <v>97.21</v>
      </c>
      <c r="AB21" s="95">
        <v>6236500</v>
      </c>
      <c r="AC21" s="10">
        <v>97.21</v>
      </c>
      <c r="AD21" s="2">
        <f t="shared" si="0"/>
        <v>1.3199999999999932</v>
      </c>
      <c r="AE21" s="138">
        <f t="shared" si="1"/>
        <v>-1.6988573162099341E-2</v>
      </c>
    </row>
    <row r="22" spans="1:31" x14ac:dyDescent="0.25">
      <c r="W22" s="133">
        <v>42545</v>
      </c>
      <c r="X22" s="10">
        <v>99.42</v>
      </c>
      <c r="Y22" s="10">
        <v>100.41</v>
      </c>
      <c r="Z22" s="10">
        <v>98.76</v>
      </c>
      <c r="AA22" s="10">
        <v>98.89</v>
      </c>
      <c r="AB22" s="95">
        <v>7446400</v>
      </c>
      <c r="AC22" s="10">
        <v>98.89</v>
      </c>
      <c r="AD22" s="2">
        <f t="shared" si="0"/>
        <v>1.6499999999999915</v>
      </c>
      <c r="AE22" s="138">
        <f t="shared" si="1"/>
        <v>-3.3616730186651012E-2</v>
      </c>
    </row>
    <row r="23" spans="1:31" x14ac:dyDescent="0.25">
      <c r="W23" s="133">
        <v>42544</v>
      </c>
      <c r="X23" s="10">
        <v>102.5</v>
      </c>
      <c r="Y23" s="10">
        <v>102.5</v>
      </c>
      <c r="Z23" s="10">
        <v>101.73</v>
      </c>
      <c r="AA23" s="10">
        <v>102.33</v>
      </c>
      <c r="AB23" s="95">
        <v>3074800</v>
      </c>
      <c r="AC23" s="10">
        <v>102.33</v>
      </c>
      <c r="AD23" s="2">
        <f t="shared" si="0"/>
        <v>0.76999999999999602</v>
      </c>
      <c r="AE23" s="138">
        <f t="shared" si="1"/>
        <v>9.6694622594968305E-3</v>
      </c>
    </row>
    <row r="24" spans="1:31" x14ac:dyDescent="0.25">
      <c r="W24" s="133">
        <v>42543</v>
      </c>
      <c r="X24" s="10">
        <v>101.77</v>
      </c>
      <c r="Y24" s="10">
        <v>101.97</v>
      </c>
      <c r="Z24" s="10">
        <v>101.1</v>
      </c>
      <c r="AA24" s="10">
        <v>101.35</v>
      </c>
      <c r="AB24" s="95">
        <v>2634500</v>
      </c>
      <c r="AC24" s="10">
        <v>101.35</v>
      </c>
      <c r="AD24" s="2">
        <f t="shared" si="0"/>
        <v>0.87000000000000455</v>
      </c>
      <c r="AE24" s="138">
        <f t="shared" si="1"/>
        <v>-2.165993895835383E-3</v>
      </c>
    </row>
    <row r="25" spans="1:31" x14ac:dyDescent="0.25">
      <c r="W25" s="133">
        <v>42542</v>
      </c>
      <c r="X25" s="10">
        <v>101.99</v>
      </c>
      <c r="Y25" s="10">
        <v>102.1</v>
      </c>
      <c r="Z25" s="10">
        <v>101.4</v>
      </c>
      <c r="AA25" s="10">
        <v>101.57</v>
      </c>
      <c r="AB25" s="95">
        <v>3318900</v>
      </c>
      <c r="AC25" s="10">
        <v>101.57</v>
      </c>
      <c r="AD25" s="2">
        <f t="shared" si="0"/>
        <v>0.69999999999998863</v>
      </c>
      <c r="AE25" s="138">
        <f t="shared" si="1"/>
        <v>-1.2782694198624212E-3</v>
      </c>
    </row>
    <row r="26" spans="1:31" x14ac:dyDescent="0.25">
      <c r="W26" s="133">
        <v>42541</v>
      </c>
      <c r="X26" s="10">
        <v>102.02</v>
      </c>
      <c r="Y26" s="10">
        <v>102.86</v>
      </c>
      <c r="Z26" s="10">
        <v>101.66</v>
      </c>
      <c r="AA26" s="10">
        <v>101.7</v>
      </c>
      <c r="AB26" s="95">
        <v>4447900</v>
      </c>
      <c r="AC26" s="10">
        <v>101.7</v>
      </c>
      <c r="AD26" s="2">
        <f t="shared" si="0"/>
        <v>1.2000000000000028</v>
      </c>
      <c r="AE26" s="138">
        <f t="shared" si="1"/>
        <v>4.9407114624506754E-3</v>
      </c>
    </row>
    <row r="27" spans="1:31" x14ac:dyDescent="0.25">
      <c r="L27" t="s">
        <v>238</v>
      </c>
      <c r="M27" s="2">
        <f>M35+K35-F35</f>
        <v>114.84999999999991</v>
      </c>
      <c r="W27" s="133">
        <v>42538</v>
      </c>
      <c r="X27" s="10">
        <v>100.85</v>
      </c>
      <c r="Y27" s="10">
        <v>101.69</v>
      </c>
      <c r="Z27" s="10">
        <v>100.33</v>
      </c>
      <c r="AA27" s="10">
        <v>101.2</v>
      </c>
      <c r="AB27" s="95">
        <v>5691900</v>
      </c>
      <c r="AC27" s="10">
        <v>101.2</v>
      </c>
      <c r="AD27" s="2">
        <f t="shared" si="0"/>
        <v>1.3599999999999994</v>
      </c>
      <c r="AE27" s="138">
        <f t="shared" si="1"/>
        <v>7.9113924050622231E-4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42537</v>
      </c>
      <c r="X28" s="10">
        <v>100.29</v>
      </c>
      <c r="Y28" s="10">
        <v>101.54</v>
      </c>
      <c r="Z28" s="10">
        <v>99.35</v>
      </c>
      <c r="AA28" s="10">
        <v>101.12</v>
      </c>
      <c r="AB28" s="95">
        <v>4549900</v>
      </c>
      <c r="AC28" s="10">
        <v>101.12</v>
      </c>
      <c r="AD28" s="2">
        <f t="shared" si="0"/>
        <v>2.1900000000000119</v>
      </c>
      <c r="AE28" s="138">
        <f t="shared" si="1"/>
        <v>5.7688482196140978E-3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42536</v>
      </c>
      <c r="X29" s="10">
        <v>101.5</v>
      </c>
      <c r="Y29" s="10">
        <v>101.74</v>
      </c>
      <c r="Z29" s="10">
        <v>100.54</v>
      </c>
      <c r="AA29" s="10">
        <v>100.54</v>
      </c>
      <c r="AB29" s="95">
        <v>4480000</v>
      </c>
      <c r="AC29" s="10">
        <v>100.54</v>
      </c>
      <c r="AD29" s="2">
        <f t="shared" si="0"/>
        <v>1.1999999999999886</v>
      </c>
      <c r="AE29" s="138">
        <f t="shared" si="1"/>
        <v>-6.4235596402806294E-3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42535</v>
      </c>
      <c r="X30" s="10">
        <v>101.21</v>
      </c>
      <c r="Y30" s="10">
        <v>101.91</v>
      </c>
      <c r="Z30" s="10">
        <v>100.51</v>
      </c>
      <c r="AA30" s="10">
        <v>101.19</v>
      </c>
      <c r="AB30" s="95">
        <v>3705200</v>
      </c>
      <c r="AC30" s="10">
        <v>101.19</v>
      </c>
      <c r="AD30" s="2">
        <f t="shared" si="0"/>
        <v>1.3999999999999915</v>
      </c>
      <c r="AE30" s="138">
        <f t="shared" si="1"/>
        <v>-1.9760893192366513E-4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42534</v>
      </c>
      <c r="X31" s="10">
        <v>101.98</v>
      </c>
      <c r="Y31" s="10">
        <v>102.4</v>
      </c>
      <c r="Z31" s="10">
        <v>101.19</v>
      </c>
      <c r="AA31" s="10">
        <v>101.21</v>
      </c>
      <c r="AB31" s="95">
        <v>4494500</v>
      </c>
      <c r="AC31" s="10">
        <v>101.21</v>
      </c>
      <c r="AD31" s="2">
        <f t="shared" si="0"/>
        <v>1.210000000000008</v>
      </c>
      <c r="AE31" s="138">
        <f t="shared" si="1"/>
        <v>-7.7450980392157476E-3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42531</v>
      </c>
      <c r="X32" s="10">
        <v>101.55</v>
      </c>
      <c r="Y32" s="10">
        <v>102.39</v>
      </c>
      <c r="Z32" s="10">
        <v>101.21</v>
      </c>
      <c r="AA32" s="10">
        <v>102</v>
      </c>
      <c r="AB32" s="95">
        <v>3601700</v>
      </c>
      <c r="AC32" s="10">
        <v>102</v>
      </c>
      <c r="AD32" s="2">
        <f t="shared" si="0"/>
        <v>1.1800000000000068</v>
      </c>
      <c r="AE32" s="138">
        <f t="shared" si="1"/>
        <v>-3.1274433150898506E-3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42530</v>
      </c>
      <c r="X33" s="10">
        <v>101.57</v>
      </c>
      <c r="Y33" s="10">
        <v>102.35</v>
      </c>
      <c r="Z33" s="10">
        <v>101.49</v>
      </c>
      <c r="AA33" s="10">
        <v>102.32</v>
      </c>
      <c r="AB33" s="95">
        <v>3608400</v>
      </c>
      <c r="AC33" s="10">
        <v>102.32</v>
      </c>
      <c r="AD33" s="2">
        <f t="shared" si="0"/>
        <v>0.85999999999999943</v>
      </c>
      <c r="AE33" s="138">
        <f t="shared" si="1"/>
        <v>2.4492995003428941E-3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42529</v>
      </c>
      <c r="X34" s="10">
        <v>101.45</v>
      </c>
      <c r="Y34" s="10">
        <v>102.12</v>
      </c>
      <c r="Z34" s="10">
        <v>101.38</v>
      </c>
      <c r="AA34" s="10">
        <v>102.07</v>
      </c>
      <c r="AB34" s="95">
        <v>2566800</v>
      </c>
      <c r="AC34" s="10">
        <v>102.07</v>
      </c>
      <c r="AD34" s="2">
        <f t="shared" si="0"/>
        <v>0.74000000000000909</v>
      </c>
      <c r="AE34" s="138">
        <f t="shared" si="1"/>
        <v>6.1113849186791303E-3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42528</v>
      </c>
      <c r="X35" s="10">
        <v>101.78</v>
      </c>
      <c r="Y35" s="10">
        <v>102.4</v>
      </c>
      <c r="Z35" s="10">
        <v>101.45</v>
      </c>
      <c r="AA35" s="10">
        <v>101.45</v>
      </c>
      <c r="AB35" s="95">
        <v>2539700</v>
      </c>
      <c r="AC35" s="10">
        <v>101.45</v>
      </c>
      <c r="AD35" s="2">
        <f t="shared" si="0"/>
        <v>0.95000000000000284</v>
      </c>
      <c r="AE35" s="138">
        <f t="shared" si="1"/>
        <v>8.8792423046579749E-4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42527</v>
      </c>
      <c r="X36" s="10">
        <v>100.74</v>
      </c>
      <c r="Y36" s="10">
        <v>101.57</v>
      </c>
      <c r="Z36" s="10">
        <v>100.51</v>
      </c>
      <c r="AA36" s="10">
        <v>101.36</v>
      </c>
      <c r="AB36" s="95">
        <v>3769200</v>
      </c>
      <c r="AC36" s="10">
        <v>101.36</v>
      </c>
      <c r="AD36" s="2">
        <f t="shared" si="0"/>
        <v>1.0599999999999881</v>
      </c>
      <c r="AE36" s="138">
        <f t="shared" si="1"/>
        <v>9.260181220750674E-3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42524</v>
      </c>
      <c r="X37" s="10">
        <v>100.75</v>
      </c>
      <c r="Y37" s="10">
        <v>100.78</v>
      </c>
      <c r="Z37" s="10">
        <v>99.89</v>
      </c>
      <c r="AA37" s="10">
        <v>100.43</v>
      </c>
      <c r="AB37" s="95">
        <v>2251500</v>
      </c>
      <c r="AC37" s="10">
        <v>100.43</v>
      </c>
      <c r="AD37" s="2">
        <f t="shared" si="0"/>
        <v>0.89000000000000057</v>
      </c>
      <c r="AE37" s="138">
        <f t="shared" si="1"/>
        <v>-3.5717829149717328E-3</v>
      </c>
    </row>
    <row r="38" spans="1:31" x14ac:dyDescent="0.25">
      <c r="W38" s="133">
        <v>42523</v>
      </c>
      <c r="X38" s="10">
        <v>100.25</v>
      </c>
      <c r="Y38" s="10">
        <v>100.81</v>
      </c>
      <c r="Z38" s="10">
        <v>100.07</v>
      </c>
      <c r="AA38" s="10">
        <v>100.79</v>
      </c>
      <c r="AB38" s="95">
        <v>2468500</v>
      </c>
      <c r="AC38" s="10">
        <v>100.79</v>
      </c>
      <c r="AD38" s="2">
        <f t="shared" si="0"/>
        <v>0.74000000000000909</v>
      </c>
      <c r="AE38" s="138">
        <f t="shared" si="1"/>
        <v>4.3846537120080242E-3</v>
      </c>
    </row>
    <row r="39" spans="1:31" ht="20.25" thickBot="1" x14ac:dyDescent="0.35">
      <c r="P39" s="507" t="s">
        <v>78</v>
      </c>
      <c r="Q39" s="507"/>
      <c r="W39" s="133">
        <v>42522</v>
      </c>
      <c r="X39" s="10">
        <v>100.09</v>
      </c>
      <c r="Y39" s="10">
        <v>100.5</v>
      </c>
      <c r="Z39" s="10">
        <v>98.75</v>
      </c>
      <c r="AA39" s="10">
        <v>100.35</v>
      </c>
      <c r="AB39" s="95">
        <v>2806900</v>
      </c>
      <c r="AC39" s="10">
        <v>100.35</v>
      </c>
      <c r="AD39" s="2">
        <f t="shared" si="0"/>
        <v>1.75</v>
      </c>
      <c r="AE39" s="138">
        <f t="shared" si="1"/>
        <v>-2.2867369258302572E-3</v>
      </c>
    </row>
    <row r="40" spans="1:31" ht="15.75" thickTop="1" x14ac:dyDescent="0.25">
      <c r="O40" s="2"/>
      <c r="P40" s="83">
        <v>1.1000000000000001</v>
      </c>
      <c r="Q40" s="83">
        <f>P40*$Q$4</f>
        <v>118.67900000000002</v>
      </c>
      <c r="W40" s="133">
        <v>42521</v>
      </c>
      <c r="X40" s="10">
        <v>100.77</v>
      </c>
      <c r="Y40" s="10">
        <v>101.2</v>
      </c>
      <c r="Z40" s="10">
        <v>100.35</v>
      </c>
      <c r="AA40" s="10">
        <v>100.58</v>
      </c>
      <c r="AB40" s="95">
        <v>5265700</v>
      </c>
      <c r="AC40" s="10">
        <v>100.58</v>
      </c>
      <c r="AD40" s="2">
        <f t="shared" si="0"/>
        <v>0.85000000000000853</v>
      </c>
      <c r="AE40" s="138">
        <f t="shared" si="1"/>
        <v>-1.7864231838031763E-3</v>
      </c>
    </row>
    <row r="41" spans="1:31" x14ac:dyDescent="0.25">
      <c r="O41" s="2"/>
      <c r="P41" s="83">
        <v>1.0900000000000001</v>
      </c>
      <c r="Q41" s="83">
        <f t="shared" ref="Q41:Q60" si="2">P41*$Q$4</f>
        <v>117.60010000000001</v>
      </c>
      <c r="W41" s="133">
        <v>42517</v>
      </c>
      <c r="X41" s="10">
        <v>100.49</v>
      </c>
      <c r="Y41" s="10">
        <v>100.77</v>
      </c>
      <c r="Z41" s="10">
        <v>100.09</v>
      </c>
      <c r="AA41" s="10">
        <v>100.76</v>
      </c>
      <c r="AB41" s="95">
        <v>2670300</v>
      </c>
      <c r="AC41" s="10">
        <v>100.76</v>
      </c>
      <c r="AD41" s="2">
        <f t="shared" si="0"/>
        <v>0.67999999999999261</v>
      </c>
      <c r="AE41" s="138">
        <f t="shared" si="1"/>
        <v>3.4857085947614941E-3</v>
      </c>
    </row>
    <row r="42" spans="1:31" ht="20.25" thickBot="1" x14ac:dyDescent="0.35">
      <c r="O42" s="2"/>
      <c r="P42" s="83">
        <v>1.08</v>
      </c>
      <c r="Q42" s="83">
        <f t="shared" si="2"/>
        <v>116.52120000000001</v>
      </c>
      <c r="T42" s="91" t="s">
        <v>113</v>
      </c>
      <c r="W42" s="133">
        <v>42516</v>
      </c>
      <c r="X42" s="10">
        <v>100.44</v>
      </c>
      <c r="Y42" s="10">
        <v>101</v>
      </c>
      <c r="Z42" s="10">
        <v>100.29</v>
      </c>
      <c r="AA42" s="10">
        <v>100.41</v>
      </c>
      <c r="AB42" s="95">
        <v>2504800</v>
      </c>
      <c r="AC42" s="10">
        <v>100.41</v>
      </c>
      <c r="AD42" s="2">
        <f t="shared" si="0"/>
        <v>0.70999999999999375</v>
      </c>
      <c r="AE42" s="138">
        <f t="shared" si="1"/>
        <v>8.9712918660289631E-4</v>
      </c>
    </row>
    <row r="43" spans="1:31" ht="15.75" thickTop="1" x14ac:dyDescent="0.25">
      <c r="O43" s="2"/>
      <c r="P43" s="83">
        <v>1.07</v>
      </c>
      <c r="Q43" s="83">
        <f t="shared" si="2"/>
        <v>115.4423</v>
      </c>
      <c r="T43" s="128" t="s">
        <v>98</v>
      </c>
      <c r="U43" s="98">
        <v>105.13</v>
      </c>
      <c r="W43" s="133">
        <v>42515</v>
      </c>
      <c r="X43" s="10">
        <v>100.29</v>
      </c>
      <c r="Y43" s="10">
        <v>100.94</v>
      </c>
      <c r="Z43" s="10">
        <v>100.29</v>
      </c>
      <c r="AA43" s="10">
        <v>100.32</v>
      </c>
      <c r="AB43" s="95">
        <v>2354200</v>
      </c>
      <c r="AC43" s="10">
        <v>100.32</v>
      </c>
      <c r="AD43" s="2">
        <f t="shared" si="0"/>
        <v>0.64999999999999147</v>
      </c>
      <c r="AE43" s="138">
        <f t="shared" si="1"/>
        <v>4.1036933239915196E-3</v>
      </c>
    </row>
    <row r="44" spans="1:31" x14ac:dyDescent="0.25">
      <c r="O44" s="2"/>
      <c r="P44" s="83">
        <v>1.06</v>
      </c>
      <c r="Q44" s="83">
        <f t="shared" si="2"/>
        <v>114.36340000000001</v>
      </c>
      <c r="T44" s="93" t="s">
        <v>99</v>
      </c>
      <c r="U44" s="88">
        <v>105.05</v>
      </c>
      <c r="W44" s="133">
        <v>42514</v>
      </c>
      <c r="X44" s="10">
        <v>99.49</v>
      </c>
      <c r="Y44" s="10">
        <v>100.36</v>
      </c>
      <c r="Z44" s="10">
        <v>99.42</v>
      </c>
      <c r="AA44" s="10">
        <v>99.91</v>
      </c>
      <c r="AB44" s="95">
        <v>2953700</v>
      </c>
      <c r="AC44" s="10">
        <v>99.91</v>
      </c>
      <c r="AD44" s="2">
        <f t="shared" si="0"/>
        <v>0.93999999999999773</v>
      </c>
      <c r="AE44" s="138">
        <f t="shared" si="1"/>
        <v>1.0212335692618701E-2</v>
      </c>
    </row>
    <row r="45" spans="1:31" x14ac:dyDescent="0.25">
      <c r="O45" s="2"/>
      <c r="P45" s="83">
        <v>1.05</v>
      </c>
      <c r="Q45" s="83">
        <f t="shared" si="2"/>
        <v>113.28450000000001</v>
      </c>
      <c r="T45" s="93" t="s">
        <v>100</v>
      </c>
      <c r="U45" s="88" t="s">
        <v>499</v>
      </c>
      <c r="W45" s="133">
        <v>42513</v>
      </c>
      <c r="X45" s="10">
        <v>98.95</v>
      </c>
      <c r="Y45" s="10">
        <v>99.07</v>
      </c>
      <c r="Z45" s="10">
        <v>98.27</v>
      </c>
      <c r="AA45" s="10">
        <v>98.9</v>
      </c>
      <c r="AB45" s="95">
        <v>2658900</v>
      </c>
      <c r="AC45" s="10">
        <v>98.9</v>
      </c>
      <c r="AD45" s="2">
        <f t="shared" si="0"/>
        <v>0.79999999999999716</v>
      </c>
      <c r="AE45" s="138">
        <f t="shared" si="1"/>
        <v>-2.0181634712410634E-3</v>
      </c>
    </row>
    <row r="46" spans="1:31" x14ac:dyDescent="0.25">
      <c r="O46" s="2"/>
      <c r="P46" s="83">
        <v>1.04</v>
      </c>
      <c r="Q46" s="83">
        <f t="shared" si="2"/>
        <v>112.2056</v>
      </c>
      <c r="T46" s="93" t="s">
        <v>101</v>
      </c>
      <c r="U46" s="88" t="s">
        <v>500</v>
      </c>
      <c r="W46" s="133">
        <v>42510</v>
      </c>
      <c r="X46" s="10">
        <v>99.15</v>
      </c>
      <c r="Y46" s="10">
        <v>99.89</v>
      </c>
      <c r="Z46" s="10">
        <v>98.67</v>
      </c>
      <c r="AA46" s="10">
        <v>99.1</v>
      </c>
      <c r="AB46" s="95">
        <v>4312100</v>
      </c>
      <c r="AC46" s="10">
        <v>99.1</v>
      </c>
      <c r="AD46" s="2">
        <f t="shared" si="0"/>
        <v>1.2199999999999989</v>
      </c>
      <c r="AE46" s="138">
        <f t="shared" si="1"/>
        <v>5.9892396710992113E-3</v>
      </c>
    </row>
    <row r="47" spans="1:31" x14ac:dyDescent="0.25">
      <c r="O47" s="2"/>
      <c r="P47" s="83">
        <v>1.03</v>
      </c>
      <c r="Q47" s="83">
        <f t="shared" si="2"/>
        <v>111.1267</v>
      </c>
      <c r="T47" s="93" t="s">
        <v>102</v>
      </c>
      <c r="U47" s="88">
        <v>111.47</v>
      </c>
      <c r="W47" s="133">
        <v>42509</v>
      </c>
      <c r="X47" s="10">
        <v>98.67</v>
      </c>
      <c r="Y47" s="10">
        <v>98.94</v>
      </c>
      <c r="Z47" s="10">
        <v>97.94</v>
      </c>
      <c r="AA47" s="10">
        <v>98.51</v>
      </c>
      <c r="AB47" s="95">
        <v>3138900</v>
      </c>
      <c r="AC47" s="10">
        <v>98.51</v>
      </c>
      <c r="AD47" s="2">
        <f t="shared" si="0"/>
        <v>1</v>
      </c>
      <c r="AE47" s="138">
        <f t="shared" si="1"/>
        <v>-7.8557760096686913E-3</v>
      </c>
    </row>
    <row r="48" spans="1:31" x14ac:dyDescent="0.25">
      <c r="O48" s="2"/>
      <c r="P48" s="83">
        <v>1.02</v>
      </c>
      <c r="Q48" s="83">
        <f t="shared" si="2"/>
        <v>110.04780000000001</v>
      </c>
      <c r="T48" s="93" t="s">
        <v>103</v>
      </c>
      <c r="U48" s="88">
        <v>1.0702199999999999</v>
      </c>
      <c r="W48" s="133">
        <v>42508</v>
      </c>
      <c r="X48" s="10">
        <v>99.45</v>
      </c>
      <c r="Y48" s="10">
        <v>100.5</v>
      </c>
      <c r="Z48" s="10">
        <v>98.79</v>
      </c>
      <c r="AA48" s="10">
        <v>99.29</v>
      </c>
      <c r="AB48" s="95">
        <v>3340400</v>
      </c>
      <c r="AC48" s="10">
        <v>99.29</v>
      </c>
      <c r="AD48" s="2">
        <f t="shared" si="0"/>
        <v>1.7099999999999937</v>
      </c>
      <c r="AE48" s="138" t="e">
        <f t="shared" si="1"/>
        <v>#DIV/0!</v>
      </c>
    </row>
    <row r="49" spans="15:31" x14ac:dyDescent="0.25">
      <c r="O49" s="2"/>
      <c r="P49" s="83">
        <v>1.01</v>
      </c>
      <c r="Q49" s="83">
        <f t="shared" si="2"/>
        <v>108.9689</v>
      </c>
      <c r="T49" s="93" t="s">
        <v>104</v>
      </c>
      <c r="U49" s="88" t="s">
        <v>313</v>
      </c>
      <c r="W49" s="133">
        <v>42508</v>
      </c>
      <c r="X49" s="10" t="s">
        <v>243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2"/>
      <c r="P50" s="83">
        <v>1</v>
      </c>
      <c r="Q50" s="83">
        <f t="shared" si="2"/>
        <v>107.89</v>
      </c>
      <c r="T50" s="93"/>
      <c r="U50" s="88"/>
      <c r="W50" s="133">
        <v>42507</v>
      </c>
      <c r="X50" s="10">
        <v>101.66</v>
      </c>
      <c r="Y50" s="10">
        <v>101.94</v>
      </c>
      <c r="Z50" s="10">
        <v>99.74</v>
      </c>
      <c r="AA50" s="10">
        <v>100.06</v>
      </c>
      <c r="AB50" s="95">
        <v>4191000</v>
      </c>
      <c r="AC50" s="10">
        <v>99.4</v>
      </c>
      <c r="AD50" s="2">
        <f t="shared" si="0"/>
        <v>2.2000000000000028</v>
      </c>
      <c r="AE50" s="138">
        <f t="shared" si="1"/>
        <v>-1.730103806228378E-2</v>
      </c>
    </row>
    <row r="51" spans="15:31" x14ac:dyDescent="0.25">
      <c r="O51" s="2"/>
      <c r="P51" s="83">
        <v>0.99</v>
      </c>
      <c r="Q51" s="83">
        <f t="shared" si="2"/>
        <v>106.8111</v>
      </c>
      <c r="T51" s="93" t="s">
        <v>105</v>
      </c>
      <c r="U51" s="88" t="s">
        <v>501</v>
      </c>
      <c r="W51" s="133">
        <v>42506</v>
      </c>
      <c r="X51" s="10">
        <v>100.05</v>
      </c>
      <c r="Y51" s="10">
        <v>102.08</v>
      </c>
      <c r="Z51" s="10">
        <v>100.05</v>
      </c>
      <c r="AA51" s="10">
        <v>101.82</v>
      </c>
      <c r="AB51" s="95">
        <v>3469400</v>
      </c>
      <c r="AC51" s="10">
        <v>101.15</v>
      </c>
      <c r="AD51" s="2">
        <f t="shared" si="0"/>
        <v>2.0300000000000011</v>
      </c>
      <c r="AE51" s="138">
        <f t="shared" si="1"/>
        <v>1.5460295151089376E-2</v>
      </c>
    </row>
    <row r="52" spans="15:31" x14ac:dyDescent="0.25">
      <c r="O52" s="2"/>
      <c r="P52" s="83">
        <v>0.98</v>
      </c>
      <c r="Q52" s="83">
        <f t="shared" si="2"/>
        <v>105.73219999999999</v>
      </c>
      <c r="T52" s="93" t="s">
        <v>106</v>
      </c>
      <c r="U52" s="88" t="s">
        <v>365</v>
      </c>
      <c r="W52" s="133">
        <v>42503</v>
      </c>
      <c r="X52" s="10">
        <v>101.24</v>
      </c>
      <c r="Y52" s="10">
        <v>101.72</v>
      </c>
      <c r="Z52" s="10">
        <v>99.96</v>
      </c>
      <c r="AA52" s="10">
        <v>100.27</v>
      </c>
      <c r="AB52" s="95">
        <v>3280500</v>
      </c>
      <c r="AC52" s="10">
        <v>99.61</v>
      </c>
      <c r="AD52" s="2">
        <f t="shared" si="0"/>
        <v>1.7600000000000051</v>
      </c>
      <c r="AE52" s="138">
        <f t="shared" si="1"/>
        <v>-1.1707510665740717E-2</v>
      </c>
    </row>
    <row r="53" spans="15:31" x14ac:dyDescent="0.25">
      <c r="P53" s="83">
        <v>0.97</v>
      </c>
      <c r="Q53" s="83">
        <f t="shared" si="2"/>
        <v>104.6533</v>
      </c>
      <c r="T53" s="93" t="s">
        <v>107</v>
      </c>
      <c r="U53" s="90">
        <v>3461297</v>
      </c>
      <c r="W53" s="133">
        <v>42502</v>
      </c>
      <c r="X53" s="10">
        <v>101.78</v>
      </c>
      <c r="Y53" s="10">
        <v>102.28</v>
      </c>
      <c r="Z53" s="10">
        <v>101.15</v>
      </c>
      <c r="AA53" s="10">
        <v>101.46</v>
      </c>
      <c r="AB53" s="95">
        <v>2866700</v>
      </c>
      <c r="AC53" s="10">
        <v>100.79</v>
      </c>
      <c r="AD53" s="2">
        <f t="shared" si="0"/>
        <v>1.1299999999999955</v>
      </c>
      <c r="AE53" s="138">
        <f t="shared" si="1"/>
        <v>-1.3870999702764175E-3</v>
      </c>
    </row>
    <row r="54" spans="15:31" x14ac:dyDescent="0.25">
      <c r="P54" s="83">
        <v>0.96</v>
      </c>
      <c r="Q54" s="83">
        <f t="shared" si="2"/>
        <v>103.5744</v>
      </c>
      <c r="T54" s="93" t="s">
        <v>110</v>
      </c>
      <c r="U54" s="90">
        <v>3856010</v>
      </c>
      <c r="W54" s="133">
        <v>42501</v>
      </c>
      <c r="X54" s="10">
        <v>102.55</v>
      </c>
      <c r="Y54" s="10">
        <v>102.68</v>
      </c>
      <c r="Z54" s="10">
        <v>101.44</v>
      </c>
      <c r="AA54" s="10">
        <v>101.6</v>
      </c>
      <c r="AB54" s="95">
        <v>2795900</v>
      </c>
      <c r="AC54" s="10">
        <v>100.93</v>
      </c>
      <c r="AD54" s="2">
        <f t="shared" si="0"/>
        <v>1.2400000000000091</v>
      </c>
      <c r="AE54" s="138">
        <f t="shared" si="1"/>
        <v>-5.517785003448461E-3</v>
      </c>
    </row>
    <row r="55" spans="15:31" x14ac:dyDescent="0.25">
      <c r="P55" s="83">
        <v>0.95</v>
      </c>
      <c r="Q55" s="83">
        <f t="shared" si="2"/>
        <v>102.49549999999999</v>
      </c>
      <c r="T55" s="93" t="s">
        <v>108</v>
      </c>
      <c r="U55" s="88" t="s">
        <v>502</v>
      </c>
      <c r="W55" s="133">
        <v>42500</v>
      </c>
      <c r="X55" s="10">
        <v>100.3</v>
      </c>
      <c r="Y55" s="10">
        <v>102.42</v>
      </c>
      <c r="Z55" s="10">
        <v>100.2</v>
      </c>
      <c r="AA55" s="10">
        <v>102.16</v>
      </c>
      <c r="AB55" s="95">
        <v>3672000</v>
      </c>
      <c r="AC55" s="10">
        <v>101.49</v>
      </c>
      <c r="AD55" s="2">
        <f t="shared" si="0"/>
        <v>2.2199999999999989</v>
      </c>
      <c r="AE55" s="138">
        <f t="shared" si="1"/>
        <v>2.0718093130845716E-2</v>
      </c>
    </row>
    <row r="56" spans="15:31" x14ac:dyDescent="0.25">
      <c r="P56" s="83">
        <v>0.94</v>
      </c>
      <c r="Q56" s="83">
        <f t="shared" si="2"/>
        <v>101.41659999999999</v>
      </c>
      <c r="T56" s="93" t="s">
        <v>111</v>
      </c>
      <c r="U56" s="88">
        <v>12.27</v>
      </c>
      <c r="W56" s="133">
        <v>42499</v>
      </c>
      <c r="X56" s="10">
        <v>100.33</v>
      </c>
      <c r="Y56" s="10">
        <v>101.37</v>
      </c>
      <c r="Z56" s="10">
        <v>99.98</v>
      </c>
      <c r="AA56" s="10">
        <v>100.09</v>
      </c>
      <c r="AB56" s="95">
        <v>3834200</v>
      </c>
      <c r="AC56" s="10">
        <v>99.43</v>
      </c>
      <c r="AD56" s="2">
        <f t="shared" si="0"/>
        <v>1.3900000000000006</v>
      </c>
      <c r="AE56" s="138">
        <f t="shared" si="1"/>
        <v>-1.0154305624688886E-2</v>
      </c>
    </row>
    <row r="57" spans="15:31" x14ac:dyDescent="0.25">
      <c r="P57" s="83">
        <v>0.93</v>
      </c>
      <c r="Q57" s="83">
        <f t="shared" si="2"/>
        <v>100.33770000000001</v>
      </c>
      <c r="T57" s="93" t="s">
        <v>112</v>
      </c>
      <c r="U57" s="88">
        <v>8.5299999999999994</v>
      </c>
      <c r="W57" s="133">
        <v>42496</v>
      </c>
      <c r="X57" s="10">
        <v>100.26</v>
      </c>
      <c r="Y57" s="10">
        <v>101.29</v>
      </c>
      <c r="Z57" s="10">
        <v>99.81</v>
      </c>
      <c r="AA57" s="10">
        <v>101.12</v>
      </c>
      <c r="AB57" s="95">
        <v>3745500</v>
      </c>
      <c r="AC57" s="10">
        <v>100.45</v>
      </c>
      <c r="AD57" s="2">
        <f t="shared" si="0"/>
        <v>1.480000000000004</v>
      </c>
      <c r="AE57" s="138">
        <f t="shared" si="1"/>
        <v>8.2304526748973039E-3</v>
      </c>
    </row>
    <row r="58" spans="15:31" x14ac:dyDescent="0.25">
      <c r="P58" s="83">
        <v>0.92</v>
      </c>
      <c r="Q58" s="83">
        <f t="shared" si="2"/>
        <v>99.258800000000008</v>
      </c>
      <c r="T58" s="93" t="s">
        <v>109</v>
      </c>
      <c r="U58" s="88" t="s">
        <v>503</v>
      </c>
      <c r="W58" s="133">
        <v>42495</v>
      </c>
      <c r="X58" s="10">
        <v>101.12</v>
      </c>
      <c r="Y58" s="10">
        <v>101.23</v>
      </c>
      <c r="Z58" s="10">
        <v>99.91</v>
      </c>
      <c r="AA58" s="10">
        <v>100.29</v>
      </c>
      <c r="AB58" s="95">
        <v>3530300</v>
      </c>
      <c r="AC58" s="10">
        <v>99.63</v>
      </c>
      <c r="AD58" s="2">
        <f t="shared" si="0"/>
        <v>1.3200000000000074</v>
      </c>
      <c r="AE58" s="138">
        <f t="shared" si="1"/>
        <v>-3.7996200379962763E-3</v>
      </c>
    </row>
    <row r="59" spans="15:31" x14ac:dyDescent="0.25">
      <c r="P59" s="83">
        <v>0.91</v>
      </c>
      <c r="Q59" s="83">
        <f t="shared" si="2"/>
        <v>98.179900000000004</v>
      </c>
      <c r="W59" s="133">
        <v>42494</v>
      </c>
      <c r="X59" s="10">
        <v>101.39</v>
      </c>
      <c r="Y59" s="10">
        <v>101.78</v>
      </c>
      <c r="Z59" s="10">
        <v>100.23</v>
      </c>
      <c r="AA59" s="10">
        <v>100.67</v>
      </c>
      <c r="AB59" s="95">
        <v>5628300</v>
      </c>
      <c r="AC59" s="10">
        <v>100.01</v>
      </c>
      <c r="AD59" s="2">
        <f t="shared" si="0"/>
        <v>1.5499999999999972</v>
      </c>
      <c r="AE59" s="138">
        <f t="shared" si="1"/>
        <v>-1.4291346343386468E-2</v>
      </c>
    </row>
    <row r="60" spans="15:31" x14ac:dyDescent="0.25">
      <c r="P60" s="83">
        <v>0.9</v>
      </c>
      <c r="Q60" s="83">
        <f t="shared" si="2"/>
        <v>97.100999999999999</v>
      </c>
      <c r="W60" s="133">
        <v>42493</v>
      </c>
      <c r="X60" s="10">
        <v>103.46</v>
      </c>
      <c r="Y60" s="10">
        <v>103.87</v>
      </c>
      <c r="Z60" s="10">
        <v>101.87</v>
      </c>
      <c r="AA60" s="10">
        <v>102.13</v>
      </c>
      <c r="AB60" s="95">
        <v>4790600</v>
      </c>
      <c r="AC60" s="10">
        <v>101.46</v>
      </c>
      <c r="AD60" s="2">
        <f t="shared" si="0"/>
        <v>2</v>
      </c>
      <c r="AE60" s="138">
        <f t="shared" si="1"/>
        <v>-2.1412037037037202E-2</v>
      </c>
    </row>
    <row r="61" spans="15:31" x14ac:dyDescent="0.25">
      <c r="W61" s="133">
        <v>42492</v>
      </c>
      <c r="X61" s="10">
        <v>103.89</v>
      </c>
      <c r="Y61" s="10">
        <v>104.9</v>
      </c>
      <c r="Z61" s="10">
        <v>103.54</v>
      </c>
      <c r="AA61" s="10">
        <v>104.37</v>
      </c>
      <c r="AB61" s="95">
        <v>4223600</v>
      </c>
      <c r="AC61" s="10">
        <v>103.68</v>
      </c>
      <c r="AD61" s="2">
        <f t="shared" si="0"/>
        <v>1.3599999999999994</v>
      </c>
      <c r="AE61" s="138">
        <f t="shared" si="1"/>
        <v>0</v>
      </c>
    </row>
    <row r="62" spans="15:31" x14ac:dyDescent="0.25">
      <c r="W62" s="133">
        <v>42489</v>
      </c>
      <c r="X62" s="10">
        <v>103.53</v>
      </c>
      <c r="Y62" s="10">
        <v>104.94</v>
      </c>
      <c r="Z62" s="10">
        <v>103.53</v>
      </c>
      <c r="AA62" s="10">
        <v>104.37</v>
      </c>
      <c r="AB62" s="95">
        <v>3054000</v>
      </c>
      <c r="AC62" s="10">
        <v>103.68</v>
      </c>
      <c r="AD62" s="2">
        <f t="shared" si="0"/>
        <v>1.4099999999999966</v>
      </c>
      <c r="AE62" s="138">
        <f t="shared" si="1"/>
        <v>1.3521344407958491E-3</v>
      </c>
    </row>
    <row r="63" spans="15:31" x14ac:dyDescent="0.25">
      <c r="W63" s="133">
        <v>42488</v>
      </c>
      <c r="X63" s="10">
        <v>105.15</v>
      </c>
      <c r="Y63" s="10">
        <v>105.59</v>
      </c>
      <c r="Z63" s="10">
        <v>103.69</v>
      </c>
      <c r="AA63" s="10">
        <v>104.23</v>
      </c>
      <c r="AB63" s="95">
        <v>4670400</v>
      </c>
      <c r="AC63" s="10">
        <v>103.54</v>
      </c>
      <c r="AD63" s="2">
        <f t="shared" si="0"/>
        <v>1.9000000000000057</v>
      </c>
      <c r="AE63" s="138">
        <f t="shared" si="1"/>
        <v>-1.5685901701682603E-2</v>
      </c>
    </row>
    <row r="64" spans="15:31" x14ac:dyDescent="0.25">
      <c r="W64" s="133">
        <v>42487</v>
      </c>
      <c r="X64" s="10">
        <v>106.32</v>
      </c>
      <c r="Y64" s="10">
        <v>107.07</v>
      </c>
      <c r="Z64" s="10">
        <v>104.88</v>
      </c>
      <c r="AA64" s="10">
        <v>105.89</v>
      </c>
      <c r="AB64" s="95">
        <v>6338700</v>
      </c>
      <c r="AC64" s="10">
        <v>105.19</v>
      </c>
      <c r="AD64" s="2">
        <f t="shared" si="0"/>
        <v>2.1899999999999977</v>
      </c>
      <c r="AE64" s="138">
        <f t="shared" si="1"/>
        <v>1.0373643261934573E-2</v>
      </c>
    </row>
    <row r="65" spans="23:31" x14ac:dyDescent="0.25">
      <c r="W65" s="133">
        <v>42486</v>
      </c>
      <c r="X65" s="10">
        <v>105.45</v>
      </c>
      <c r="Y65" s="10">
        <v>105.77</v>
      </c>
      <c r="Z65" s="10">
        <v>103.62</v>
      </c>
      <c r="AA65" s="10">
        <v>104.8</v>
      </c>
      <c r="AB65" s="95">
        <v>5515000</v>
      </c>
      <c r="AC65" s="10">
        <v>104.11</v>
      </c>
      <c r="AD65" s="2">
        <f t="shared" si="0"/>
        <v>2.1499999999999915</v>
      </c>
      <c r="AE65" s="138">
        <f t="shared" si="1"/>
        <v>-3.8273849392402859E-3</v>
      </c>
    </row>
    <row r="66" spans="23:31" x14ac:dyDescent="0.25">
      <c r="W66" s="133">
        <v>42485</v>
      </c>
      <c r="X66" s="10">
        <v>105.19</v>
      </c>
      <c r="Y66" s="10">
        <v>105.2</v>
      </c>
      <c r="Z66" s="10">
        <v>104.28</v>
      </c>
      <c r="AA66" s="10">
        <v>105.2</v>
      </c>
      <c r="AB66" s="95">
        <v>2768000</v>
      </c>
      <c r="AC66" s="10">
        <v>104.51</v>
      </c>
      <c r="AD66" s="2">
        <f t="shared" si="0"/>
        <v>0.92000000000000171</v>
      </c>
      <c r="AE66" s="138">
        <f t="shared" si="1"/>
        <v>-4.6666666666665968E-3</v>
      </c>
    </row>
    <row r="67" spans="23:31" x14ac:dyDescent="0.25">
      <c r="W67" s="133">
        <v>42482</v>
      </c>
      <c r="X67" s="10">
        <v>105.73</v>
      </c>
      <c r="Y67" s="10">
        <v>106.31</v>
      </c>
      <c r="Z67" s="10">
        <v>104.93</v>
      </c>
      <c r="AA67" s="10">
        <v>105.7</v>
      </c>
      <c r="AB67" s="95">
        <v>3061900</v>
      </c>
      <c r="AC67" s="10">
        <v>105</v>
      </c>
      <c r="AD67" s="2">
        <f>Y67-Z67</f>
        <v>1.3799999999999955</v>
      </c>
      <c r="AE67" s="138">
        <f>AC67/AC68-1</f>
        <v>2.5780578630765216E-3</v>
      </c>
    </row>
    <row r="68" spans="23:31" x14ac:dyDescent="0.25">
      <c r="W68" s="133">
        <v>42481</v>
      </c>
      <c r="X68" s="10">
        <v>105.56</v>
      </c>
      <c r="Y68" s="10">
        <v>105.96</v>
      </c>
      <c r="Z68" s="10">
        <v>105.25</v>
      </c>
      <c r="AA68" s="10">
        <v>105.43</v>
      </c>
      <c r="AB68" s="95">
        <v>2628400</v>
      </c>
      <c r="AC68" s="10">
        <v>104.73</v>
      </c>
      <c r="AD68" s="2">
        <f>Y68-Z68</f>
        <v>0.70999999999999375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42576</v>
      </c>
      <c r="X2" s="10">
        <v>143.55000000000001</v>
      </c>
      <c r="Y2" s="10">
        <v>143.88999999999999</v>
      </c>
      <c r="Z2" s="10">
        <v>141.41</v>
      </c>
      <c r="AA2" s="10">
        <v>141.72999999999999</v>
      </c>
      <c r="AB2" s="95">
        <v>2701300</v>
      </c>
      <c r="AC2" s="10">
        <v>141.72999999999999</v>
      </c>
      <c r="AD2" s="2">
        <f>Y2-Z2</f>
        <v>2.4799999999999898</v>
      </c>
      <c r="AE2" s="138">
        <f>AC2/AC3-1</f>
        <v>-1.3640476024775583E-2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141.69999999999999</v>
      </c>
      <c r="W3" s="133">
        <v>42573</v>
      </c>
      <c r="X3" s="10">
        <v>143.69</v>
      </c>
      <c r="Y3" s="10">
        <v>144.05000000000001</v>
      </c>
      <c r="Z3" s="10">
        <v>142.91999999999999</v>
      </c>
      <c r="AA3" s="10">
        <v>143.69</v>
      </c>
      <c r="AB3" s="95">
        <v>2697500</v>
      </c>
      <c r="AC3" s="10">
        <v>143.69</v>
      </c>
      <c r="AD3" s="2">
        <f t="shared" ref="AD3:AD66" si="0">Y3-Z3</f>
        <v>1.1300000000000239</v>
      </c>
      <c r="AE3" s="138">
        <f t="shared" ref="AE3:AE66" si="1">AC3/AC4-1</f>
        <v>5.7394834464896682E-3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141.69999999999999</v>
      </c>
      <c r="W4" s="133">
        <v>42572</v>
      </c>
      <c r="X4" s="10">
        <v>142.71</v>
      </c>
      <c r="Y4" s="10">
        <v>143.72999999999999</v>
      </c>
      <c r="Z4" s="10">
        <v>142.13</v>
      </c>
      <c r="AA4" s="10">
        <v>142.87</v>
      </c>
      <c r="AB4" s="95">
        <v>3475100</v>
      </c>
      <c r="AC4" s="10">
        <v>142.87</v>
      </c>
      <c r="AD4" s="2">
        <f t="shared" si="0"/>
        <v>1.5999999999999943</v>
      </c>
      <c r="AE4" s="138">
        <f t="shared" si="1"/>
        <v>-1.0488043630262345E-3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42571</v>
      </c>
      <c r="X5" s="10">
        <v>143.47</v>
      </c>
      <c r="Y5" s="10">
        <v>144.47999999999999</v>
      </c>
      <c r="Z5" s="10">
        <v>142.81</v>
      </c>
      <c r="AA5" s="10">
        <v>143.02000000000001</v>
      </c>
      <c r="AB5" s="95">
        <v>5489800</v>
      </c>
      <c r="AC5" s="10">
        <v>143.02000000000001</v>
      </c>
      <c r="AD5" s="2">
        <f t="shared" si="0"/>
        <v>1.6699999999999875</v>
      </c>
      <c r="AE5" s="138">
        <f t="shared" si="1"/>
        <v>3.0156392453888348E-3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42570</v>
      </c>
      <c r="X6" s="10">
        <v>140.75</v>
      </c>
      <c r="Y6" s="10">
        <v>142.63</v>
      </c>
      <c r="Z6" s="10">
        <v>139.32</v>
      </c>
      <c r="AA6" s="10">
        <v>142.59</v>
      </c>
      <c r="AB6" s="95">
        <v>5326200</v>
      </c>
      <c r="AC6" s="10">
        <v>142.59</v>
      </c>
      <c r="AD6" s="2">
        <f t="shared" si="0"/>
        <v>3.3100000000000023</v>
      </c>
      <c r="AE6" s="138">
        <f t="shared" si="1"/>
        <v>1.3072824156305618E-2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42569</v>
      </c>
      <c r="X7" s="10">
        <v>141.76</v>
      </c>
      <c r="Y7" s="10">
        <v>141.9</v>
      </c>
      <c r="Z7" s="10">
        <v>139.62</v>
      </c>
      <c r="AA7" s="10">
        <v>140.75</v>
      </c>
      <c r="AB7" s="95">
        <v>4166300</v>
      </c>
      <c r="AC7" s="10">
        <v>140.75</v>
      </c>
      <c r="AD7" s="2">
        <f t="shared" si="0"/>
        <v>2.2800000000000011</v>
      </c>
      <c r="AE7" s="138">
        <f t="shared" si="1"/>
        <v>-4.1038703743013771E-3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42566</v>
      </c>
      <c r="X8" s="10">
        <v>141.65</v>
      </c>
      <c r="Y8" s="10">
        <v>142.78</v>
      </c>
      <c r="Z8" s="10">
        <v>141.06</v>
      </c>
      <c r="AA8" s="10">
        <v>141.33000000000001</v>
      </c>
      <c r="AB8" s="95">
        <v>3748700</v>
      </c>
      <c r="AC8" s="10">
        <v>141.33000000000001</v>
      </c>
      <c r="AD8" s="2">
        <f t="shared" si="0"/>
        <v>1.7199999999999989</v>
      </c>
      <c r="AE8" s="138">
        <f t="shared" si="1"/>
        <v>3.4791252485089075E-3</v>
      </c>
    </row>
    <row r="9" spans="1:43" x14ac:dyDescent="0.25">
      <c r="O9" s="11" t="s">
        <v>239</v>
      </c>
      <c r="Q9" s="138">
        <f>IF(Q2=0, 0, Q8/Q6)</f>
        <v>0</v>
      </c>
      <c r="W9" s="133">
        <v>42565</v>
      </c>
      <c r="X9" s="10">
        <v>142.38999999999999</v>
      </c>
      <c r="Y9" s="10">
        <v>142.85</v>
      </c>
      <c r="Z9" s="10">
        <v>140.47</v>
      </c>
      <c r="AA9" s="10">
        <v>140.84</v>
      </c>
      <c r="AB9" s="95">
        <v>3000700</v>
      </c>
      <c r="AC9" s="10">
        <v>140.84</v>
      </c>
      <c r="AD9" s="2">
        <f t="shared" si="0"/>
        <v>2.3799999999999955</v>
      </c>
      <c r="AE9" s="138">
        <f t="shared" si="1"/>
        <v>-4.523607577042621E-3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42564</v>
      </c>
      <c r="X10" s="10">
        <v>140.96</v>
      </c>
      <c r="Y10" s="10">
        <v>141.59</v>
      </c>
      <c r="Z10" s="10">
        <v>139.91999999999999</v>
      </c>
      <c r="AA10" s="10">
        <v>141.47999999999999</v>
      </c>
      <c r="AB10" s="95">
        <v>3164700</v>
      </c>
      <c r="AC10" s="10">
        <v>141.47999999999999</v>
      </c>
      <c r="AD10" s="2">
        <f t="shared" si="0"/>
        <v>1.6700000000000159</v>
      </c>
      <c r="AE10" s="138">
        <f t="shared" si="1"/>
        <v>1.1583011583011338E-2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W11" s="133">
        <v>42563</v>
      </c>
      <c r="X11" s="10">
        <v>140.88999999999999</v>
      </c>
      <c r="Y11" s="10">
        <v>140.94999999999999</v>
      </c>
      <c r="Z11" s="10">
        <v>139.37</v>
      </c>
      <c r="AA11" s="10">
        <v>139.86000000000001</v>
      </c>
      <c r="AB11" s="95">
        <v>4310100</v>
      </c>
      <c r="AC11" s="10">
        <v>139.86000000000001</v>
      </c>
      <c r="AD11" s="2">
        <f t="shared" si="0"/>
        <v>1.5799999999999841</v>
      </c>
      <c r="AE11" s="138">
        <f t="shared" si="1"/>
        <v>-3.2782212086657214E-3</v>
      </c>
    </row>
    <row r="12" spans="1:43" x14ac:dyDescent="0.25">
      <c r="W12" s="133">
        <v>42562</v>
      </c>
      <c r="X12" s="10">
        <v>141.27000000000001</v>
      </c>
      <c r="Y12" s="10">
        <v>141.6</v>
      </c>
      <c r="Z12" s="10">
        <v>140.01</v>
      </c>
      <c r="AA12" s="10">
        <v>140.32</v>
      </c>
      <c r="AB12" s="95">
        <v>4084000</v>
      </c>
      <c r="AC12" s="10">
        <v>140.32</v>
      </c>
      <c r="AD12" s="2">
        <f t="shared" si="0"/>
        <v>1.5900000000000034</v>
      </c>
      <c r="AE12" s="138">
        <f t="shared" si="1"/>
        <v>-6.7247115452679918E-3</v>
      </c>
    </row>
    <row r="13" spans="1:43" x14ac:dyDescent="0.25">
      <c r="W13" s="133">
        <v>42559</v>
      </c>
      <c r="X13" s="10">
        <v>141.69999999999999</v>
      </c>
      <c r="Y13" s="10">
        <v>141.78</v>
      </c>
      <c r="Z13" s="10">
        <v>139.55000000000001</v>
      </c>
      <c r="AA13" s="10">
        <v>141.27000000000001</v>
      </c>
      <c r="AB13" s="95">
        <v>3605500</v>
      </c>
      <c r="AC13" s="10">
        <v>141.27000000000001</v>
      </c>
      <c r="AD13" s="2">
        <f t="shared" si="0"/>
        <v>2.2299999999999898</v>
      </c>
      <c r="AE13" s="138">
        <f t="shared" si="1"/>
        <v>3.3380681818182545E-3</v>
      </c>
    </row>
    <row r="14" spans="1:43" x14ac:dyDescent="0.25">
      <c r="W14" s="133">
        <v>42558</v>
      </c>
      <c r="X14" s="10">
        <v>142.37</v>
      </c>
      <c r="Y14" s="10">
        <v>142.66</v>
      </c>
      <c r="Z14" s="10">
        <v>139.94999999999999</v>
      </c>
      <c r="AA14" s="10">
        <v>140.80000000000001</v>
      </c>
      <c r="AB14" s="95">
        <v>3515500</v>
      </c>
      <c r="AC14" s="10">
        <v>140.80000000000001</v>
      </c>
      <c r="AD14" s="2">
        <f t="shared" si="0"/>
        <v>2.710000000000008</v>
      </c>
      <c r="AE14" s="138">
        <f t="shared" si="1"/>
        <v>-1.1097064194409256E-2</v>
      </c>
    </row>
    <row r="15" spans="1:43" x14ac:dyDescent="0.25">
      <c r="W15" s="133">
        <v>42557</v>
      </c>
      <c r="X15" s="10">
        <v>140.97999999999999</v>
      </c>
      <c r="Y15" s="10">
        <v>142.96</v>
      </c>
      <c r="Z15" s="10">
        <v>140.97</v>
      </c>
      <c r="AA15" s="10">
        <v>142.38</v>
      </c>
      <c r="AB15" s="95">
        <v>4083300</v>
      </c>
      <c r="AC15" s="10">
        <v>142.38</v>
      </c>
      <c r="AD15" s="2">
        <f t="shared" si="0"/>
        <v>1.9900000000000091</v>
      </c>
      <c r="AE15" s="138">
        <f t="shared" si="1"/>
        <v>5.7925967787511023E-3</v>
      </c>
    </row>
    <row r="16" spans="1:43" x14ac:dyDescent="0.25">
      <c r="W16" s="133">
        <v>42556</v>
      </c>
      <c r="X16" s="10">
        <v>140.15</v>
      </c>
      <c r="Y16" s="10">
        <v>141.91</v>
      </c>
      <c r="Z16" s="10">
        <v>140.03</v>
      </c>
      <c r="AA16" s="10">
        <v>141.56</v>
      </c>
      <c r="AB16" s="95">
        <v>3749300</v>
      </c>
      <c r="AC16" s="10">
        <v>141.56</v>
      </c>
      <c r="AD16" s="2">
        <f t="shared" si="0"/>
        <v>1.8799999999999955</v>
      </c>
      <c r="AE16" s="138">
        <f t="shared" si="1"/>
        <v>4.9694732358369631E-3</v>
      </c>
    </row>
    <row r="17" spans="1:31" x14ac:dyDescent="0.25">
      <c r="W17" s="133">
        <v>42552</v>
      </c>
      <c r="X17" s="10">
        <v>141.16</v>
      </c>
      <c r="Y17" s="10">
        <v>141.79</v>
      </c>
      <c r="Z17" s="10">
        <v>140.62</v>
      </c>
      <c r="AA17" s="10">
        <v>140.86000000000001</v>
      </c>
      <c r="AB17" s="95">
        <v>2882500</v>
      </c>
      <c r="AC17" s="10">
        <v>140.86000000000001</v>
      </c>
      <c r="AD17" s="2">
        <f t="shared" si="0"/>
        <v>1.1699999999999875</v>
      </c>
      <c r="AE17" s="138">
        <f t="shared" si="1"/>
        <v>-2.4079320113312708E-3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42551</v>
      </c>
      <c r="X18" s="10">
        <v>140.68</v>
      </c>
      <c r="Y18" s="10">
        <v>141.31</v>
      </c>
      <c r="Z18" s="10">
        <v>140.24</v>
      </c>
      <c r="AA18" s="10">
        <v>141.19999999999999</v>
      </c>
      <c r="AB18" s="95">
        <v>4730800</v>
      </c>
      <c r="AC18" s="10">
        <v>141.19999999999999</v>
      </c>
      <c r="AD18" s="2">
        <f t="shared" si="0"/>
        <v>1.0699999999999932</v>
      </c>
      <c r="AE18" s="138">
        <f t="shared" si="1"/>
        <v>4.8391688015938517E-3</v>
      </c>
    </row>
    <row r="19" spans="1:31" x14ac:dyDescent="0.25">
      <c r="W19" s="133">
        <v>42550</v>
      </c>
      <c r="X19" s="10">
        <v>139.80000000000001</v>
      </c>
      <c r="Y19" s="10">
        <v>140.68</v>
      </c>
      <c r="Z19" s="10">
        <v>139.6</v>
      </c>
      <c r="AA19" s="10">
        <v>140.52000000000001</v>
      </c>
      <c r="AB19" s="95">
        <v>3704500</v>
      </c>
      <c r="AC19" s="10">
        <v>140.52000000000001</v>
      </c>
      <c r="AD19" s="2">
        <f t="shared" si="0"/>
        <v>1.0800000000000125</v>
      </c>
      <c r="AE19" s="138">
        <f t="shared" si="1"/>
        <v>1.3048806863239948E-2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42549</v>
      </c>
      <c r="X20" s="10">
        <v>138.21</v>
      </c>
      <c r="Y20" s="10">
        <v>139.09</v>
      </c>
      <c r="Z20" s="10">
        <v>137.65</v>
      </c>
      <c r="AA20" s="10">
        <v>138.71</v>
      </c>
      <c r="AB20" s="95">
        <v>4160200</v>
      </c>
      <c r="AC20" s="10">
        <v>138.71</v>
      </c>
      <c r="AD20" s="2">
        <f t="shared" si="0"/>
        <v>1.4399999999999977</v>
      </c>
      <c r="AE20" s="138">
        <f t="shared" si="1"/>
        <v>1.1669462475384584E-2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42548</v>
      </c>
      <c r="X21" s="10">
        <v>136.15</v>
      </c>
      <c r="Y21" s="10">
        <v>137.38999999999999</v>
      </c>
      <c r="Z21" s="10">
        <v>135.47999999999999</v>
      </c>
      <c r="AA21" s="10">
        <v>137.11000000000001</v>
      </c>
      <c r="AB21" s="95">
        <v>3996200</v>
      </c>
      <c r="AC21" s="10">
        <v>137.11000000000001</v>
      </c>
      <c r="AD21" s="2">
        <f t="shared" si="0"/>
        <v>1.9099999999999966</v>
      </c>
      <c r="AE21" s="138">
        <f t="shared" si="1"/>
        <v>-1.3110933061400987E-3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42545</v>
      </c>
      <c r="X22" s="10">
        <v>135.66</v>
      </c>
      <c r="Y22" s="10">
        <v>138.62</v>
      </c>
      <c r="Z22" s="10">
        <v>135.15</v>
      </c>
      <c r="AA22" s="10">
        <v>137.29</v>
      </c>
      <c r="AB22" s="95">
        <v>4475100</v>
      </c>
      <c r="AC22" s="10">
        <v>137.29</v>
      </c>
      <c r="AD22" s="2">
        <f t="shared" si="0"/>
        <v>3.4699999999999989</v>
      </c>
      <c r="AE22" s="138">
        <f t="shared" si="1"/>
        <v>-1.365040591996558E-2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42544</v>
      </c>
      <c r="X23" s="10">
        <v>139.35</v>
      </c>
      <c r="Y23" s="10">
        <v>139.97999999999999</v>
      </c>
      <c r="Z23" s="10">
        <v>138.01</v>
      </c>
      <c r="AA23" s="10">
        <v>139.19</v>
      </c>
      <c r="AB23" s="95">
        <v>2646800</v>
      </c>
      <c r="AC23" s="10">
        <v>139.19</v>
      </c>
      <c r="AD23" s="2">
        <f t="shared" si="0"/>
        <v>1.9699999999999989</v>
      </c>
      <c r="AE23" s="138">
        <f t="shared" si="1"/>
        <v>9.3546047860768589E-3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42543</v>
      </c>
      <c r="X24" s="10">
        <v>138.44999999999999</v>
      </c>
      <c r="Y24" s="10">
        <v>139.54</v>
      </c>
      <c r="Z24" s="10">
        <v>137.63</v>
      </c>
      <c r="AA24" s="10">
        <v>137.9</v>
      </c>
      <c r="AB24" s="95">
        <v>2375200</v>
      </c>
      <c r="AC24" s="10">
        <v>137.9</v>
      </c>
      <c r="AD24" s="2">
        <f t="shared" si="0"/>
        <v>1.9099999999999966</v>
      </c>
      <c r="AE24" s="138">
        <f t="shared" si="1"/>
        <v>-2.0985599536869071E-3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42542</v>
      </c>
      <c r="X25" s="10">
        <v>139.19999999999999</v>
      </c>
      <c r="Y25" s="10">
        <v>139.22999999999999</v>
      </c>
      <c r="Z25" s="10">
        <v>138.07</v>
      </c>
      <c r="AA25" s="10">
        <v>138.19</v>
      </c>
      <c r="AB25" s="95">
        <v>2021400</v>
      </c>
      <c r="AC25" s="10">
        <v>138.19</v>
      </c>
      <c r="AD25" s="2">
        <f t="shared" si="0"/>
        <v>1.1599999999999966</v>
      </c>
      <c r="AE25" s="138">
        <f t="shared" si="1"/>
        <v>-2.3823274617384982E-3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42541</v>
      </c>
      <c r="X26" s="10">
        <v>139.22</v>
      </c>
      <c r="Y26" s="10">
        <v>139.84</v>
      </c>
      <c r="Z26" s="10">
        <v>138.13999999999999</v>
      </c>
      <c r="AA26" s="10">
        <v>138.52000000000001</v>
      </c>
      <c r="AB26" s="95">
        <v>3731700</v>
      </c>
      <c r="AC26" s="10">
        <v>138.52000000000001</v>
      </c>
      <c r="AD26" s="2">
        <f t="shared" si="0"/>
        <v>1.7000000000000171</v>
      </c>
      <c r="AE26" s="138">
        <f t="shared" si="1"/>
        <v>6.0280339893965529E-3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42538</v>
      </c>
      <c r="X27" s="10">
        <v>138.76</v>
      </c>
      <c r="Y27" s="10">
        <v>138.85</v>
      </c>
      <c r="Z27" s="10">
        <v>136.55000000000001</v>
      </c>
      <c r="AA27" s="10">
        <v>137.69</v>
      </c>
      <c r="AB27" s="95">
        <v>4430900</v>
      </c>
      <c r="AC27" s="10">
        <v>137.69</v>
      </c>
      <c r="AD27" s="2">
        <f t="shared" si="0"/>
        <v>2.2999999999999829</v>
      </c>
      <c r="AE27" s="138">
        <f t="shared" si="1"/>
        <v>-6.9955286311841336E-3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42537</v>
      </c>
      <c r="X28" s="10">
        <v>137.21</v>
      </c>
      <c r="Y28" s="10">
        <v>138.88999999999999</v>
      </c>
      <c r="Z28" s="10">
        <v>136.38</v>
      </c>
      <c r="AA28" s="10">
        <v>138.66</v>
      </c>
      <c r="AB28" s="95">
        <v>3176100</v>
      </c>
      <c r="AC28" s="10">
        <v>138.66</v>
      </c>
      <c r="AD28" s="2">
        <f t="shared" si="0"/>
        <v>2.5099999999999909</v>
      </c>
      <c r="AE28" s="138">
        <f t="shared" si="1"/>
        <v>1.0199621156928407E-2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42536</v>
      </c>
      <c r="X29" s="10">
        <v>137.74</v>
      </c>
      <c r="Y29" s="10">
        <v>138.16999999999999</v>
      </c>
      <c r="Z29" s="10">
        <v>137.05000000000001</v>
      </c>
      <c r="AA29" s="10">
        <v>137.26</v>
      </c>
      <c r="AB29" s="95">
        <v>2369400</v>
      </c>
      <c r="AC29" s="10">
        <v>137.26</v>
      </c>
      <c r="AD29" s="2">
        <f t="shared" si="0"/>
        <v>1.1199999999999761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42536</v>
      </c>
      <c r="X30" s="10" t="s">
        <v>274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G31" s="3"/>
      <c r="H31" s="235"/>
      <c r="W31" s="133">
        <v>42535</v>
      </c>
      <c r="X31" s="10">
        <v>137.88</v>
      </c>
      <c r="Y31" s="10">
        <v>138.26</v>
      </c>
      <c r="Z31" s="10">
        <v>137.34</v>
      </c>
      <c r="AA31" s="10">
        <v>137.87</v>
      </c>
      <c r="AB31" s="95">
        <v>2970700</v>
      </c>
      <c r="AC31" s="10">
        <v>137.24</v>
      </c>
      <c r="AD31" s="2">
        <f t="shared" si="0"/>
        <v>0.91999999999998749</v>
      </c>
      <c r="AE31" s="138">
        <f t="shared" si="1"/>
        <v>-1.6004655899898301E-3</v>
      </c>
    </row>
    <row r="32" spans="1:31" x14ac:dyDescent="0.25">
      <c r="W32" s="133">
        <v>42534</v>
      </c>
      <c r="X32" s="10">
        <v>139</v>
      </c>
      <c r="Y32" s="10">
        <v>140.13</v>
      </c>
      <c r="Z32" s="10">
        <v>138.08000000000001</v>
      </c>
      <c r="AA32" s="10">
        <v>138.09</v>
      </c>
      <c r="AB32" s="95">
        <v>2813600</v>
      </c>
      <c r="AC32" s="10">
        <v>137.46</v>
      </c>
      <c r="AD32" s="2">
        <f t="shared" si="0"/>
        <v>2.0499999999999829</v>
      </c>
      <c r="AE32" s="138">
        <f t="shared" si="1"/>
        <v>-8.296659692662911E-3</v>
      </c>
    </row>
    <row r="33" spans="1:31" x14ac:dyDescent="0.25">
      <c r="L33" t="s">
        <v>238</v>
      </c>
      <c r="M33" s="2">
        <f>M44+K44-F44</f>
        <v>176.70000000000073</v>
      </c>
      <c r="W33" s="133">
        <v>42531</v>
      </c>
      <c r="X33" s="10">
        <v>140.25</v>
      </c>
      <c r="Y33" s="10">
        <v>140.38999999999999</v>
      </c>
      <c r="Z33" s="10">
        <v>138.63999999999999</v>
      </c>
      <c r="AA33" s="10">
        <v>139.24</v>
      </c>
      <c r="AB33" s="95">
        <v>2805800</v>
      </c>
      <c r="AC33" s="10">
        <v>138.61000000000001</v>
      </c>
      <c r="AD33" s="2">
        <f t="shared" si="0"/>
        <v>1.75</v>
      </c>
      <c r="AE33" s="138">
        <f t="shared" si="1"/>
        <v>-1.0211368180519709E-2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42530</v>
      </c>
      <c r="X34" s="10">
        <v>140.49</v>
      </c>
      <c r="Y34" s="10">
        <v>140.87</v>
      </c>
      <c r="Z34" s="10">
        <v>139.54</v>
      </c>
      <c r="AA34" s="10">
        <v>140.68</v>
      </c>
      <c r="AB34" s="95">
        <v>3682400</v>
      </c>
      <c r="AC34" s="10">
        <v>140.04</v>
      </c>
      <c r="AD34" s="2">
        <f t="shared" si="0"/>
        <v>1.3300000000000125</v>
      </c>
      <c r="AE34" s="138">
        <f t="shared" si="1"/>
        <v>2.0034344590726949E-3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42529</v>
      </c>
      <c r="X35" s="10">
        <v>137.27000000000001</v>
      </c>
      <c r="Y35" s="10">
        <v>140.88999999999999</v>
      </c>
      <c r="Z35" s="10">
        <v>137</v>
      </c>
      <c r="AA35" s="10">
        <v>140.4</v>
      </c>
      <c r="AB35" s="95">
        <v>6180800</v>
      </c>
      <c r="AC35" s="10">
        <v>139.76</v>
      </c>
      <c r="AD35" s="2">
        <f t="shared" si="0"/>
        <v>3.8899999999999864</v>
      </c>
      <c r="AE35" s="138">
        <f t="shared" si="1"/>
        <v>2.5234741784037507E-2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42528</v>
      </c>
      <c r="X36" s="10">
        <v>138.16</v>
      </c>
      <c r="Y36" s="10">
        <v>138.5</v>
      </c>
      <c r="Z36" s="10">
        <v>136.88</v>
      </c>
      <c r="AA36" s="10">
        <v>136.94</v>
      </c>
      <c r="AB36" s="95">
        <v>2943200</v>
      </c>
      <c r="AC36" s="10">
        <v>136.32</v>
      </c>
      <c r="AD36" s="2">
        <f t="shared" si="0"/>
        <v>1.6200000000000045</v>
      </c>
      <c r="AE36" s="138">
        <f t="shared" si="1"/>
        <v>-8.7260034904015349E-3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42527</v>
      </c>
      <c r="X37" s="10">
        <v>136.91999999999999</v>
      </c>
      <c r="Y37" s="10">
        <v>138.38999999999999</v>
      </c>
      <c r="Z37" s="10">
        <v>136.51</v>
      </c>
      <c r="AA37" s="10">
        <v>138.15</v>
      </c>
      <c r="AB37" s="95">
        <v>2959900</v>
      </c>
      <c r="AC37" s="10">
        <v>137.52000000000001</v>
      </c>
      <c r="AD37" s="2">
        <f t="shared" si="0"/>
        <v>1.8799999999999955</v>
      </c>
      <c r="AE37" s="138">
        <f t="shared" si="1"/>
        <v>9.5433856996036681E-3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42524</v>
      </c>
      <c r="X38" s="10">
        <v>135.61000000000001</v>
      </c>
      <c r="Y38" s="10">
        <v>137.12</v>
      </c>
      <c r="Z38" s="10">
        <v>135.15</v>
      </c>
      <c r="AA38" s="10">
        <v>136.84</v>
      </c>
      <c r="AB38" s="95">
        <v>3625600</v>
      </c>
      <c r="AC38" s="10">
        <v>136.22</v>
      </c>
      <c r="AD38" s="2">
        <f t="shared" si="0"/>
        <v>1.9699999999999989</v>
      </c>
      <c r="AE38" s="138">
        <f t="shared" si="1"/>
        <v>5.9075468911535811E-3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42523</v>
      </c>
      <c r="X39" s="10">
        <v>134.26</v>
      </c>
      <c r="Y39" s="10">
        <v>136.15</v>
      </c>
      <c r="Z39" s="10">
        <v>134.01</v>
      </c>
      <c r="AA39" s="10">
        <v>136.04</v>
      </c>
      <c r="AB39" s="95">
        <v>4015000</v>
      </c>
      <c r="AC39" s="10">
        <v>135.41999999999999</v>
      </c>
      <c r="AD39" s="2">
        <f t="shared" si="0"/>
        <v>2.1400000000000148</v>
      </c>
      <c r="AE39" s="138">
        <f t="shared" si="1"/>
        <v>1.1200716845878089E-2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42522</v>
      </c>
      <c r="X40" s="10">
        <v>133.58000000000001</v>
      </c>
      <c r="Y40" s="10">
        <v>134.85</v>
      </c>
      <c r="Z40" s="10">
        <v>133.02000000000001</v>
      </c>
      <c r="AA40" s="10">
        <v>134.53</v>
      </c>
      <c r="AB40" s="95">
        <v>2618000</v>
      </c>
      <c r="AC40" s="10">
        <v>133.91999999999999</v>
      </c>
      <c r="AD40" s="2">
        <f t="shared" si="0"/>
        <v>1.8299999999999841</v>
      </c>
      <c r="AE40" s="138">
        <f t="shared" si="1"/>
        <v>6.4632496618066693E-3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07" t="s">
        <v>78</v>
      </c>
      <c r="P41" s="507"/>
      <c r="Q41" s="34"/>
      <c r="W41" s="133">
        <v>42521</v>
      </c>
      <c r="X41" s="10">
        <v>134.6</v>
      </c>
      <c r="Y41" s="10">
        <v>134.75</v>
      </c>
      <c r="Z41" s="10">
        <v>133.47999999999999</v>
      </c>
      <c r="AA41" s="10">
        <v>133.66999999999999</v>
      </c>
      <c r="AB41" s="95">
        <v>3634100</v>
      </c>
      <c r="AC41" s="10">
        <v>133.06</v>
      </c>
      <c r="AD41" s="2">
        <f t="shared" si="0"/>
        <v>1.2700000000000102</v>
      </c>
      <c r="AE41" s="138">
        <f t="shared" si="1"/>
        <v>-2.4739485718567877E-3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155.87</v>
      </c>
      <c r="Q42" s="34"/>
      <c r="T42" s="91" t="s">
        <v>113</v>
      </c>
      <c r="W42" s="133">
        <v>42517</v>
      </c>
      <c r="X42" s="10">
        <v>132.97999999999999</v>
      </c>
      <c r="Y42" s="10">
        <v>134.53</v>
      </c>
      <c r="Z42" s="10">
        <v>132.96</v>
      </c>
      <c r="AA42" s="10">
        <v>134</v>
      </c>
      <c r="AB42" s="95">
        <v>1833400</v>
      </c>
      <c r="AC42" s="10">
        <v>133.38999999999999</v>
      </c>
      <c r="AD42" s="2">
        <f t="shared" si="0"/>
        <v>1.5699999999999932</v>
      </c>
      <c r="AE42" s="138">
        <f t="shared" si="1"/>
        <v>7.6295512917359254E-3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154.453</v>
      </c>
      <c r="Q43" s="34"/>
      <c r="T43" s="128" t="s">
        <v>98</v>
      </c>
      <c r="U43" s="98">
        <v>143.69</v>
      </c>
      <c r="W43" s="133">
        <v>42516</v>
      </c>
      <c r="X43" s="10">
        <v>133.5</v>
      </c>
      <c r="Y43" s="10">
        <v>133.96</v>
      </c>
      <c r="Z43" s="10">
        <v>132.66</v>
      </c>
      <c r="AA43" s="10">
        <v>132.97999999999999</v>
      </c>
      <c r="AB43" s="95">
        <v>1499300</v>
      </c>
      <c r="AC43" s="10">
        <v>132.38</v>
      </c>
      <c r="AD43" s="2">
        <f t="shared" si="0"/>
        <v>1.3000000000000114</v>
      </c>
      <c r="AE43" s="138">
        <f t="shared" si="1"/>
        <v>-3.3127541032976771E-3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153.036</v>
      </c>
      <c r="Q44" s="34"/>
      <c r="T44" s="93" t="s">
        <v>99</v>
      </c>
      <c r="U44" s="88">
        <v>143.55000000000001</v>
      </c>
      <c r="W44" s="133">
        <v>42515</v>
      </c>
      <c r="X44" s="10">
        <v>133.21</v>
      </c>
      <c r="Y44" s="10">
        <v>134.30000000000001</v>
      </c>
      <c r="Z44" s="10">
        <v>132.78</v>
      </c>
      <c r="AA44" s="10">
        <v>133.41999999999999</v>
      </c>
      <c r="AB44" s="95">
        <v>2211300</v>
      </c>
      <c r="AC44" s="10">
        <v>132.82</v>
      </c>
      <c r="AD44" s="2">
        <f t="shared" si="0"/>
        <v>1.5200000000000102</v>
      </c>
      <c r="AE44" s="138">
        <f t="shared" si="1"/>
        <v>6.2883551784225222E-3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151.619</v>
      </c>
      <c r="Q45" s="83"/>
      <c r="T45" s="93" t="s">
        <v>100</v>
      </c>
      <c r="U45" s="88" t="s">
        <v>504</v>
      </c>
      <c r="W45" s="133">
        <v>42514</v>
      </c>
      <c r="X45" s="10">
        <v>130.76</v>
      </c>
      <c r="Y45" s="10">
        <v>132.99</v>
      </c>
      <c r="Z45" s="10">
        <v>130.31</v>
      </c>
      <c r="AA45" s="10">
        <v>132.59</v>
      </c>
      <c r="AB45" s="95">
        <v>2702400</v>
      </c>
      <c r="AC45" s="10">
        <v>131.99</v>
      </c>
      <c r="AD45" s="2">
        <f t="shared" si="0"/>
        <v>2.6800000000000068</v>
      </c>
      <c r="AE45" s="138">
        <f t="shared" si="1"/>
        <v>1.6637140876530898E-2</v>
      </c>
    </row>
    <row r="46" spans="1:31" x14ac:dyDescent="0.25">
      <c r="O46" s="83">
        <v>1.06</v>
      </c>
      <c r="P46" s="83">
        <f t="shared" si="5"/>
        <v>150.202</v>
      </c>
      <c r="Q46" s="83"/>
      <c r="T46" s="93" t="s">
        <v>101</v>
      </c>
      <c r="U46" s="88" t="s">
        <v>505</v>
      </c>
      <c r="W46" s="133">
        <v>42513</v>
      </c>
      <c r="X46" s="10">
        <v>130.13</v>
      </c>
      <c r="Y46" s="10">
        <v>131.19999999999999</v>
      </c>
      <c r="Z46" s="10">
        <v>130.01</v>
      </c>
      <c r="AA46" s="10">
        <v>130.41999999999999</v>
      </c>
      <c r="AB46" s="95">
        <v>3036500</v>
      </c>
      <c r="AC46" s="10">
        <v>129.83000000000001</v>
      </c>
      <c r="AD46" s="2">
        <f t="shared" si="0"/>
        <v>1.1899999999999977</v>
      </c>
      <c r="AE46" s="138">
        <f t="shared" si="1"/>
        <v>-3.9892596854620432E-3</v>
      </c>
    </row>
    <row r="47" spans="1:31" x14ac:dyDescent="0.25">
      <c r="O47" s="83">
        <v>1.05</v>
      </c>
      <c r="P47" s="83">
        <f t="shared" si="5"/>
        <v>148.785</v>
      </c>
      <c r="Q47" s="83"/>
      <c r="T47" s="93" t="s">
        <v>102</v>
      </c>
      <c r="U47" s="88">
        <v>160.65</v>
      </c>
      <c r="W47" s="133">
        <v>42510</v>
      </c>
      <c r="X47" s="10">
        <v>130.63</v>
      </c>
      <c r="Y47" s="10">
        <v>131.79</v>
      </c>
      <c r="Z47" s="10">
        <v>130.19999999999999</v>
      </c>
      <c r="AA47" s="10">
        <v>130.94</v>
      </c>
      <c r="AB47" s="95">
        <v>2538100</v>
      </c>
      <c r="AC47" s="10">
        <v>130.35</v>
      </c>
      <c r="AD47" s="2">
        <f t="shared" si="0"/>
        <v>1.5900000000000034</v>
      </c>
      <c r="AE47" s="138">
        <f t="shared" si="1"/>
        <v>7.2637354145739241E-3</v>
      </c>
    </row>
    <row r="48" spans="1:31" x14ac:dyDescent="0.25">
      <c r="O48" s="83">
        <v>1.04</v>
      </c>
      <c r="P48" s="83">
        <f t="shared" si="5"/>
        <v>147.36799999999999</v>
      </c>
      <c r="Q48" s="83"/>
      <c r="T48" s="93" t="s">
        <v>103</v>
      </c>
      <c r="U48" s="88">
        <v>0.64253199999999999</v>
      </c>
      <c r="W48" s="133">
        <v>42509</v>
      </c>
      <c r="X48" s="10">
        <v>129.69</v>
      </c>
      <c r="Y48" s="10">
        <v>131.12</v>
      </c>
      <c r="Z48" s="10">
        <v>128.76</v>
      </c>
      <c r="AA48" s="10">
        <v>130</v>
      </c>
      <c r="AB48" s="95">
        <v>2756000</v>
      </c>
      <c r="AC48" s="10">
        <v>129.41</v>
      </c>
      <c r="AD48" s="2">
        <f t="shared" si="0"/>
        <v>2.3600000000000136</v>
      </c>
      <c r="AE48" s="138">
        <f t="shared" si="1"/>
        <v>-3.9254926108374111E-3</v>
      </c>
    </row>
    <row r="49" spans="15:31" x14ac:dyDescent="0.25">
      <c r="O49" s="83">
        <v>1.03</v>
      </c>
      <c r="P49" s="83">
        <f t="shared" si="5"/>
        <v>145.95099999999999</v>
      </c>
      <c r="Q49" s="83"/>
      <c r="T49" s="93" t="s">
        <v>104</v>
      </c>
      <c r="U49" s="88" t="s">
        <v>130</v>
      </c>
      <c r="W49" s="133">
        <v>42508</v>
      </c>
      <c r="X49" s="10">
        <v>129.11000000000001</v>
      </c>
      <c r="Y49" s="10">
        <v>131.27000000000001</v>
      </c>
      <c r="Z49" s="10">
        <v>128.93</v>
      </c>
      <c r="AA49" s="10">
        <v>130.51</v>
      </c>
      <c r="AB49" s="95">
        <v>2253800</v>
      </c>
      <c r="AC49" s="10">
        <v>129.91999999999999</v>
      </c>
      <c r="AD49" s="2">
        <f t="shared" si="0"/>
        <v>2.3400000000000034</v>
      </c>
      <c r="AE49" s="138">
        <f t="shared" si="1"/>
        <v>7.3660541211133523E-3</v>
      </c>
    </row>
    <row r="50" spans="15:31" x14ac:dyDescent="0.25">
      <c r="O50" s="83">
        <v>1.02</v>
      </c>
      <c r="P50" s="83">
        <f t="shared" si="5"/>
        <v>144.53399999999999</v>
      </c>
      <c r="Q50" s="83"/>
      <c r="T50" s="93"/>
      <c r="U50" s="88"/>
      <c r="W50" s="133">
        <v>42507</v>
      </c>
      <c r="X50" s="10">
        <v>130.57</v>
      </c>
      <c r="Y50" s="10">
        <v>131.22</v>
      </c>
      <c r="Z50" s="10">
        <v>128.99</v>
      </c>
      <c r="AA50" s="10">
        <v>129.56</v>
      </c>
      <c r="AB50" s="95">
        <v>2294500</v>
      </c>
      <c r="AC50" s="10">
        <v>128.97</v>
      </c>
      <c r="AD50" s="2">
        <f t="shared" si="0"/>
        <v>2.2299999999999898</v>
      </c>
      <c r="AE50" s="138">
        <f t="shared" si="1"/>
        <v>-8.304498269896321E-3</v>
      </c>
    </row>
    <row r="51" spans="15:31" x14ac:dyDescent="0.25">
      <c r="O51" s="83">
        <v>1.01</v>
      </c>
      <c r="P51" s="83">
        <f t="shared" si="5"/>
        <v>143.11699999999999</v>
      </c>
      <c r="Q51" s="83"/>
      <c r="T51" s="93" t="s">
        <v>105</v>
      </c>
      <c r="U51" s="88" t="s">
        <v>506</v>
      </c>
      <c r="W51" s="133">
        <v>42506</v>
      </c>
      <c r="X51" s="10">
        <v>128.75</v>
      </c>
      <c r="Y51" s="10">
        <v>130.86000000000001</v>
      </c>
      <c r="Z51" s="10">
        <v>128.53</v>
      </c>
      <c r="AA51" s="10">
        <v>130.63999999999999</v>
      </c>
      <c r="AB51" s="95">
        <v>2466000</v>
      </c>
      <c r="AC51" s="10">
        <v>130.05000000000001</v>
      </c>
      <c r="AD51" s="2">
        <f t="shared" si="0"/>
        <v>2.3300000000000125</v>
      </c>
      <c r="AE51" s="138">
        <f t="shared" si="1"/>
        <v>1.2692726989565584E-2</v>
      </c>
    </row>
    <row r="52" spans="15:31" x14ac:dyDescent="0.25">
      <c r="O52" s="83">
        <v>1</v>
      </c>
      <c r="P52" s="83">
        <f t="shared" si="5"/>
        <v>141.69999999999999</v>
      </c>
      <c r="Q52" s="83"/>
      <c r="T52" s="93" t="s">
        <v>106</v>
      </c>
      <c r="U52" s="88" t="s">
        <v>366</v>
      </c>
      <c r="W52" s="133">
        <v>42503</v>
      </c>
      <c r="X52" s="10">
        <v>129.1</v>
      </c>
      <c r="Y52" s="10">
        <v>130.03</v>
      </c>
      <c r="Z52" s="10">
        <v>128.55000000000001</v>
      </c>
      <c r="AA52" s="10">
        <v>129</v>
      </c>
      <c r="AB52" s="95">
        <v>3137300</v>
      </c>
      <c r="AC52" s="10">
        <v>128.41999999999999</v>
      </c>
      <c r="AD52" s="2">
        <f t="shared" si="0"/>
        <v>1.4799999999999898</v>
      </c>
      <c r="AE52" s="138">
        <f t="shared" si="1"/>
        <v>-5.6523422377082744E-3</v>
      </c>
    </row>
    <row r="53" spans="15:31" x14ac:dyDescent="0.25">
      <c r="O53" s="83">
        <v>0.99</v>
      </c>
      <c r="P53" s="83">
        <f t="shared" si="5"/>
        <v>140.28299999999999</v>
      </c>
      <c r="Q53" s="83"/>
      <c r="T53" s="93" t="s">
        <v>107</v>
      </c>
      <c r="U53" s="90">
        <v>2725566</v>
      </c>
      <c r="W53" s="133">
        <v>42502</v>
      </c>
      <c r="X53" s="10">
        <v>131</v>
      </c>
      <c r="Y53" s="10">
        <v>131.29</v>
      </c>
      <c r="Z53" s="10">
        <v>128.75</v>
      </c>
      <c r="AA53" s="10">
        <v>129.74</v>
      </c>
      <c r="AB53" s="95">
        <v>3210400</v>
      </c>
      <c r="AC53" s="10">
        <v>129.15</v>
      </c>
      <c r="AD53" s="2">
        <f t="shared" si="0"/>
        <v>2.539999999999992</v>
      </c>
      <c r="AE53" s="138">
        <f t="shared" si="1"/>
        <v>-7.3020753266717087E-3</v>
      </c>
    </row>
    <row r="54" spans="15:31" x14ac:dyDescent="0.25">
      <c r="O54" s="83">
        <v>0.98</v>
      </c>
      <c r="P54" s="83">
        <f t="shared" si="5"/>
        <v>138.86599999999999</v>
      </c>
      <c r="Q54" s="83"/>
      <c r="T54" s="93" t="s">
        <v>110</v>
      </c>
      <c r="U54" s="90">
        <v>3261370</v>
      </c>
      <c r="W54" s="133">
        <v>42501</v>
      </c>
      <c r="X54" s="10">
        <v>133.74</v>
      </c>
      <c r="Y54" s="10">
        <v>134</v>
      </c>
      <c r="Z54" s="10">
        <v>130.58000000000001</v>
      </c>
      <c r="AA54" s="10">
        <v>130.69</v>
      </c>
      <c r="AB54" s="95">
        <v>3450800</v>
      </c>
      <c r="AC54" s="10">
        <v>130.1</v>
      </c>
      <c r="AD54" s="2">
        <f t="shared" si="0"/>
        <v>3.4199999999999875</v>
      </c>
      <c r="AE54" s="138">
        <f t="shared" si="1"/>
        <v>-2.1510228640192586E-2</v>
      </c>
    </row>
    <row r="55" spans="15:31" x14ac:dyDescent="0.25">
      <c r="O55" s="83">
        <v>0.97</v>
      </c>
      <c r="P55" s="83">
        <f t="shared" si="5"/>
        <v>137.44899999999998</v>
      </c>
      <c r="Q55" s="83"/>
      <c r="T55" s="93" t="s">
        <v>108</v>
      </c>
      <c r="U55" s="88" t="s">
        <v>507</v>
      </c>
      <c r="W55" s="133">
        <v>42500</v>
      </c>
      <c r="X55" s="10">
        <v>132.91999999999999</v>
      </c>
      <c r="Y55" s="10">
        <v>133.6</v>
      </c>
      <c r="Z55" s="10">
        <v>132.58000000000001</v>
      </c>
      <c r="AA55" s="10">
        <v>133.57</v>
      </c>
      <c r="AB55" s="95">
        <v>2223500</v>
      </c>
      <c r="AC55" s="10">
        <v>132.96</v>
      </c>
      <c r="AD55" s="2">
        <f t="shared" si="0"/>
        <v>1.0199999999999818</v>
      </c>
      <c r="AE55" s="138">
        <f t="shared" si="1"/>
        <v>6.7388506095253931E-3</v>
      </c>
    </row>
    <row r="56" spans="15:31" x14ac:dyDescent="0.25">
      <c r="O56" s="83">
        <v>0.96</v>
      </c>
      <c r="P56" s="83">
        <f t="shared" si="5"/>
        <v>136.03199999999998</v>
      </c>
      <c r="Q56" s="83"/>
      <c r="T56" s="93" t="s">
        <v>111</v>
      </c>
      <c r="U56" s="88">
        <v>22.18</v>
      </c>
      <c r="W56" s="133">
        <v>42499</v>
      </c>
      <c r="X56" s="10">
        <v>131.75</v>
      </c>
      <c r="Y56" s="10">
        <v>133.59</v>
      </c>
      <c r="Z56" s="10">
        <v>131.57</v>
      </c>
      <c r="AA56" s="10">
        <v>132.66999999999999</v>
      </c>
      <c r="AB56" s="95">
        <v>2191800</v>
      </c>
      <c r="AC56" s="10">
        <v>132.07</v>
      </c>
      <c r="AD56" s="2">
        <f t="shared" si="0"/>
        <v>2.0200000000000102</v>
      </c>
      <c r="AE56" s="138">
        <f t="shared" si="1"/>
        <v>4.7930614729154719E-3</v>
      </c>
    </row>
    <row r="57" spans="15:31" x14ac:dyDescent="0.25">
      <c r="O57" s="83">
        <v>0.95</v>
      </c>
      <c r="P57" s="83">
        <f t="shared" si="5"/>
        <v>134.61499999999998</v>
      </c>
      <c r="Q57" s="83"/>
      <c r="T57" s="93" t="s">
        <v>112</v>
      </c>
      <c r="U57" s="88">
        <v>6.39</v>
      </c>
      <c r="W57" s="133">
        <v>42496</v>
      </c>
      <c r="X57" s="10">
        <v>132.09</v>
      </c>
      <c r="Y57" s="10">
        <v>132.28</v>
      </c>
      <c r="Z57" s="10">
        <v>130.6</v>
      </c>
      <c r="AA57" s="10">
        <v>132.04</v>
      </c>
      <c r="AB57" s="95">
        <v>2618600</v>
      </c>
      <c r="AC57" s="10">
        <v>131.44</v>
      </c>
      <c r="AD57" s="2">
        <f t="shared" si="0"/>
        <v>1.6800000000000068</v>
      </c>
      <c r="AE57" s="138">
        <f t="shared" si="1"/>
        <v>-2.0499582415914874E-3</v>
      </c>
    </row>
    <row r="58" spans="15:31" x14ac:dyDescent="0.25">
      <c r="O58" s="83">
        <v>0.94</v>
      </c>
      <c r="P58" s="83">
        <f t="shared" si="5"/>
        <v>133.19799999999998</v>
      </c>
      <c r="Q58" s="83"/>
      <c r="T58" s="93" t="s">
        <v>109</v>
      </c>
      <c r="U58" s="88" t="s">
        <v>508</v>
      </c>
      <c r="W58" s="133">
        <v>42495</v>
      </c>
      <c r="X58" s="10">
        <v>132.05000000000001</v>
      </c>
      <c r="Y58" s="10">
        <v>133.28</v>
      </c>
      <c r="Z58" s="10">
        <v>131.85</v>
      </c>
      <c r="AA58" s="10">
        <v>132.31</v>
      </c>
      <c r="AB58" s="95">
        <v>2054700</v>
      </c>
      <c r="AC58" s="10">
        <v>131.71</v>
      </c>
      <c r="AD58" s="2">
        <f t="shared" si="0"/>
        <v>1.4300000000000068</v>
      </c>
      <c r="AE58" s="138">
        <f t="shared" si="1"/>
        <v>2.1304116259606154E-3</v>
      </c>
    </row>
    <row r="59" spans="15:31" x14ac:dyDescent="0.25">
      <c r="O59" s="83">
        <v>0.93</v>
      </c>
      <c r="P59" s="83">
        <f t="shared" si="5"/>
        <v>131.78100000000001</v>
      </c>
      <c r="Q59" s="83"/>
      <c r="W59" s="133">
        <v>42494</v>
      </c>
      <c r="X59" s="10">
        <v>131.02000000000001</v>
      </c>
      <c r="Y59" s="10">
        <v>132.41</v>
      </c>
      <c r="Z59" s="10">
        <v>130.59</v>
      </c>
      <c r="AA59" s="10">
        <v>132.03</v>
      </c>
      <c r="AB59" s="95">
        <v>2909300</v>
      </c>
      <c r="AC59" s="10">
        <v>131.43</v>
      </c>
      <c r="AD59" s="2">
        <f t="shared" si="0"/>
        <v>1.8199999999999932</v>
      </c>
      <c r="AE59" s="138">
        <f t="shared" si="1"/>
        <v>-3.2610344304565553E-3</v>
      </c>
    </row>
    <row r="60" spans="15:31" x14ac:dyDescent="0.25">
      <c r="O60" s="83">
        <v>0.92</v>
      </c>
      <c r="P60" s="83">
        <f t="shared" si="5"/>
        <v>130.364</v>
      </c>
      <c r="Q60" s="83"/>
      <c r="W60" s="133">
        <v>42493</v>
      </c>
      <c r="X60" s="10">
        <v>131.37</v>
      </c>
      <c r="Y60" s="10">
        <v>133.22999999999999</v>
      </c>
      <c r="Z60" s="10">
        <v>131.13</v>
      </c>
      <c r="AA60" s="10">
        <v>132.46</v>
      </c>
      <c r="AB60" s="95">
        <v>3632300</v>
      </c>
      <c r="AC60" s="10">
        <v>131.86000000000001</v>
      </c>
      <c r="AD60" s="2">
        <f t="shared" si="0"/>
        <v>2.0999999999999943</v>
      </c>
      <c r="AE60" s="138">
        <f t="shared" si="1"/>
        <v>2.7376425855514253E-3</v>
      </c>
    </row>
    <row r="61" spans="15:31" x14ac:dyDescent="0.25">
      <c r="O61" s="83">
        <v>0.91</v>
      </c>
      <c r="P61" s="83">
        <f t="shared" si="5"/>
        <v>128.947</v>
      </c>
      <c r="Q61" s="83"/>
      <c r="W61" s="133">
        <v>42492</v>
      </c>
      <c r="X61" s="10">
        <v>132.61000000000001</v>
      </c>
      <c r="Y61" s="10">
        <v>132.93</v>
      </c>
      <c r="Z61" s="10">
        <v>130.91999999999999</v>
      </c>
      <c r="AA61" s="10">
        <v>132.1</v>
      </c>
      <c r="AB61" s="95">
        <v>2887700</v>
      </c>
      <c r="AC61" s="10">
        <v>131.5</v>
      </c>
      <c r="AD61" s="2">
        <f t="shared" si="0"/>
        <v>2.0100000000000193</v>
      </c>
      <c r="AE61" s="138">
        <f t="shared" si="1"/>
        <v>3.2041501373205605E-3</v>
      </c>
    </row>
    <row r="62" spans="15:31" x14ac:dyDescent="0.25">
      <c r="O62" s="83">
        <v>0.9</v>
      </c>
      <c r="P62" s="83">
        <f t="shared" si="5"/>
        <v>127.52999999999999</v>
      </c>
      <c r="Q62" s="83"/>
      <c r="W62" s="133">
        <v>42489</v>
      </c>
      <c r="X62" s="10">
        <v>131.06</v>
      </c>
      <c r="Y62" s="10">
        <v>131.88</v>
      </c>
      <c r="Z62" s="10">
        <v>128.93</v>
      </c>
      <c r="AA62" s="10">
        <v>131.68</v>
      </c>
      <c r="AB62" s="95">
        <v>4161100</v>
      </c>
      <c r="AC62" s="10">
        <v>131.08000000000001</v>
      </c>
      <c r="AD62" s="2">
        <f t="shared" si="0"/>
        <v>2.9499999999999886</v>
      </c>
      <c r="AE62" s="138">
        <f t="shared" si="1"/>
        <v>-2.9664562257548655E-3</v>
      </c>
    </row>
    <row r="63" spans="15:31" x14ac:dyDescent="0.25">
      <c r="O63" s="34"/>
      <c r="W63" s="133">
        <v>42488</v>
      </c>
      <c r="X63" s="10">
        <v>132.79</v>
      </c>
      <c r="Y63" s="10">
        <v>134.38999999999999</v>
      </c>
      <c r="Z63" s="10">
        <v>131.69</v>
      </c>
      <c r="AA63" s="10">
        <v>132.07</v>
      </c>
      <c r="AB63" s="95">
        <v>3332800</v>
      </c>
      <c r="AC63" s="10">
        <v>131.47</v>
      </c>
      <c r="AD63" s="2">
        <f t="shared" si="0"/>
        <v>2.6999999999999886</v>
      </c>
      <c r="AE63" s="138">
        <f t="shared" si="1"/>
        <v>-5.5219364599091714E-3</v>
      </c>
    </row>
    <row r="64" spans="15:31" x14ac:dyDescent="0.25">
      <c r="O64" s="34"/>
      <c r="W64" s="133">
        <v>42487</v>
      </c>
      <c r="X64" s="10">
        <v>134.34</v>
      </c>
      <c r="Y64" s="10">
        <v>134.58000000000001</v>
      </c>
      <c r="Z64" s="10">
        <v>131.9</v>
      </c>
      <c r="AA64" s="10">
        <v>132.80000000000001</v>
      </c>
      <c r="AB64" s="95">
        <v>3358800</v>
      </c>
      <c r="AC64" s="10">
        <v>132.19999999999999</v>
      </c>
      <c r="AD64" s="2">
        <f t="shared" si="0"/>
        <v>2.6800000000000068</v>
      </c>
      <c r="AE64" s="138">
        <f t="shared" si="1"/>
        <v>-1.0701189852578064E-2</v>
      </c>
    </row>
    <row r="65" spans="23:31" x14ac:dyDescent="0.25">
      <c r="W65" s="133">
        <v>42486</v>
      </c>
      <c r="X65" s="10">
        <v>133.97</v>
      </c>
      <c r="Y65" s="10">
        <v>134.61000000000001</v>
      </c>
      <c r="Z65" s="10">
        <v>133</v>
      </c>
      <c r="AA65" s="10">
        <v>134.24</v>
      </c>
      <c r="AB65" s="95">
        <v>2638000</v>
      </c>
      <c r="AC65" s="10">
        <v>133.63</v>
      </c>
      <c r="AD65" s="2">
        <f t="shared" si="0"/>
        <v>1.6100000000000136</v>
      </c>
      <c r="AE65" s="138">
        <f t="shared" si="1"/>
        <v>3.4542314335062052E-3</v>
      </c>
    </row>
    <row r="66" spans="23:31" x14ac:dyDescent="0.25">
      <c r="W66" s="133">
        <v>42485</v>
      </c>
      <c r="X66" s="10">
        <v>133.71</v>
      </c>
      <c r="Y66" s="10">
        <v>134.07</v>
      </c>
      <c r="Z66" s="10">
        <v>132.59</v>
      </c>
      <c r="AA66" s="10">
        <v>133.78</v>
      </c>
      <c r="AB66" s="95">
        <v>2702100</v>
      </c>
      <c r="AC66" s="10">
        <v>133.16999999999999</v>
      </c>
      <c r="AD66" s="2">
        <f t="shared" si="0"/>
        <v>1.4799999999999898</v>
      </c>
      <c r="AE66" s="138">
        <f t="shared" si="1"/>
        <v>-2.6213301378071874E-3</v>
      </c>
    </row>
    <row r="67" spans="23:31" x14ac:dyDescent="0.25">
      <c r="W67" s="133">
        <v>42482</v>
      </c>
      <c r="X67" s="10">
        <v>133.72</v>
      </c>
      <c r="Y67" s="10">
        <v>134.33000000000001</v>
      </c>
      <c r="Z67" s="10">
        <v>133.05000000000001</v>
      </c>
      <c r="AA67" s="10">
        <v>134.13</v>
      </c>
      <c r="AB67" s="95">
        <v>2782800</v>
      </c>
      <c r="AC67" s="10">
        <v>133.52000000000001</v>
      </c>
      <c r="AD67" s="2">
        <f>Y67-Z67</f>
        <v>1.2800000000000011</v>
      </c>
      <c r="AE67" s="138" t="e">
        <f>AC67/#REF!-1</f>
        <v>#REF!</v>
      </c>
    </row>
    <row r="68" spans="23:31" x14ac:dyDescent="0.25">
      <c r="W68" s="133">
        <v>42481</v>
      </c>
      <c r="X68" s="10">
        <v>133.56</v>
      </c>
      <c r="Y68" s="10">
        <v>134</v>
      </c>
      <c r="Z68" s="10">
        <v>132.43</v>
      </c>
      <c r="AA68" s="10">
        <v>132.96</v>
      </c>
      <c r="AB68" s="95">
        <v>3786000</v>
      </c>
      <c r="AC68" s="10">
        <v>132.36000000000001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90</vt:i4>
      </vt:variant>
    </vt:vector>
  </HeadingPairs>
  <TitlesOfParts>
    <vt:vector size="137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AKAM!hp?s_CF_a_00_b_1_c_2016_d_06_e_1_f_2016_g_d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AKAM!q?s_CF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2016-07-27T04:15:29Z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