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88" i="38" l="1"/>
  <c r="D888" i="38"/>
  <c r="E888" i="38"/>
  <c r="G888" i="38"/>
  <c r="H888" i="38"/>
  <c r="K888" i="38"/>
  <c r="L888" i="38" s="1"/>
  <c r="M888" i="38"/>
  <c r="N888" i="38" s="1"/>
  <c r="O888" i="38" s="1"/>
  <c r="S888" i="38"/>
  <c r="V888" i="38"/>
  <c r="F58" i="107"/>
  <c r="H58" i="107"/>
  <c r="G58" i="107"/>
  <c r="K9" i="107"/>
  <c r="K18" i="107"/>
  <c r="H18" i="107"/>
  <c r="F378" i="25"/>
  <c r="K378" i="25" s="1"/>
  <c r="H378" i="25"/>
  <c r="G378" i="25"/>
  <c r="F130" i="25"/>
  <c r="F129" i="25"/>
  <c r="F128" i="25"/>
  <c r="X888" i="38" l="1"/>
  <c r="P888" i="38"/>
  <c r="Q888" i="38" s="1"/>
  <c r="W888" i="38"/>
  <c r="Y888" i="38" s="1"/>
  <c r="U888" i="38"/>
  <c r="Z888" i="38"/>
  <c r="T273" i="1"/>
  <c r="F97" i="92"/>
  <c r="H97" i="92"/>
  <c r="G97" i="92"/>
  <c r="A887" i="38"/>
  <c r="D887" i="38"/>
  <c r="E887" i="38"/>
  <c r="G887" i="38"/>
  <c r="H887" i="38"/>
  <c r="K887" i="38"/>
  <c r="L887" i="38"/>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Z882" i="38"/>
  <c r="P882" i="38"/>
  <c r="A881" i="38"/>
  <c r="D881" i="38"/>
  <c r="E881" i="38"/>
  <c r="G881" i="38"/>
  <c r="H881" i="38"/>
  <c r="K881" i="38"/>
  <c r="L881" i="38" s="1"/>
  <c r="M881" i="38"/>
  <c r="N881" i="38" s="1"/>
  <c r="S881" i="38"/>
  <c r="O881" i="38" l="1"/>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19" i="129"/>
  <c r="H85" i="129"/>
  <c r="K85" i="129"/>
  <c r="M85" i="129"/>
  <c r="K19" i="129"/>
  <c r="M19" i="129"/>
  <c r="C19" i="129"/>
  <c r="F85" i="129"/>
  <c r="F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M85" i="128"/>
  <c r="H85" i="128"/>
  <c r="F19" i="128"/>
  <c r="H19" i="128"/>
  <c r="C85" i="128"/>
  <c r="F85" i="128"/>
  <c r="C19" i="128"/>
  <c r="M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F85" i="127"/>
  <c r="H85" i="127"/>
  <c r="C19" i="127"/>
  <c r="M85" i="127"/>
  <c r="H19" i="127"/>
  <c r="K19" i="127"/>
  <c r="C85" i="127"/>
  <c r="K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19" i="126"/>
  <c r="M85" i="126"/>
  <c r="H19" i="126"/>
  <c r="M19" i="126"/>
  <c r="F19" i="126"/>
  <c r="F85" i="126"/>
  <c r="K85" i="126"/>
  <c r="H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M85" i="125"/>
  <c r="K85" i="125"/>
  <c r="C85" i="125"/>
  <c r="K19" i="125"/>
  <c r="M19" i="125"/>
  <c r="F19" i="125"/>
  <c r="H19" i="125"/>
  <c r="C19"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H85" i="123"/>
  <c r="F19" i="123"/>
  <c r="C19" i="124"/>
  <c r="C85" i="124"/>
  <c r="K19" i="123"/>
  <c r="C19" i="123"/>
  <c r="F85" i="124"/>
  <c r="K85" i="123"/>
  <c r="F19" i="124"/>
  <c r="M19" i="123"/>
  <c r="C85" i="123"/>
  <c r="M85" i="124"/>
  <c r="F85" i="123"/>
  <c r="K85" i="124"/>
  <c r="H85" i="124"/>
  <c r="K19" i="124"/>
  <c r="H19" i="124"/>
  <c r="H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F19" i="122"/>
  <c r="H19" i="122"/>
  <c r="M85" i="122"/>
  <c r="C85" i="122"/>
  <c r="M19" i="122"/>
  <c r="C19" i="122"/>
  <c r="K19" i="122"/>
  <c r="H85" i="122"/>
  <c r="F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0"/>
  <c r="F85" i="120"/>
  <c r="K85" i="121"/>
  <c r="F19" i="121"/>
  <c r="M19" i="121"/>
  <c r="M19" i="120"/>
  <c r="H19" i="121"/>
  <c r="M85" i="121"/>
  <c r="C19" i="120"/>
  <c r="K19" i="121"/>
  <c r="K19" i="120"/>
  <c r="F85" i="121"/>
  <c r="H85" i="121"/>
  <c r="H85" i="120"/>
  <c r="H19" i="120"/>
  <c r="C85" i="120"/>
  <c r="F19" i="120"/>
  <c r="C85" i="121"/>
  <c r="M85" i="120"/>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M85" i="119"/>
  <c r="K19" i="119"/>
  <c r="M19" i="119"/>
  <c r="F85" i="119"/>
  <c r="K85" i="119"/>
  <c r="C19" i="119"/>
  <c r="H19" i="119"/>
  <c r="C85"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M85" i="118"/>
  <c r="M19" i="118"/>
  <c r="C85" i="118"/>
  <c r="K19" i="118"/>
  <c r="C19" i="118"/>
  <c r="F85" i="118"/>
  <c r="K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H19" i="116"/>
  <c r="H85" i="116"/>
  <c r="H85" i="117"/>
  <c r="M85" i="117"/>
  <c r="K85" i="116"/>
  <c r="M19" i="117"/>
  <c r="M85" i="116"/>
  <c r="M19" i="116"/>
  <c r="C85" i="116"/>
  <c r="K19" i="117"/>
  <c r="C85" i="117"/>
  <c r="H19" i="117"/>
  <c r="F85" i="117"/>
  <c r="F19" i="116"/>
  <c r="K19" i="116"/>
  <c r="K85" i="117"/>
  <c r="F19" i="117"/>
  <c r="F85" i="116"/>
  <c r="C19"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19" i="115"/>
  <c r="H19" i="115"/>
  <c r="H85" i="115"/>
  <c r="K85" i="115"/>
  <c r="K19" i="115"/>
  <c r="M85" i="115"/>
  <c r="F85" i="115"/>
  <c r="C19" i="115"/>
  <c r="C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M85" i="114"/>
  <c r="C85" i="114"/>
  <c r="C19" i="114"/>
  <c r="M19" i="114"/>
  <c r="F19" i="114"/>
  <c r="H85" i="114"/>
  <c r="K85" i="114"/>
  <c r="K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M19" i="113"/>
  <c r="H85" i="113"/>
  <c r="F85" i="112"/>
  <c r="H19" i="112"/>
  <c r="M19" i="112"/>
  <c r="M85" i="113"/>
  <c r="K85" i="112"/>
  <c r="H19" i="113"/>
  <c r="K19" i="112"/>
  <c r="K85" i="113"/>
  <c r="M85" i="112"/>
  <c r="C85" i="113"/>
  <c r="F85" i="113"/>
  <c r="C19" i="112"/>
  <c r="H85" i="112"/>
  <c r="K19" i="113"/>
  <c r="F19" i="112"/>
  <c r="F19" i="113"/>
  <c r="C19" i="113"/>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0"/>
  <c r="F85" i="111"/>
  <c r="M85" i="110"/>
  <c r="M19" i="111"/>
  <c r="K19" i="110"/>
  <c r="K85" i="110"/>
  <c r="C19" i="111"/>
  <c r="K85" i="111"/>
  <c r="F19" i="111"/>
  <c r="C19" i="110"/>
  <c r="M85" i="111"/>
  <c r="H85" i="111"/>
  <c r="C85" i="111"/>
  <c r="H19" i="111"/>
  <c r="F85" i="110"/>
  <c r="K19" i="111"/>
  <c r="F19" i="110"/>
  <c r="H19" i="110"/>
  <c r="C85" i="110"/>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C85" i="109"/>
  <c r="M19" i="109"/>
  <c r="H85" i="109"/>
  <c r="K85" i="109"/>
  <c r="M85" i="109"/>
  <c r="F19" i="109"/>
  <c r="F85" i="109"/>
  <c r="C19" i="109"/>
  <c r="H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H85" i="108"/>
  <c r="F85" i="108"/>
  <c r="M19" i="108"/>
  <c r="K19" i="108"/>
  <c r="C19" i="108"/>
  <c r="C85" i="108"/>
  <c r="M85" i="108"/>
  <c r="H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5" i="107"/>
  <c r="C19" i="107"/>
  <c r="H19" i="107"/>
  <c r="F85" i="107"/>
  <c r="K85" i="107"/>
  <c r="F19" i="107"/>
  <c r="M85" i="107"/>
  <c r="H85" i="107"/>
  <c r="K19" i="107"/>
  <c r="M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H19" i="106"/>
  <c r="F85" i="106"/>
  <c r="H85" i="106"/>
  <c r="C85" i="106"/>
  <c r="M19" i="106"/>
  <c r="C19" i="106"/>
  <c r="F19" i="106"/>
  <c r="K85" i="106"/>
  <c r="M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19" i="47"/>
  <c r="H41" i="46"/>
  <c r="C41" i="46"/>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F19" i="105"/>
  <c r="M19" i="105"/>
  <c r="K85" i="105"/>
  <c r="K19" i="105"/>
  <c r="M85" i="105"/>
  <c r="H85" i="105"/>
  <c r="F85" i="105"/>
  <c r="H19"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C85" i="104"/>
  <c r="K19" i="104"/>
  <c r="M19" i="104"/>
  <c r="F85" i="104"/>
  <c r="C19" i="104"/>
  <c r="K85" i="104"/>
  <c r="H19" i="104"/>
  <c r="H85" i="104"/>
  <c r="F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H19" i="103"/>
  <c r="F91" i="103"/>
  <c r="K91" i="103"/>
  <c r="K19" i="103"/>
  <c r="H91" i="103"/>
  <c r="M91" i="103"/>
  <c r="C19" i="103"/>
  <c r="M19" i="103"/>
  <c r="K19" i="89"/>
  <c r="F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F87" i="102"/>
  <c r="K19" i="102"/>
  <c r="C87" i="102"/>
  <c r="M19" i="102"/>
  <c r="F19" i="102"/>
  <c r="K87" i="102"/>
  <c r="H19" i="102"/>
  <c r="M87" i="102"/>
  <c r="H87" i="102"/>
  <c r="C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K19" i="99"/>
  <c r="M85" i="100"/>
  <c r="C90" i="101"/>
  <c r="C19" i="99"/>
  <c r="K90" i="101"/>
  <c r="M19" i="100"/>
  <c r="H85" i="100"/>
  <c r="K85" i="100"/>
  <c r="K85" i="99"/>
  <c r="F85" i="99"/>
  <c r="C19" i="100"/>
  <c r="H85" i="99"/>
  <c r="F90" i="101"/>
  <c r="F85" i="100"/>
  <c r="M85" i="99"/>
  <c r="F19" i="99"/>
  <c r="M90" i="101"/>
  <c r="K19" i="100"/>
  <c r="H19" i="99"/>
  <c r="F22" i="101"/>
  <c r="H19" i="100"/>
  <c r="M22" i="101"/>
  <c r="K22" i="101"/>
  <c r="M19" i="99"/>
  <c r="C85" i="100"/>
  <c r="H90" i="101"/>
  <c r="C85" i="99"/>
  <c r="F19" i="100"/>
  <c r="H22" i="101"/>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F19" i="97"/>
  <c r="F85" i="97"/>
  <c r="M85" i="97"/>
  <c r="F85" i="98"/>
  <c r="C19" i="98"/>
  <c r="F19" i="98"/>
  <c r="K19" i="97"/>
  <c r="K85" i="97"/>
  <c r="M85" i="98"/>
  <c r="H19" i="98"/>
  <c r="H19" i="97"/>
  <c r="M19" i="97"/>
  <c r="H85" i="98"/>
  <c r="K19" i="98"/>
  <c r="C85" i="97"/>
  <c r="M19" i="98"/>
  <c r="K85" i="98"/>
  <c r="K25" i="88"/>
  <c r="C85" i="98"/>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19" i="96"/>
  <c r="M94" i="96"/>
  <c r="K94" i="96"/>
  <c r="F19" i="96"/>
  <c r="K19" i="96"/>
  <c r="H94" i="96"/>
  <c r="F94" i="96"/>
  <c r="M19" i="96"/>
  <c r="H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H85" i="95"/>
  <c r="C85" i="95"/>
  <c r="M19" i="95"/>
  <c r="K19" i="95"/>
  <c r="F19" i="95"/>
  <c r="C19" i="95"/>
  <c r="K85" i="95"/>
  <c r="M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F19" i="94"/>
  <c r="C19" i="94"/>
  <c r="K19" i="94"/>
  <c r="M85" i="94"/>
  <c r="K85" i="94"/>
  <c r="C85" i="94"/>
  <c r="H85" i="94"/>
  <c r="H19"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H26" i="93"/>
  <c r="F26" i="93"/>
  <c r="C113" i="93"/>
  <c r="F113" i="93"/>
  <c r="K113" i="93"/>
  <c r="M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30" i="92"/>
  <c r="M85" i="91"/>
  <c r="F121" i="92"/>
  <c r="M121" i="92"/>
  <c r="M19" i="91"/>
  <c r="F30" i="92"/>
  <c r="C121" i="92"/>
  <c r="C19" i="91"/>
  <c r="K19" i="91"/>
  <c r="F85" i="91"/>
  <c r="F19" i="47"/>
  <c r="H30" i="92"/>
  <c r="H121" i="92"/>
  <c r="H85" i="91"/>
  <c r="C85" i="91"/>
  <c r="K121" i="92"/>
  <c r="H19" i="91"/>
  <c r="K85" i="91"/>
  <c r="F19" i="91"/>
  <c r="M30" i="92"/>
  <c r="C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K19" i="90"/>
  <c r="H19" i="90"/>
  <c r="C85" i="90"/>
  <c r="M19" i="90"/>
  <c r="M85" i="90"/>
  <c r="F85" i="90"/>
  <c r="C19" i="90"/>
  <c r="K85"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C85" i="89"/>
  <c r="M19" i="89"/>
  <c r="H19" i="89"/>
  <c r="H60" i="51"/>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107" i="88"/>
  <c r="C19" i="87"/>
  <c r="H19" i="87"/>
  <c r="K107" i="88"/>
  <c r="M19" i="87"/>
  <c r="F25" i="88"/>
  <c r="H107" i="88"/>
  <c r="M25" i="88"/>
  <c r="H85" i="87"/>
  <c r="K85" i="87"/>
  <c r="F19" i="87"/>
  <c r="K19" i="87"/>
  <c r="C107" i="88"/>
  <c r="M85" i="87"/>
  <c r="M107" i="88"/>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F19" i="86"/>
  <c r="M19" i="86"/>
  <c r="K85" i="86"/>
  <c r="C19" i="86"/>
  <c r="H85" i="86"/>
  <c r="F85" i="86"/>
  <c r="M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M85" i="85"/>
  <c r="C19" i="85"/>
  <c r="F85" i="85"/>
  <c r="K85" i="85"/>
  <c r="H19" i="85"/>
  <c r="K19" i="85"/>
  <c r="H85" i="85"/>
  <c r="C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H25" i="84"/>
  <c r="F25" i="84"/>
  <c r="H110" i="84"/>
  <c r="K19" i="83"/>
  <c r="F110" i="84"/>
  <c r="C19" i="83"/>
  <c r="H85" i="83"/>
  <c r="F19" i="83"/>
  <c r="M110" i="84"/>
  <c r="H19" i="83"/>
  <c r="M19" i="83"/>
  <c r="M85" i="83"/>
  <c r="K110" i="84"/>
  <c r="M25" i="84"/>
  <c r="C85" i="83"/>
  <c r="C25" i="84"/>
  <c r="F85"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C60" i="82"/>
  <c r="H60" i="82"/>
  <c r="F60" i="82"/>
  <c r="F19" i="82"/>
  <c r="C23" i="74"/>
  <c r="C19" i="82"/>
  <c r="H19" i="82"/>
  <c r="M19" i="82"/>
  <c r="M60" i="82"/>
  <c r="K60" i="82"/>
  <c r="M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96" i="31"/>
  <c r="C78" i="75"/>
  <c r="H96" i="31"/>
  <c r="F96" i="31"/>
  <c r="K78" i="75"/>
  <c r="C96" i="31"/>
  <c r="K96" i="31"/>
  <c r="M78" i="75"/>
  <c r="F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M85" i="64"/>
  <c r="H19" i="64"/>
  <c r="H85" i="64"/>
  <c r="K19" i="64"/>
  <c r="M19" i="64"/>
  <c r="K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F110" i="81"/>
  <c r="M110" i="81"/>
  <c r="H30" i="81"/>
  <c r="K110" i="81"/>
  <c r="H110" i="81"/>
  <c r="F3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M19" i="80"/>
  <c r="F85" i="80"/>
  <c r="F19" i="80"/>
  <c r="M85" i="80"/>
  <c r="C85" i="80"/>
  <c r="C19" i="80"/>
  <c r="H19" i="80"/>
  <c r="H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K65" i="79"/>
  <c r="M19" i="79"/>
  <c r="C65" i="79"/>
  <c r="F19" i="79"/>
  <c r="H65" i="79"/>
  <c r="H19" i="79"/>
  <c r="F65" i="79"/>
  <c r="C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M85" i="78"/>
  <c r="C85" i="78"/>
  <c r="K85" i="78"/>
  <c r="K19" i="78"/>
  <c r="F19" i="78"/>
  <c r="H19" i="78"/>
  <c r="F85" i="78"/>
  <c r="C19" i="78"/>
  <c r="H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F89" i="77"/>
  <c r="H19" i="77"/>
  <c r="F19" i="77"/>
  <c r="H89" i="77"/>
  <c r="M19" i="77"/>
  <c r="C1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M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F93" i="68"/>
  <c r="C93" i="68"/>
  <c r="M93" i="68"/>
  <c r="H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908" i="25"/>
  <c r="C908" i="25"/>
  <c r="M908" i="25"/>
  <c r="H908" i="25"/>
  <c r="K908" i="25"/>
  <c r="O364" i="38" l="1"/>
  <c r="Z364" i="38"/>
  <c r="N363" i="38"/>
  <c r="F907" i="25"/>
  <c r="K907" i="25"/>
  <c r="P363" i="38"/>
  <c r="O363" i="38" l="1"/>
  <c r="Z363" i="38"/>
  <c r="M644" i="25"/>
  <c r="Q10" i="25" s="1"/>
  <c r="K377" i="25" s="1"/>
  <c r="E362" i="38"/>
  <c r="H362" i="38"/>
  <c r="K362" i="38"/>
  <c r="M362" i="38"/>
  <c r="U362" i="38" s="1"/>
  <c r="S362" i="38"/>
  <c r="K375" i="25" l="1"/>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87" i="38" s="1"/>
  <c r="X887"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77" i="70"/>
  <c r="K230" i="58"/>
  <c r="H47" i="58"/>
  <c r="F60" i="51"/>
  <c r="H67" i="60"/>
  <c r="M19" i="50"/>
  <c r="M30" i="40"/>
  <c r="K55" i="50"/>
  <c r="C67" i="60"/>
  <c r="K77" i="70"/>
  <c r="H19" i="3"/>
  <c r="H63" i="66"/>
  <c r="H81" i="61"/>
  <c r="K67" i="60"/>
  <c r="F19" i="53"/>
  <c r="F19" i="34"/>
  <c r="K75" i="41"/>
  <c r="F23" i="17"/>
  <c r="M451" i="17"/>
  <c r="F23" i="57"/>
  <c r="M19" i="68"/>
  <c r="C19" i="72"/>
  <c r="C19" i="52"/>
  <c r="M47" i="58"/>
  <c r="F19" i="54"/>
  <c r="M19" i="62"/>
  <c r="M72" i="59"/>
  <c r="K19" i="34"/>
  <c r="M19" i="3"/>
  <c r="C19" i="70"/>
  <c r="M65" i="63"/>
  <c r="C213" i="57"/>
  <c r="K19" i="53"/>
  <c r="M19" i="75"/>
  <c r="M19" i="45"/>
  <c r="H19" i="55"/>
  <c r="M81" i="61"/>
  <c r="K23" i="57"/>
  <c r="C19" i="41"/>
  <c r="C94" i="52"/>
  <c r="M75" i="41"/>
  <c r="K19" i="54"/>
  <c r="C30" i="40"/>
  <c r="K19" i="63"/>
  <c r="C19" i="68"/>
  <c r="H119" i="7"/>
  <c r="F51" i="54"/>
  <c r="F19" i="64"/>
  <c r="F72" i="59"/>
  <c r="H19" i="61"/>
  <c r="H19" i="34"/>
  <c r="K111" i="45"/>
  <c r="M19" i="61"/>
  <c r="H19" i="68"/>
  <c r="F47" i="58"/>
  <c r="M111" i="45"/>
  <c r="F94" i="52"/>
  <c r="C65" i="63"/>
  <c r="C19" i="75"/>
  <c r="M19" i="60"/>
  <c r="C19" i="66"/>
  <c r="M19" i="72"/>
  <c r="C23" i="57"/>
  <c r="M19" i="73"/>
  <c r="K23" i="74"/>
  <c r="H213" i="57"/>
  <c r="H230" i="58"/>
  <c r="C19" i="53"/>
  <c r="F86" i="53"/>
  <c r="F230" i="58"/>
  <c r="C19" i="50"/>
  <c r="F67" i="60"/>
  <c r="F19" i="63"/>
  <c r="F19" i="72"/>
  <c r="H94" i="52"/>
  <c r="C19" i="71"/>
  <c r="F63" i="66"/>
  <c r="K23" i="17"/>
  <c r="F90" i="72"/>
  <c r="C111" i="45"/>
  <c r="C19" i="60"/>
  <c r="F30" i="49"/>
  <c r="C65" i="71"/>
  <c r="K81" i="61"/>
  <c r="K19" i="75"/>
  <c r="F65" i="71"/>
  <c r="C19" i="73"/>
  <c r="H19" i="73"/>
  <c r="C81" i="61"/>
  <c r="M19" i="71"/>
  <c r="H25" i="31"/>
  <c r="H19" i="75"/>
  <c r="F25" i="31"/>
  <c r="H75" i="41"/>
  <c r="C119" i="7"/>
  <c r="K451" i="17"/>
  <c r="K94" i="52"/>
  <c r="K19" i="68"/>
  <c r="C90" i="72"/>
  <c r="C19" i="54"/>
  <c r="H55" i="50"/>
  <c r="M23" i="17"/>
  <c r="K19" i="59"/>
  <c r="F213" i="57"/>
  <c r="F19" i="60"/>
  <c r="C55" i="50"/>
  <c r="H451" i="17"/>
  <c r="F81" i="61"/>
  <c r="F30" i="40"/>
  <c r="F19" i="75"/>
  <c r="H19" i="50"/>
  <c r="F19" i="41"/>
  <c r="H19" i="52"/>
  <c r="M94" i="52"/>
  <c r="C19" i="45"/>
  <c r="K72" i="59"/>
  <c r="M30" i="49"/>
  <c r="C156" i="49"/>
  <c r="C23" i="17"/>
  <c r="H30" i="40"/>
  <c r="K19" i="61"/>
  <c r="F19" i="68"/>
  <c r="K19" i="72"/>
  <c r="H100" i="34"/>
  <c r="K65" i="71"/>
  <c r="H19" i="66"/>
  <c r="F19" i="70"/>
  <c r="M19" i="41"/>
  <c r="F156" i="49"/>
  <c r="H19" i="63"/>
  <c r="K19" i="73"/>
  <c r="K86" i="53"/>
  <c r="H111" i="45"/>
  <c r="M100" i="34"/>
  <c r="F19" i="45"/>
  <c r="F19" i="66"/>
  <c r="M65" i="71"/>
  <c r="K19" i="69"/>
  <c r="K19" i="55"/>
  <c r="K63" i="66"/>
  <c r="M63" i="66"/>
  <c r="H86" i="53"/>
  <c r="F19" i="55"/>
  <c r="H65" i="63"/>
  <c r="F19" i="73"/>
  <c r="H65" i="71"/>
  <c r="M55" i="50"/>
  <c r="H19" i="60"/>
  <c r="M19" i="53"/>
  <c r="M86" i="53"/>
  <c r="F119" i="7"/>
  <c r="K51" i="54"/>
  <c r="C85" i="64"/>
  <c r="C75" i="41"/>
  <c r="H19" i="54"/>
  <c r="F19" i="59"/>
  <c r="M25" i="31"/>
  <c r="H51" i="54"/>
  <c r="M230" i="58"/>
  <c r="M19" i="66"/>
  <c r="F19" i="50"/>
  <c r="H77" i="70"/>
  <c r="K19" i="60"/>
  <c r="H19" i="70"/>
  <c r="K65" i="63"/>
  <c r="K30" i="40"/>
  <c r="C19" i="61"/>
  <c r="M51" i="54"/>
  <c r="C19" i="63"/>
  <c r="F77" i="70"/>
  <c r="C19" i="69"/>
  <c r="F451" i="17"/>
  <c r="H19" i="41"/>
  <c r="H156" i="49"/>
  <c r="F19" i="62"/>
  <c r="F75" i="41"/>
  <c r="K19" i="66"/>
  <c r="K47" i="58"/>
  <c r="H19" i="59"/>
  <c r="M213" i="57"/>
  <c r="H19" i="71"/>
  <c r="C47" i="58"/>
  <c r="M60" i="51"/>
  <c r="K19" i="50"/>
  <c r="C19" i="59"/>
  <c r="H136" i="25"/>
  <c r="C19" i="55"/>
  <c r="M90" i="72"/>
  <c r="K60" i="51"/>
  <c r="F136" i="25"/>
  <c r="F55" i="50"/>
  <c r="H23" i="17"/>
  <c r="M119" i="7"/>
  <c r="F19" i="69"/>
  <c r="C30" i="49"/>
  <c r="C19" i="34"/>
  <c r="M19" i="70"/>
  <c r="K213" i="57"/>
  <c r="H19" i="53"/>
  <c r="K19" i="62"/>
  <c r="F28" i="43"/>
  <c r="F19" i="3"/>
  <c r="M23" i="57"/>
  <c r="F100" i="34"/>
  <c r="C25" i="31"/>
  <c r="H90" i="72"/>
  <c r="H19" i="72"/>
  <c r="F19" i="52"/>
  <c r="M19" i="34"/>
  <c r="C100" i="34"/>
  <c r="C19" i="62"/>
  <c r="F65" i="63"/>
  <c r="M19" i="63"/>
  <c r="K19" i="41"/>
  <c r="C86" i="53"/>
  <c r="M156" i="49"/>
  <c r="K19" i="70"/>
  <c r="C19" i="3"/>
  <c r="K90" i="72"/>
  <c r="F19" i="61"/>
  <c r="C72" i="59"/>
  <c r="C63" i="66"/>
  <c r="K25" i="31"/>
  <c r="M19" i="52"/>
  <c r="H19" i="69"/>
  <c r="K19" i="3"/>
  <c r="M67" i="60"/>
  <c r="H72" i="59"/>
  <c r="C451" i="17"/>
  <c r="C19" i="64"/>
  <c r="F85" i="64"/>
  <c r="K19" i="52"/>
  <c r="F111" i="45"/>
  <c r="M19" i="69"/>
  <c r="C51" i="54"/>
  <c r="C230" i="58"/>
  <c r="F19" i="71"/>
  <c r="K156" i="49"/>
  <c r="K19" i="71"/>
  <c r="M77" i="70"/>
  <c r="M19" i="59"/>
  <c r="M19" i="54"/>
  <c r="H19" i="62"/>
  <c r="K119" i="7"/>
  <c r="M19" i="55"/>
  <c r="F23" i="74"/>
  <c r="K100" i="34"/>
  <c r="V885" i="38" l="1"/>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87" i="38" s="1"/>
  <c r="Y88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5" i="38" l="1"/>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7" i="38" l="1"/>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<sst xmlns="http://schemas.openxmlformats.org/spreadsheetml/2006/main" count="9608" uniqueCount="1397">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</sst>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numCache>
            </c:numRef>
          </c:yVal>
          <c:smooth val="1"/>
        </c:ser>
        <c:dLbls>
          <c:showLegendKey val="0"/>
          <c:showVal val="0"/>
          <c:showCatName val="0"/>
          <c:showSerName val="0"/>
          <c:showPercent val="0"/>
          <c:showBubbleSize val="0"/>
        </c:dLbls>
        <c:axId val="489231848"/>
        <c:axId val="489229104"/>
      </c:scatterChart>
      <c:valAx>
        <c:axId val="489231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9104"/>
        <c:crosses val="autoZero"/>
        <c:crossBetween val="midCat"/>
      </c:valAx>
      <c:valAx>
        <c:axId val="48922910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31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numCache>
            </c:numRef>
          </c:yVal>
          <c:smooth val="1"/>
        </c:ser>
        <c:dLbls>
          <c:showLegendKey val="0"/>
          <c:showVal val="0"/>
          <c:showCatName val="0"/>
          <c:showSerName val="0"/>
          <c:showPercent val="0"/>
          <c:showBubbleSize val="0"/>
        </c:dLbls>
        <c:axId val="489226360"/>
        <c:axId val="489229496"/>
      </c:scatterChart>
      <c:valAx>
        <c:axId val="489226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9496"/>
        <c:crosses val="autoZero"/>
        <c:crossBetween val="midCat"/>
      </c:valAx>
      <c:valAx>
        <c:axId val="489229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63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numCache>
            </c:numRef>
          </c:yVal>
          <c:smooth val="1"/>
        </c:ser>
        <c:dLbls>
          <c:showLegendKey val="0"/>
          <c:showVal val="0"/>
          <c:showCatName val="0"/>
          <c:showSerName val="0"/>
          <c:showPercent val="0"/>
          <c:showBubbleSize val="0"/>
        </c:dLbls>
        <c:axId val="489229888"/>
        <c:axId val="489233808"/>
      </c:scatterChart>
      <c:valAx>
        <c:axId val="489229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33808"/>
        <c:crosses val="autoZero"/>
        <c:crossBetween val="midCat"/>
      </c:valAx>
      <c:valAx>
        <c:axId val="48923380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9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numCache>
            </c:numRef>
          </c:yVal>
          <c:smooth val="1"/>
        </c:ser>
        <c:dLbls>
          <c:showLegendKey val="0"/>
          <c:showVal val="0"/>
          <c:showCatName val="0"/>
          <c:showSerName val="0"/>
          <c:showPercent val="0"/>
          <c:showBubbleSize val="0"/>
        </c:dLbls>
        <c:axId val="489227536"/>
        <c:axId val="489230672"/>
      </c:scatterChart>
      <c:valAx>
        <c:axId val="489227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30672"/>
        <c:crosses val="autoZero"/>
        <c:crossBetween val="midCat"/>
      </c:valAx>
      <c:valAx>
        <c:axId val="4892306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7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numCache>
            </c:numRef>
          </c:yVal>
          <c:smooth val="1"/>
        </c:ser>
        <c:dLbls>
          <c:showLegendKey val="0"/>
          <c:showVal val="0"/>
          <c:showCatName val="0"/>
          <c:showSerName val="0"/>
          <c:showPercent val="0"/>
          <c:showBubbleSize val="0"/>
        </c:dLbls>
        <c:axId val="489227928"/>
        <c:axId val="489227144"/>
      </c:scatterChart>
      <c:valAx>
        <c:axId val="489227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7144"/>
        <c:crosses val="autoZero"/>
        <c:crossBetween val="midCat"/>
      </c:valAx>
      <c:valAx>
        <c:axId val="489227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27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numCache>
            </c:numRef>
          </c:yVal>
          <c:smooth val="1"/>
        </c:ser>
        <c:dLbls>
          <c:showLegendKey val="0"/>
          <c:showVal val="0"/>
          <c:showCatName val="0"/>
          <c:showSerName val="0"/>
          <c:showPercent val="0"/>
          <c:showBubbleSize val="0"/>
        </c:dLbls>
        <c:axId val="489232632"/>
        <c:axId val="241222248"/>
      </c:scatterChart>
      <c:valAx>
        <c:axId val="489232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41222248"/>
        <c:crosses val="autoZero"/>
        <c:crossBetween val="midCat"/>
      </c:valAx>
      <c:valAx>
        <c:axId val="2412222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9232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numCache>
            </c:numRef>
          </c:yVal>
          <c:smooth val="1"/>
        </c:ser>
        <c:dLbls>
          <c:showLegendKey val="0"/>
          <c:showVal val="0"/>
          <c:showCatName val="0"/>
          <c:showSerName val="0"/>
          <c:showPercent val="0"/>
          <c:showBubbleSize val="0"/>
        </c:dLbls>
        <c:axId val="241222640"/>
        <c:axId val="501497344"/>
      </c:scatterChart>
      <c:valAx>
        <c:axId val="241222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01497344"/>
        <c:crosses val="autoZero"/>
        <c:crossBetween val="midCat"/>
      </c:valAx>
      <c:valAx>
        <c:axId val="5014973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412226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numCache>
            </c:numRef>
          </c:yVal>
          <c:smooth val="1"/>
        </c:ser>
        <c:dLbls>
          <c:showLegendKey val="0"/>
          <c:showVal val="0"/>
          <c:showCatName val="0"/>
          <c:showSerName val="0"/>
          <c:showPercent val="0"/>
          <c:showBubbleSize val="0"/>
        </c:dLbls>
        <c:axId val="501493032"/>
        <c:axId val="501494208"/>
      </c:scatterChart>
      <c:valAx>
        <c:axId val="501493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01494208"/>
        <c:crosses val="autoZero"/>
        <c:crossBetween val="midCat"/>
      </c:valAx>
      <c:valAx>
        <c:axId val="5014942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01493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501495776"/>
        <c:axId val="501499696"/>
      </c:lineChart>
      <c:dateAx>
        <c:axId val="501495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99696"/>
        <c:crosses val="autoZero"/>
        <c:auto val="1"/>
        <c:lblOffset val="100"/>
        <c:baseTimeUnit val="days"/>
      </c:dateAx>
      <c:valAx>
        <c:axId val="5014996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495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502634768"/>
        <c:axId val="502635160"/>
      </c:lineChart>
      <c:dateAx>
        <c:axId val="5026347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5160"/>
        <c:crosses val="autoZero"/>
        <c:auto val="1"/>
        <c:lblOffset val="100"/>
        <c:baseTimeUnit val="days"/>
      </c:dateAx>
      <c:valAx>
        <c:axId val="5026351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4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502633200"/>
        <c:axId val="502632024"/>
      </c:lineChart>
      <c:dateAx>
        <c:axId val="50263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2024"/>
        <c:crosses val="autoZero"/>
        <c:auto val="1"/>
        <c:lblOffset val="100"/>
        <c:baseTimeUnit val="days"/>
      </c:dateAx>
      <c:valAx>
        <c:axId val="50263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3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502633592"/>
        <c:axId val="502633984"/>
      </c:lineChart>
      <c:dateAx>
        <c:axId val="50263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3984"/>
        <c:crosses val="autoZero"/>
        <c:auto val="1"/>
        <c:lblOffset val="100"/>
        <c:baseTimeUnit val="days"/>
      </c:dateAx>
      <c:valAx>
        <c:axId val="50263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502638296"/>
        <c:axId val="502631240"/>
      </c:lineChart>
      <c:dateAx>
        <c:axId val="50263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1240"/>
        <c:crosses val="autoZero"/>
        <c:auto val="1"/>
        <c:lblOffset val="100"/>
        <c:baseTimeUnit val="days"/>
      </c:dateAx>
      <c:valAx>
        <c:axId val="502631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3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505002112"/>
        <c:axId val="505007600"/>
      </c:lineChart>
      <c:dateAx>
        <c:axId val="505002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7600"/>
        <c:crosses val="autoZero"/>
        <c:auto val="1"/>
        <c:lblOffset val="100"/>
        <c:baseTimeUnit val="days"/>
      </c:dateAx>
      <c:valAx>
        <c:axId val="50500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505006816"/>
        <c:axId val="505003288"/>
      </c:lineChart>
      <c:dateAx>
        <c:axId val="50500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3288"/>
        <c:crosses val="autoZero"/>
        <c:auto val="1"/>
        <c:lblOffset val="100"/>
        <c:baseTimeUnit val="days"/>
      </c:dateAx>
      <c:valAx>
        <c:axId val="5050032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505002504"/>
        <c:axId val="505004072"/>
      </c:lineChart>
      <c:dateAx>
        <c:axId val="50500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4072"/>
        <c:crosses val="autoZero"/>
        <c:auto val="1"/>
        <c:lblOffset val="100"/>
        <c:baseTimeUnit val="days"/>
      </c:dateAx>
      <c:valAx>
        <c:axId val="50500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2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505004464"/>
        <c:axId val="505000936"/>
      </c:lineChart>
      <c:dateAx>
        <c:axId val="50500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0936"/>
        <c:crosses val="autoZero"/>
        <c:auto val="1"/>
        <c:lblOffset val="100"/>
        <c:baseTimeUnit val="days"/>
      </c:dateAx>
      <c:valAx>
        <c:axId val="505000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4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505005248"/>
        <c:axId val="505004856"/>
      </c:lineChart>
      <c:dateAx>
        <c:axId val="50500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4856"/>
        <c:crosses val="autoZero"/>
        <c:auto val="1"/>
        <c:lblOffset val="100"/>
        <c:baseTimeUnit val="days"/>
      </c:dateAx>
      <c:valAx>
        <c:axId val="50500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505006424"/>
        <c:axId val="505007208"/>
      </c:lineChart>
      <c:dateAx>
        <c:axId val="50500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7208"/>
        <c:crosses val="autoZero"/>
        <c:auto val="1"/>
        <c:lblOffset val="100"/>
        <c:baseTimeUnit val="days"/>
      </c:dateAx>
      <c:valAx>
        <c:axId val="50500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506272624"/>
        <c:axId val="506267920"/>
      </c:lineChart>
      <c:dateAx>
        <c:axId val="50627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67920"/>
        <c:crosses val="autoZero"/>
        <c:auto val="1"/>
        <c:lblOffset val="100"/>
        <c:baseTimeUnit val="days"/>
      </c:dateAx>
      <c:valAx>
        <c:axId val="50626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506273408"/>
        <c:axId val="506270664"/>
      </c:lineChart>
      <c:dateAx>
        <c:axId val="506273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0664"/>
        <c:crosses val="autoZero"/>
        <c:auto val="1"/>
        <c:lblOffset val="100"/>
        <c:baseTimeUnit val="days"/>
      </c:dateAx>
      <c:valAx>
        <c:axId val="5062706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34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506274192"/>
        <c:axId val="506268704"/>
      </c:lineChart>
      <c:dateAx>
        <c:axId val="50627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68704"/>
        <c:crosses val="autoZero"/>
        <c:auto val="1"/>
        <c:lblOffset val="100"/>
        <c:baseTimeUnit val="days"/>
      </c:dateAx>
      <c:valAx>
        <c:axId val="50626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506273016"/>
        <c:axId val="506269096"/>
      </c:lineChart>
      <c:dateAx>
        <c:axId val="50627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69096"/>
        <c:crosses val="autoZero"/>
        <c:auto val="1"/>
        <c:lblOffset val="100"/>
        <c:baseTimeUnit val="days"/>
      </c:dateAx>
      <c:valAx>
        <c:axId val="506269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506271840"/>
        <c:axId val="506272232"/>
      </c:lineChart>
      <c:dateAx>
        <c:axId val="50627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2232"/>
        <c:crosses val="autoZero"/>
        <c:auto val="1"/>
        <c:lblOffset val="100"/>
        <c:baseTimeUnit val="days"/>
      </c:dateAx>
      <c:valAx>
        <c:axId val="506272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7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506267528"/>
        <c:axId val="505000544"/>
      </c:lineChart>
      <c:dateAx>
        <c:axId val="506267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000544"/>
        <c:crosses val="autoZero"/>
        <c:auto val="1"/>
        <c:lblOffset val="100"/>
        <c:baseTimeUnit val="days"/>
      </c:dateAx>
      <c:valAx>
        <c:axId val="5050005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67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508237088"/>
        <c:axId val="508238656"/>
      </c:lineChart>
      <c:dateAx>
        <c:axId val="50823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8656"/>
        <c:crosses val="autoZero"/>
        <c:auto val="1"/>
        <c:lblOffset val="100"/>
        <c:baseTimeUnit val="days"/>
      </c:dateAx>
      <c:valAx>
        <c:axId val="50823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508238264"/>
        <c:axId val="508243752"/>
      </c:lineChart>
      <c:dateAx>
        <c:axId val="50823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43752"/>
        <c:crosses val="autoZero"/>
        <c:auto val="1"/>
        <c:lblOffset val="100"/>
        <c:baseTimeUnit val="days"/>
      </c:dateAx>
      <c:valAx>
        <c:axId val="5082437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82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508239832"/>
        <c:axId val="508244144"/>
      </c:lineChart>
      <c:dateAx>
        <c:axId val="50823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44144"/>
        <c:crosses val="autoZero"/>
        <c:auto val="1"/>
        <c:lblOffset val="100"/>
        <c:baseTimeUnit val="days"/>
      </c:dateAx>
      <c:valAx>
        <c:axId val="50824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98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8239048"/>
        <c:axId val="508239440"/>
      </c:lineChart>
      <c:dateAx>
        <c:axId val="50823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9440"/>
        <c:crosses val="autoZero"/>
        <c:auto val="1"/>
        <c:lblOffset val="100"/>
        <c:baseTimeUnit val="days"/>
      </c:dateAx>
      <c:valAx>
        <c:axId val="508239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8241400"/>
        <c:axId val="508242184"/>
      </c:lineChart>
      <c:dateAx>
        <c:axId val="50824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42184"/>
        <c:crosses val="autoZero"/>
        <c:auto val="1"/>
        <c:lblOffset val="100"/>
        <c:baseTimeUnit val="days"/>
      </c:dateAx>
      <c:valAx>
        <c:axId val="508242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4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08242968"/>
        <c:axId val="519509024"/>
      </c:lineChart>
      <c:dateAx>
        <c:axId val="50824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9024"/>
        <c:crosses val="autoZero"/>
        <c:auto val="1"/>
        <c:lblOffset val="100"/>
        <c:baseTimeUnit val="days"/>
      </c:dateAx>
      <c:valAx>
        <c:axId val="51950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4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19505888"/>
        <c:axId val="519506672"/>
      </c:lineChart>
      <c:dateAx>
        <c:axId val="51950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6672"/>
        <c:crosses val="autoZero"/>
        <c:auto val="1"/>
        <c:lblOffset val="100"/>
        <c:baseTimeUnit val="days"/>
      </c:dateAx>
      <c:valAx>
        <c:axId val="51950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519510200"/>
        <c:axId val="519507064"/>
      </c:lineChart>
      <c:dateAx>
        <c:axId val="51951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7064"/>
        <c:crosses val="autoZero"/>
        <c:auto val="1"/>
        <c:lblOffset val="100"/>
        <c:baseTimeUnit val="days"/>
      </c:dateAx>
      <c:valAx>
        <c:axId val="519507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10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519511376"/>
        <c:axId val="519504712"/>
      </c:lineChart>
      <c:dateAx>
        <c:axId val="51951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4712"/>
        <c:crosses val="autoZero"/>
        <c:auto val="1"/>
        <c:lblOffset val="100"/>
        <c:baseTimeUnit val="days"/>
      </c:dateAx>
      <c:valAx>
        <c:axId val="519504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11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19510984"/>
        <c:axId val="519505496"/>
      </c:lineChart>
      <c:dateAx>
        <c:axId val="51951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5496"/>
        <c:crosses val="autoZero"/>
        <c:auto val="1"/>
        <c:lblOffset val="100"/>
        <c:baseTimeUnit val="days"/>
      </c:dateAx>
      <c:valAx>
        <c:axId val="5195054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1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19504320"/>
        <c:axId val="519503928"/>
      </c:lineChart>
      <c:dateAx>
        <c:axId val="519504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3928"/>
        <c:crosses val="autoZero"/>
        <c:auto val="1"/>
        <c:lblOffset val="100"/>
        <c:baseTimeUnit val="days"/>
      </c:dateAx>
      <c:valAx>
        <c:axId val="51950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9510592"/>
        <c:axId val="519509416"/>
      </c:lineChart>
      <c:dateAx>
        <c:axId val="51951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09416"/>
        <c:crosses val="autoZero"/>
        <c:auto val="1"/>
        <c:lblOffset val="100"/>
        <c:baseTimeUnit val="days"/>
      </c:dateAx>
      <c:valAx>
        <c:axId val="5195094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51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3536768"/>
        <c:axId val="523537160"/>
      </c:lineChart>
      <c:dateAx>
        <c:axId val="52353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7160"/>
        <c:crosses val="autoZero"/>
        <c:auto val="1"/>
        <c:lblOffset val="100"/>
        <c:baseTimeUnit val="days"/>
      </c:dateAx>
      <c:valAx>
        <c:axId val="523537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23536376"/>
        <c:axId val="523539120"/>
      </c:lineChart>
      <c:dateAx>
        <c:axId val="5235363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9120"/>
        <c:crosses val="autoZero"/>
        <c:auto val="1"/>
        <c:lblOffset val="100"/>
        <c:baseTimeUnit val="days"/>
      </c:dateAx>
      <c:valAx>
        <c:axId val="5235391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6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3539512"/>
        <c:axId val="523539904"/>
      </c:lineChart>
      <c:dateAx>
        <c:axId val="52353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9904"/>
        <c:crosses val="autoZero"/>
        <c:auto val="1"/>
        <c:lblOffset val="100"/>
        <c:baseTimeUnit val="days"/>
      </c:dateAx>
      <c:valAx>
        <c:axId val="523539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3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3540296"/>
        <c:axId val="523540688"/>
      </c:lineChart>
      <c:dateAx>
        <c:axId val="52354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40688"/>
        <c:crosses val="autoZero"/>
        <c:auto val="1"/>
        <c:lblOffset val="100"/>
        <c:baseTimeUnit val="days"/>
      </c:dateAx>
      <c:valAx>
        <c:axId val="52354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4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22436984"/>
        <c:axId val="522443256"/>
      </c:lineChart>
      <c:dateAx>
        <c:axId val="52243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3256"/>
        <c:crosses val="autoZero"/>
        <c:auto val="1"/>
        <c:lblOffset val="100"/>
        <c:baseTimeUnit val="days"/>
      </c:dateAx>
      <c:valAx>
        <c:axId val="52244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6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22433064"/>
        <c:axId val="522435024"/>
      </c:lineChart>
      <c:dateAx>
        <c:axId val="52243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5024"/>
        <c:crosses val="autoZero"/>
        <c:auto val="1"/>
        <c:lblOffset val="100"/>
        <c:baseTimeUnit val="days"/>
      </c:dateAx>
      <c:valAx>
        <c:axId val="52243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3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522440120"/>
        <c:axId val="522434632"/>
      </c:lineChart>
      <c:dateAx>
        <c:axId val="52244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4632"/>
        <c:crosses val="autoZero"/>
        <c:auto val="1"/>
        <c:lblOffset val="100"/>
        <c:baseTimeUnit val="days"/>
      </c:dateAx>
      <c:valAx>
        <c:axId val="52243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0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522435416"/>
        <c:axId val="522437376"/>
      </c:lineChart>
      <c:dateAx>
        <c:axId val="52243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7376"/>
        <c:crosses val="autoZero"/>
        <c:auto val="1"/>
        <c:lblOffset val="100"/>
        <c:baseTimeUnit val="days"/>
      </c:dateAx>
      <c:valAx>
        <c:axId val="522437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5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522439728"/>
        <c:axId val="522441296"/>
      </c:lineChart>
      <c:dateAx>
        <c:axId val="52243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1296"/>
        <c:crosses val="autoZero"/>
        <c:auto val="1"/>
        <c:lblOffset val="100"/>
        <c:baseTimeUnit val="days"/>
      </c:dateAx>
      <c:valAx>
        <c:axId val="522441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9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22433456"/>
        <c:axId val="522432280"/>
      </c:lineChart>
      <c:dateAx>
        <c:axId val="52243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2280"/>
        <c:crosses val="autoZero"/>
        <c:auto val="1"/>
        <c:lblOffset val="100"/>
        <c:baseTimeUnit val="days"/>
      </c:dateAx>
      <c:valAx>
        <c:axId val="52243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3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522442080"/>
        <c:axId val="522442472"/>
      </c:scatterChart>
      <c:valAx>
        <c:axId val="5224420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2472"/>
        <c:crosses val="autoZero"/>
        <c:crossBetween val="midCat"/>
      </c:valAx>
      <c:valAx>
        <c:axId val="5224424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22431888"/>
        <c:axId val="522445608"/>
      </c:scatterChart>
      <c:valAx>
        <c:axId val="5224318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45608"/>
        <c:crosses val="autoZero"/>
        <c:crossBetween val="midCat"/>
      </c:valAx>
      <c:valAx>
        <c:axId val="52244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4318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3571952"/>
        <c:axId val="523573520"/>
      </c:lineChart>
      <c:catAx>
        <c:axId val="523571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73520"/>
        <c:crosses val="autoZero"/>
        <c:auto val="1"/>
        <c:lblAlgn val="ctr"/>
        <c:lblOffset val="100"/>
        <c:noMultiLvlLbl val="0"/>
      </c:catAx>
      <c:valAx>
        <c:axId val="5235735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71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3572736"/>
        <c:axId val="523573128"/>
      </c:lineChart>
      <c:dateAx>
        <c:axId val="523572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73128"/>
        <c:crosses val="autoZero"/>
        <c:auto val="1"/>
        <c:lblOffset val="100"/>
        <c:baseTimeUnit val="days"/>
      </c:dateAx>
      <c:valAx>
        <c:axId val="5235731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72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3560584"/>
        <c:axId val="523565680"/>
      </c:lineChart>
      <c:dateAx>
        <c:axId val="523560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5680"/>
        <c:crosses val="autoZero"/>
        <c:auto val="1"/>
        <c:lblOffset val="100"/>
        <c:baseTimeUnit val="days"/>
      </c:dateAx>
      <c:valAx>
        <c:axId val="5235656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3568424"/>
        <c:axId val="523563720"/>
      </c:lineChart>
      <c:dateAx>
        <c:axId val="523568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3720"/>
        <c:crosses val="autoZero"/>
        <c:auto val="1"/>
        <c:lblOffset val="100"/>
        <c:baseTimeUnit val="days"/>
      </c:dateAx>
      <c:valAx>
        <c:axId val="5235637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8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23564896"/>
        <c:axId val="523566464"/>
      </c:lineChart>
      <c:dateAx>
        <c:axId val="52356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66464"/>
        <c:crosses val="autoZero"/>
        <c:auto val="1"/>
        <c:lblOffset val="100"/>
        <c:baseTimeUnit val="days"/>
      </c:dateAx>
      <c:valAx>
        <c:axId val="5235664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6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23561368"/>
        <c:axId val="523561760"/>
      </c:lineChart>
      <c:dateAx>
        <c:axId val="523561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61760"/>
        <c:crosses val="autoZero"/>
        <c:auto val="1"/>
        <c:lblOffset val="100"/>
        <c:baseTimeUnit val="days"/>
      </c:dateAx>
      <c:valAx>
        <c:axId val="523561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61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3567640"/>
        <c:axId val="523568032"/>
      </c:lineChart>
      <c:dateAx>
        <c:axId val="5235676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8032"/>
        <c:crosses val="autoZero"/>
        <c:auto val="1"/>
        <c:lblOffset val="100"/>
        <c:baseTimeUnit val="days"/>
      </c:dateAx>
      <c:valAx>
        <c:axId val="5235680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567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601186808"/>
        <c:axId val="601187984"/>
      </c:lineChart>
      <c:catAx>
        <c:axId val="6011868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87984"/>
        <c:crosses val="autoZero"/>
        <c:auto val="1"/>
        <c:lblAlgn val="ctr"/>
        <c:lblOffset val="100"/>
        <c:noMultiLvlLbl val="0"/>
      </c:catAx>
      <c:valAx>
        <c:axId val="6011879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86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601189944"/>
        <c:axId val="601178576"/>
      </c:lineChart>
      <c:catAx>
        <c:axId val="601189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78576"/>
        <c:crosses val="autoZero"/>
        <c:auto val="1"/>
        <c:lblAlgn val="ctr"/>
        <c:lblOffset val="100"/>
        <c:noMultiLvlLbl val="0"/>
      </c:catAx>
      <c:valAx>
        <c:axId val="6011785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89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601181712"/>
        <c:axId val="601179360"/>
      </c:lineChart>
      <c:dateAx>
        <c:axId val="60118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79360"/>
        <c:crosses val="autoZero"/>
        <c:auto val="1"/>
        <c:lblOffset val="100"/>
        <c:baseTimeUnit val="days"/>
      </c:dateAx>
      <c:valAx>
        <c:axId val="60117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601179752"/>
        <c:axId val="601188768"/>
      </c:lineChart>
      <c:dateAx>
        <c:axId val="60117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8768"/>
        <c:crosses val="autoZero"/>
        <c:auto val="1"/>
        <c:lblOffset val="100"/>
        <c:baseTimeUnit val="days"/>
      </c:dateAx>
      <c:valAx>
        <c:axId val="60118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7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601183672"/>
        <c:axId val="601184848"/>
      </c:lineChart>
      <c:dateAx>
        <c:axId val="60118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4848"/>
        <c:crosses val="autoZero"/>
        <c:auto val="1"/>
        <c:lblOffset val="100"/>
        <c:baseTimeUnit val="days"/>
      </c:dateAx>
      <c:valAx>
        <c:axId val="60118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3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601182104"/>
        <c:axId val="601181320"/>
      </c:lineChart>
      <c:dateAx>
        <c:axId val="60118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1320"/>
        <c:crosses val="autoZero"/>
        <c:auto val="1"/>
        <c:lblOffset val="100"/>
        <c:baseTimeUnit val="days"/>
      </c:dateAx>
      <c:valAx>
        <c:axId val="60118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182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601184064"/>
        <c:axId val="601190728"/>
      </c:lineChart>
      <c:dateAx>
        <c:axId val="601184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90728"/>
        <c:crosses val="autoZero"/>
        <c:auto val="1"/>
        <c:lblOffset val="100"/>
        <c:baseTimeUnit val="days"/>
      </c:dateAx>
      <c:valAx>
        <c:axId val="6011907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84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601192296"/>
        <c:axId val="601192688"/>
      </c:lineChart>
      <c:dateAx>
        <c:axId val="601192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92688"/>
        <c:crosses val="autoZero"/>
        <c:auto val="1"/>
        <c:lblOffset val="100"/>
        <c:baseTimeUnit val="days"/>
      </c:dateAx>
      <c:valAx>
        <c:axId val="6011926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1192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8784224"/>
        <c:axId val="558776776"/>
      </c:lineChart>
      <c:dateAx>
        <c:axId val="55878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76776"/>
        <c:crosses val="autoZero"/>
        <c:auto val="1"/>
        <c:lblOffset val="100"/>
        <c:baseTimeUnit val="days"/>
      </c:dateAx>
      <c:valAx>
        <c:axId val="5587767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8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8782656"/>
        <c:axId val="558782264"/>
      </c:lineChart>
      <c:dateAx>
        <c:axId val="55878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82264"/>
        <c:crosses val="autoZero"/>
        <c:auto val="1"/>
        <c:lblOffset val="100"/>
        <c:baseTimeUnit val="days"/>
      </c:dateAx>
      <c:valAx>
        <c:axId val="55878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8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8777168"/>
        <c:axId val="558781872"/>
      </c:lineChart>
      <c:catAx>
        <c:axId val="558777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81872"/>
        <c:crosses val="autoZero"/>
        <c:auto val="1"/>
        <c:lblAlgn val="ctr"/>
        <c:lblOffset val="100"/>
        <c:noMultiLvlLbl val="0"/>
      </c:catAx>
      <c:valAx>
        <c:axId val="5587818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77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8780696"/>
        <c:axId val="558788536"/>
      </c:lineChart>
      <c:dateAx>
        <c:axId val="5587806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88536"/>
        <c:crosses val="autoZero"/>
        <c:auto val="1"/>
        <c:lblOffset val="100"/>
        <c:baseTimeUnit val="days"/>
      </c:dateAx>
      <c:valAx>
        <c:axId val="5587885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80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S18" sqref="S1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15.52</v>
      </c>
      <c r="G2" s="78">
        <v>8.0138678571428414</v>
      </c>
      <c r="H2">
        <v>2800</v>
      </c>
      <c r="I2" s="2">
        <v>43456</v>
      </c>
      <c r="J2" s="2">
        <v>22438.829999999954</v>
      </c>
      <c r="K2" s="2">
        <v>21017.170000000042</v>
      </c>
      <c r="L2" s="660">
        <v>0.93664286417785969</v>
      </c>
      <c r="M2" s="2">
        <v>35632.741000001668</v>
      </c>
      <c r="N2">
        <v>1000</v>
      </c>
      <c r="O2" s="30" t="s">
        <v>1393</v>
      </c>
      <c r="P2" s="660">
        <v>1.2886597938144331E-2</v>
      </c>
      <c r="Q2" s="876">
        <v>-2.9899999999999999E-2</v>
      </c>
      <c r="R2" s="2">
        <v>24.634920634920633</v>
      </c>
      <c r="S2" s="780">
        <v>43471</v>
      </c>
      <c r="T2" s="48"/>
      <c r="W2" s="760"/>
      <c r="X2" s="788"/>
      <c r="Y2" s="788"/>
      <c r="Z2" s="760"/>
      <c r="AA2" s="760"/>
    </row>
    <row r="3" spans="1:33" ht="21.95" customHeight="1" x14ac:dyDescent="0.25">
      <c r="A3" s="50"/>
      <c r="B3" s="51"/>
      <c r="C3" s="51"/>
      <c r="E3" s="22" t="s">
        <v>916</v>
      </c>
      <c r="F3" s="2">
        <v>32.18</v>
      </c>
      <c r="G3" s="78">
        <v>50.613442857142864</v>
      </c>
      <c r="H3">
        <v>700</v>
      </c>
      <c r="I3" s="2">
        <v>22526</v>
      </c>
      <c r="J3" s="2">
        <v>35429.410000000003</v>
      </c>
      <c r="K3" s="2">
        <v>-12903.410000000003</v>
      </c>
      <c r="L3" s="660">
        <v>-0.36420053283416243</v>
      </c>
      <c r="M3" s="2">
        <v>-12903.410000000003</v>
      </c>
      <c r="N3">
        <v>700</v>
      </c>
      <c r="O3" s="30" t="s">
        <v>1383</v>
      </c>
      <c r="P3" s="660">
        <v>7.7688004972032321E-2</v>
      </c>
      <c r="Q3" s="876">
        <v>-7.4999999999999997E-3</v>
      </c>
      <c r="R3" s="2">
        <v>11.451957295373665</v>
      </c>
      <c r="S3" s="780">
        <v>43471</v>
      </c>
      <c r="U3"/>
      <c r="V3" s="788"/>
      <c r="W3" s="760"/>
      <c r="X3" s="788"/>
      <c r="Y3" s="788"/>
      <c r="Z3" s="760"/>
    </row>
    <row r="4" spans="1:33" ht="21.95" customHeight="1" x14ac:dyDescent="0.25">
      <c r="A4" s="50"/>
      <c r="B4" s="50"/>
      <c r="C4" s="50"/>
      <c r="D4" s="708"/>
      <c r="E4" s="22" t="s">
        <v>321</v>
      </c>
      <c r="F4" s="2">
        <v>14.9</v>
      </c>
      <c r="G4" s="78">
        <v>15.299450000000004</v>
      </c>
      <c r="H4">
        <v>1000</v>
      </c>
      <c r="I4" s="2">
        <v>14900</v>
      </c>
      <c r="J4" s="2">
        <v>15299.450000000004</v>
      </c>
      <c r="K4" s="2">
        <v>-399.45000000000437</v>
      </c>
      <c r="L4" s="660">
        <v>-2.6108781688230838E-2</v>
      </c>
      <c r="M4" s="2">
        <v>-114.47999999999956</v>
      </c>
      <c r="N4">
        <v>200</v>
      </c>
      <c r="O4" s="30" t="s">
        <v>1391</v>
      </c>
      <c r="P4" s="660">
        <v>0</v>
      </c>
      <c r="Q4" s="876">
        <v>6.9999999999999999E-4</v>
      </c>
      <c r="R4" s="2">
        <v>6.0816326530612246</v>
      </c>
      <c r="S4" s="780">
        <v>43345</v>
      </c>
      <c r="T4" s="48"/>
      <c r="V4" s="48"/>
      <c r="W4" s="788"/>
      <c r="X4" s="760"/>
      <c r="Y4" s="788"/>
      <c r="AA4" s="660"/>
    </row>
    <row r="5" spans="1:33" ht="21.95" customHeight="1" x14ac:dyDescent="0.25">
      <c r="A5" s="50"/>
      <c r="B5" s="50"/>
      <c r="C5" s="51"/>
      <c r="D5" s="708"/>
      <c r="E5" s="22" t="s">
        <v>1195</v>
      </c>
      <c r="F5" s="2">
        <v>77.06</v>
      </c>
      <c r="G5" s="78">
        <v>67.127200000000016</v>
      </c>
      <c r="H5">
        <v>150</v>
      </c>
      <c r="I5" s="2">
        <v>11559</v>
      </c>
      <c r="J5" s="2">
        <v>10069.080000000002</v>
      </c>
      <c r="K5" s="2">
        <v>1489.9199999999983</v>
      </c>
      <c r="L5" s="660">
        <v>0.14796982445268064</v>
      </c>
      <c r="M5" s="2">
        <v>1489.9199999999983</v>
      </c>
      <c r="N5" s="29">
        <v>43595</v>
      </c>
      <c r="O5" s="30" t="s">
        <v>1391</v>
      </c>
      <c r="P5" s="660">
        <v>1.9724889696340512E-2</v>
      </c>
      <c r="Q5" s="876">
        <v>-1.83E-2</v>
      </c>
      <c r="R5" s="2">
        <v>11.873651771956856</v>
      </c>
      <c r="S5" s="780">
        <v>43359</v>
      </c>
      <c r="W5" s="760"/>
      <c r="X5" s="788"/>
      <c r="Y5" s="788"/>
      <c r="Z5" s="760"/>
      <c r="AA5" s="660"/>
    </row>
    <row r="6" spans="1:33" ht="21.95" customHeight="1" x14ac:dyDescent="0.25">
      <c r="A6" s="50"/>
      <c r="B6" s="50"/>
      <c r="C6" s="51"/>
      <c r="D6" s="708"/>
      <c r="E6" s="22" t="s">
        <v>1236</v>
      </c>
      <c r="F6" s="2">
        <v>38.520000000000003</v>
      </c>
      <c r="G6" s="78">
        <v>47.383533333333347</v>
      </c>
      <c r="H6">
        <v>300</v>
      </c>
      <c r="I6" s="2">
        <v>11556.000000000002</v>
      </c>
      <c r="J6" s="2">
        <v>14215.060000000003</v>
      </c>
      <c r="K6" s="2">
        <v>-2659.0600000000031</v>
      </c>
      <c r="L6" s="660">
        <v>-0.18705935817365543</v>
      </c>
      <c r="M6" s="2">
        <v>-2659.0600000000031</v>
      </c>
      <c r="N6">
        <v>100</v>
      </c>
      <c r="O6" s="30" t="s">
        <v>1382</v>
      </c>
      <c r="P6" s="660">
        <v>4.7248182762201454E-2</v>
      </c>
      <c r="Q6" s="876">
        <v>-1.0200000000000001E-2</v>
      </c>
      <c r="R6" s="2">
        <v>8.3739130434782627</v>
      </c>
      <c r="S6" s="780">
        <v>43423</v>
      </c>
      <c r="V6" s="2"/>
      <c r="W6" s="660"/>
      <c r="X6" s="787"/>
      <c r="Y6" s="2"/>
      <c r="Z6" s="760"/>
      <c r="AB6"/>
      <c r="AC6"/>
      <c r="AD6"/>
      <c r="AE6"/>
      <c r="AF6"/>
      <c r="AG6"/>
    </row>
    <row r="7" spans="1:33" ht="21.95" customHeight="1" x14ac:dyDescent="0.25">
      <c r="A7" s="50"/>
      <c r="B7" s="51"/>
      <c r="C7" s="51"/>
      <c r="E7" s="22" t="s">
        <v>269</v>
      </c>
      <c r="F7" s="2">
        <v>56.73</v>
      </c>
      <c r="G7" s="78">
        <v>50.099299999999999</v>
      </c>
      <c r="H7">
        <v>200</v>
      </c>
      <c r="I7" s="2">
        <v>11346</v>
      </c>
      <c r="J7" s="2">
        <v>10019.86</v>
      </c>
      <c r="K7" s="2">
        <v>1326.1399999999994</v>
      </c>
      <c r="L7" s="660">
        <v>0.13235115061487879</v>
      </c>
      <c r="M7" s="2">
        <v>1523.3499999999949</v>
      </c>
      <c r="N7">
        <v>200</v>
      </c>
      <c r="O7" s="30" t="s">
        <v>1392</v>
      </c>
      <c r="P7" s="660">
        <v>3.5254715318173806E-2</v>
      </c>
      <c r="Q7" s="876">
        <v>5.4300000000000001E-2</v>
      </c>
      <c r="R7" s="2">
        <v>8.3672566371681416</v>
      </c>
      <c r="S7" s="780">
        <v>43324</v>
      </c>
      <c r="T7" s="48"/>
      <c r="U7" s="788"/>
      <c r="V7" s="2"/>
      <c r="W7" s="660"/>
      <c r="X7" s="787"/>
      <c r="Y7" s="2"/>
      <c r="Z7" s="760"/>
    </row>
    <row r="8" spans="1:33" ht="21.95" customHeight="1" x14ac:dyDescent="0.25">
      <c r="A8" s="50"/>
      <c r="B8" s="50"/>
      <c r="C8" s="51"/>
      <c r="E8" s="22" t="s">
        <v>14</v>
      </c>
      <c r="F8" s="2">
        <v>53.16</v>
      </c>
      <c r="G8" s="78">
        <v>47.135299999999987</v>
      </c>
      <c r="H8">
        <v>200</v>
      </c>
      <c r="I8" s="2">
        <v>10632</v>
      </c>
      <c r="J8" s="2">
        <v>9427.0599999999977</v>
      </c>
      <c r="K8" s="2">
        <v>1204.9400000000023</v>
      </c>
      <c r="L8" s="660">
        <v>0.12781715614412154</v>
      </c>
      <c r="M8" s="2">
        <v>1204.9400000000023</v>
      </c>
      <c r="N8">
        <v>200</v>
      </c>
      <c r="O8" s="30"/>
      <c r="P8" s="660">
        <v>5.2671181339352897E-2</v>
      </c>
      <c r="Q8" s="876">
        <v>-1.7299999999999999E-2</v>
      </c>
      <c r="R8" s="2">
        <v>13.340025094102884</v>
      </c>
      <c r="S8" s="780">
        <v>43426</v>
      </c>
      <c r="T8" s="48"/>
      <c r="W8" s="788"/>
      <c r="X8" s="760"/>
      <c r="Y8" s="788"/>
    </row>
    <row r="9" spans="1:33" ht="21.95" customHeight="1" x14ac:dyDescent="0.25">
      <c r="A9" s="50"/>
      <c r="B9" s="50"/>
      <c r="C9" s="51"/>
      <c r="D9" s="708"/>
      <c r="E9" s="22" t="s">
        <v>1114</v>
      </c>
      <c r="F9" s="2">
        <v>52.6</v>
      </c>
      <c r="G9" s="78">
        <v>45.344200000000001</v>
      </c>
      <c r="H9">
        <v>200</v>
      </c>
      <c r="I9" s="2">
        <v>10520</v>
      </c>
      <c r="J9" s="2">
        <v>9068.84</v>
      </c>
      <c r="K9" s="2">
        <v>1451.1599999999999</v>
      </c>
      <c r="L9" s="660">
        <v>0.16001605497505747</v>
      </c>
      <c r="M9" s="2">
        <v>1451.1599999999999</v>
      </c>
      <c r="N9">
        <v>200</v>
      </c>
      <c r="O9" s="30"/>
      <c r="P9" s="660">
        <v>2.4714828897338403E-2</v>
      </c>
      <c r="Q9" s="876">
        <v>-7.4000000000000003E-3</v>
      </c>
      <c r="R9" s="2"/>
      <c r="S9" s="780">
        <v>43421</v>
      </c>
      <c r="V9" s="48"/>
      <c r="W9" s="788"/>
      <c r="X9" s="760"/>
      <c r="Y9" s="788"/>
      <c r="Z9" s="788"/>
      <c r="AA9" s="2"/>
    </row>
    <row r="10" spans="1:33" ht="21.95" customHeight="1" x14ac:dyDescent="0.25">
      <c r="A10" s="50"/>
      <c r="B10" s="51"/>
      <c r="C10" s="51"/>
      <c r="E10" s="22" t="s">
        <v>173</v>
      </c>
      <c r="F10" s="2">
        <v>14.65</v>
      </c>
      <c r="G10" s="78">
        <v>22.962099999999992</v>
      </c>
      <c r="H10">
        <v>700</v>
      </c>
      <c r="I10" s="2">
        <v>10255</v>
      </c>
      <c r="J10" s="2">
        <v>16073.469999999994</v>
      </c>
      <c r="K10" s="2">
        <v>-5818.4700000000012</v>
      </c>
      <c r="L10" s="660">
        <v>-0.36199215228572279</v>
      </c>
      <c r="M10" s="2">
        <v>-5743.4500000000007</v>
      </c>
      <c r="N10">
        <v>700</v>
      </c>
      <c r="O10" s="30" t="s">
        <v>1395</v>
      </c>
      <c r="P10" s="660">
        <v>6.2798634812286688E-2</v>
      </c>
      <c r="Q10" s="876">
        <v>-2.0999999999999999E-3</v>
      </c>
      <c r="R10" s="2">
        <v>9.4516129032258061</v>
      </c>
      <c r="S10" s="780">
        <v>43417</v>
      </c>
      <c r="V10" s="48"/>
      <c r="W10" s="788"/>
      <c r="X10" s="760"/>
      <c r="Y10" s="788"/>
      <c r="AA10" s="760"/>
    </row>
    <row r="11" spans="1:33" ht="21.95" customHeight="1" x14ac:dyDescent="0.25">
      <c r="A11" s="50"/>
      <c r="B11" s="51"/>
      <c r="C11" s="51"/>
      <c r="D11" s="708"/>
      <c r="E11" s="22" t="s">
        <v>221</v>
      </c>
      <c r="F11" s="2">
        <v>25.25</v>
      </c>
      <c r="G11" s="78">
        <v>9.9368249999999527</v>
      </c>
      <c r="H11">
        <v>400</v>
      </c>
      <c r="I11" s="2">
        <v>10100</v>
      </c>
      <c r="J11" s="2">
        <v>3974.7299999999809</v>
      </c>
      <c r="K11" s="2">
        <v>6125.2700000000186</v>
      </c>
      <c r="L11" s="660">
        <v>1.5410531029780761</v>
      </c>
      <c r="M11" s="2">
        <v>7577.530000000017</v>
      </c>
      <c r="N11">
        <v>400</v>
      </c>
      <c r="O11" s="30" t="s">
        <v>1394</v>
      </c>
      <c r="P11" s="660">
        <v>3.9603960396039604E-3</v>
      </c>
      <c r="Q11" s="876">
        <v>-1.15E-2</v>
      </c>
      <c r="R11" s="2">
        <v>13.289473684210527</v>
      </c>
      <c r="S11" s="780">
        <v>43421</v>
      </c>
      <c r="W11" s="788"/>
      <c r="X11" s="760"/>
      <c r="Y11" s="788"/>
    </row>
    <row r="12" spans="1:33" ht="21.95" customHeight="1" x14ac:dyDescent="0.25">
      <c r="A12" s="50"/>
      <c r="B12" s="51"/>
      <c r="C12" s="51"/>
      <c r="D12" s="708"/>
      <c r="E12" s="22" t="s">
        <v>172</v>
      </c>
      <c r="F12" s="2">
        <v>48.3</v>
      </c>
      <c r="G12" s="78">
        <v>44.832000000000022</v>
      </c>
      <c r="H12">
        <v>160</v>
      </c>
      <c r="I12" s="2">
        <v>7728</v>
      </c>
      <c r="J12" s="2">
        <v>7173.1200000000035</v>
      </c>
      <c r="K12" s="2">
        <v>554.87999999999738</v>
      </c>
      <c r="L12" s="660">
        <v>7.7355460385438377E-2</v>
      </c>
      <c r="M12" s="2">
        <v>2159.4599999999991</v>
      </c>
      <c r="N12">
        <v>80</v>
      </c>
      <c r="O12" s="30"/>
      <c r="P12" s="660">
        <v>3.5610766045548657E-2</v>
      </c>
      <c r="Q12" s="876">
        <v>-3.7000000000000002E-3</v>
      </c>
      <c r="R12" s="2">
        <v>10.685840707964601</v>
      </c>
      <c r="W12" s="788"/>
      <c r="X12" s="760"/>
      <c r="Y12" s="788"/>
      <c r="Z12" s="788"/>
    </row>
    <row r="13" spans="1:33" ht="21.95" customHeight="1" x14ac:dyDescent="0.25">
      <c r="A13" s="50"/>
      <c r="B13" s="50"/>
      <c r="C13" s="51"/>
      <c r="D13" s="708"/>
      <c r="E13" s="22" t="s">
        <v>1273</v>
      </c>
      <c r="F13" s="2">
        <v>34.67</v>
      </c>
      <c r="G13" s="78">
        <v>39.0379</v>
      </c>
      <c r="H13">
        <v>200</v>
      </c>
      <c r="I13" s="2">
        <v>6934</v>
      </c>
      <c r="J13" s="2">
        <v>7807.58</v>
      </c>
      <c r="K13" s="2">
        <v>-873.57999999999993</v>
      </c>
      <c r="L13" s="660">
        <v>-0.1118887030296199</v>
      </c>
      <c r="M13" s="2">
        <v>-873.57999999999993</v>
      </c>
      <c r="N13">
        <v>200</v>
      </c>
      <c r="O13" s="30" t="s">
        <v>1391</v>
      </c>
      <c r="P13" s="660">
        <v>0</v>
      </c>
      <c r="Q13" s="876">
        <v>-2.9700000000000001E-2</v>
      </c>
      <c r="R13" s="2"/>
      <c r="S13" s="780">
        <v>43436</v>
      </c>
      <c r="V13" s="48"/>
      <c r="W13" s="760"/>
      <c r="X13" s="788"/>
      <c r="Y13" s="788"/>
    </row>
    <row r="14" spans="1:33" ht="21.95" customHeight="1" x14ac:dyDescent="0.25">
      <c r="A14" s="50"/>
      <c r="B14" s="51"/>
      <c r="C14" s="51"/>
      <c r="E14" s="22" t="s">
        <v>799</v>
      </c>
      <c r="F14" s="2">
        <v>22.17</v>
      </c>
      <c r="G14" s="78">
        <v>29.152966666666639</v>
      </c>
      <c r="H14">
        <v>300</v>
      </c>
      <c r="I14" s="2">
        <v>6651.0000000000009</v>
      </c>
      <c r="J14" s="2">
        <v>8745.8899999999921</v>
      </c>
      <c r="K14" s="2">
        <v>-2094.8899999999912</v>
      </c>
      <c r="L14" s="660">
        <v>-0.23952850996296468</v>
      </c>
      <c r="M14" s="2">
        <v>-2094.8899999999912</v>
      </c>
      <c r="N14">
        <v>300</v>
      </c>
      <c r="O14" s="30" t="s">
        <v>1375</v>
      </c>
      <c r="P14" s="660">
        <v>4.6910239061795214E-2</v>
      </c>
      <c r="Q14" s="876">
        <v>-3.7000000000000002E-3</v>
      </c>
      <c r="R14" s="2">
        <v>13.041176470588237</v>
      </c>
      <c r="S14" s="780">
        <v>43324</v>
      </c>
      <c r="W14" s="788"/>
      <c r="X14" s="760"/>
      <c r="Y14" s="788"/>
      <c r="Z14" s="760"/>
    </row>
    <row r="15" spans="1:33" ht="21.95" customHeight="1" x14ac:dyDescent="0.25">
      <c r="A15" s="50"/>
      <c r="B15" s="50"/>
      <c r="C15" s="51"/>
      <c r="E15" s="22" t="s">
        <v>709</v>
      </c>
      <c r="F15" s="2">
        <v>62.77</v>
      </c>
      <c r="G15" s="78">
        <v>57.960799999999999</v>
      </c>
      <c r="H15">
        <v>100</v>
      </c>
      <c r="I15" s="2">
        <v>6277</v>
      </c>
      <c r="J15" s="2">
        <v>5796.08</v>
      </c>
      <c r="K15" s="2">
        <v>480.92000000000007</v>
      </c>
      <c r="L15" s="660">
        <v>8.2973319898966266E-2</v>
      </c>
      <c r="M15" s="2">
        <v>1521.639999999994</v>
      </c>
      <c r="N15">
        <v>100</v>
      </c>
      <c r="O15" s="30" t="s">
        <v>1396</v>
      </c>
      <c r="P15" s="660">
        <v>0</v>
      </c>
      <c r="Q15" s="876">
        <v>-2.53E-2</v>
      </c>
      <c r="R15" s="2">
        <v>18.353801169590646</v>
      </c>
      <c r="W15" s="788"/>
      <c r="X15" s="760"/>
      <c r="Y15" s="788"/>
      <c r="Z15" s="760"/>
      <c r="AA15" s="2"/>
    </row>
    <row r="16" spans="1:33" ht="21.95" customHeight="1" x14ac:dyDescent="0.25">
      <c r="A16" s="51"/>
      <c r="B16" s="152"/>
      <c r="C16" s="272"/>
      <c r="D16" s="708"/>
      <c r="E16" s="22" t="s">
        <v>1389</v>
      </c>
      <c r="F16" s="2">
        <v>264.77</v>
      </c>
      <c r="G16" s="78">
        <v>252</v>
      </c>
      <c r="H16">
        <v>20</v>
      </c>
      <c r="I16" s="2">
        <v>5295.4</v>
      </c>
      <c r="J16" s="2">
        <v>5040</v>
      </c>
      <c r="K16" s="2">
        <v>255.39999999999964</v>
      </c>
      <c r="L16" s="660">
        <v>5.0674603174603101E-2</v>
      </c>
      <c r="M16" s="2">
        <v>255.39999999999964</v>
      </c>
      <c r="N16" s="29">
        <v>43602</v>
      </c>
      <c r="O16" s="30" t="s">
        <v>1391</v>
      </c>
      <c r="P16" s="660"/>
      <c r="Q16" s="876">
        <v>-1.1999999999999999E-3</v>
      </c>
      <c r="R16" s="2"/>
      <c r="W16" s="788"/>
      <c r="X16" s="760"/>
      <c r="Y16" s="788"/>
      <c r="Z16" s="760"/>
      <c r="AA16" s="2"/>
      <c r="AB16"/>
      <c r="AC16"/>
      <c r="AD16"/>
      <c r="AE16"/>
      <c r="AF16"/>
      <c r="AG16"/>
    </row>
    <row r="17" spans="1:33" ht="21.95" customHeight="1" x14ac:dyDescent="0.25">
      <c r="A17" s="50"/>
      <c r="B17" s="51"/>
      <c r="C17" s="51"/>
      <c r="D17" s="708"/>
      <c r="E17" s="22" t="s">
        <v>893</v>
      </c>
      <c r="F17" s="2">
        <v>144.53</v>
      </c>
      <c r="G17" s="78">
        <v>44.475000000000442</v>
      </c>
      <c r="H17">
        <v>30</v>
      </c>
      <c r="I17" s="2">
        <v>4335.8999999999996</v>
      </c>
      <c r="J17" s="2">
        <v>1334.2500000000132</v>
      </c>
      <c r="K17" s="2">
        <v>3001.6499999999851</v>
      </c>
      <c r="L17" s="660">
        <v>2.2496908375491524</v>
      </c>
      <c r="M17" s="2">
        <v>3001.6499999999851</v>
      </c>
      <c r="N17">
        <v>30</v>
      </c>
      <c r="O17" s="30" t="s">
        <v>1390</v>
      </c>
      <c r="P17" s="660">
        <v>3.5978689545423095E-3</v>
      </c>
      <c r="Q17" s="876">
        <v>-1.37E-2</v>
      </c>
      <c r="R17" s="2">
        <v>16.766821345707658</v>
      </c>
      <c r="S17" s="780">
        <v>43324</v>
      </c>
      <c r="W17" s="760"/>
      <c r="X17" s="788"/>
      <c r="Y17" s="788"/>
      <c r="Z17" s="788"/>
      <c r="AA17" s="2"/>
      <c r="AB17"/>
      <c r="AC17"/>
      <c r="AD17"/>
      <c r="AE17"/>
      <c r="AF17"/>
      <c r="AG17"/>
    </row>
    <row r="18" spans="1:33" ht="21.95" customHeight="1" x14ac:dyDescent="0.25">
      <c r="A18" s="51"/>
      <c r="B18" s="51"/>
      <c r="C18" s="51"/>
      <c r="D18" s="708"/>
      <c r="E18" s="22" t="s">
        <v>1385</v>
      </c>
      <c r="F18" s="2">
        <v>52.7</v>
      </c>
      <c r="G18" s="78">
        <v>57.13</v>
      </c>
      <c r="H18">
        <v>66</v>
      </c>
      <c r="I18" s="2">
        <v>3478.2000000000003</v>
      </c>
      <c r="J18" s="2">
        <v>3770.5800000000004</v>
      </c>
      <c r="K18" s="2">
        <v>-292.38000000000011</v>
      </c>
      <c r="L18" s="660">
        <v>-7.7542447050586369E-2</v>
      </c>
      <c r="M18" s="2">
        <v>-292.38000000000011</v>
      </c>
      <c r="N18" s="29">
        <v>43588</v>
      </c>
      <c r="O18" s="30" t="s">
        <v>1391</v>
      </c>
      <c r="P18" s="660"/>
      <c r="Q18" s="876">
        <v>-1.06E-2</v>
      </c>
      <c r="R18" s="2"/>
      <c r="V18" s="48"/>
      <c r="W18" s="788"/>
      <c r="X18" s="760"/>
      <c r="Y18" s="788"/>
      <c r="Z18" s="788"/>
    </row>
    <row r="19" spans="1:33" ht="21.95" customHeight="1" x14ac:dyDescent="0.25">
      <c r="A19" s="50"/>
      <c r="B19" s="51"/>
      <c r="C19" s="51"/>
      <c r="D19" s="708"/>
      <c r="E19" s="22" t="s">
        <v>62</v>
      </c>
      <c r="F19" s="2">
        <v>327.86</v>
      </c>
      <c r="G19" s="78">
        <v>327.86</v>
      </c>
      <c r="H19">
        <v>0</v>
      </c>
      <c r="I19" s="2">
        <v>0</v>
      </c>
      <c r="J19" s="2">
        <v>0</v>
      </c>
      <c r="K19" s="2">
        <v>0</v>
      </c>
      <c r="L19" s="660">
        <v>0</v>
      </c>
      <c r="M19" s="2">
        <v>1659.3600000000079</v>
      </c>
      <c r="N19">
        <v>0</v>
      </c>
      <c r="O19" s="30"/>
      <c r="P19" s="660">
        <v>0</v>
      </c>
      <c r="R19" s="2"/>
      <c r="T19" s="48"/>
      <c r="W19" s="760"/>
      <c r="X19" s="788"/>
      <c r="Y19" s="788"/>
      <c r="Z19" s="760"/>
      <c r="AA19" s="760"/>
    </row>
    <row r="20" spans="1:33" ht="21.95" customHeight="1" x14ac:dyDescent="0.25">
      <c r="A20" s="50"/>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W20" s="760"/>
      <c r="X20" s="788"/>
      <c r="Y20" s="788"/>
      <c r="Z20" s="760"/>
      <c r="AA20" s="2"/>
      <c r="AC20"/>
      <c r="AD20"/>
      <c r="AE20" s="2"/>
      <c r="AF20"/>
      <c r="AG20"/>
    </row>
    <row r="21" spans="1:33" ht="21.95" customHeight="1" x14ac:dyDescent="0.25">
      <c r="A21" s="50"/>
      <c r="B21" s="50"/>
      <c r="C21" s="51"/>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W21" s="760"/>
      <c r="X21" s="788"/>
      <c r="Y21" s="788"/>
      <c r="Z21" s="788"/>
      <c r="AA21" s="2"/>
    </row>
    <row r="22" spans="1:33" ht="21.95" customHeight="1" x14ac:dyDescent="0.25">
      <c r="A22" s="152"/>
      <c r="B22" s="50"/>
      <c r="C22" s="51"/>
      <c r="D22" s="708"/>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W22" s="760"/>
      <c r="X22" s="788"/>
      <c r="Y22" s="788"/>
      <c r="AA22" s="660"/>
      <c r="AC22"/>
      <c r="AD22"/>
      <c r="AE22"/>
      <c r="AF22"/>
      <c r="AG22"/>
    </row>
    <row r="23" spans="1:33" ht="21.95" customHeight="1" x14ac:dyDescent="0.25">
      <c r="A23" s="50"/>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T23" s="48"/>
      <c r="U23" s="788"/>
      <c r="V23" s="48"/>
      <c r="W23" s="760"/>
      <c r="X23" s="788"/>
      <c r="Y23" s="788"/>
      <c r="Z23" s="760"/>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T24" s="48"/>
      <c r="W24" s="760"/>
      <c r="X24" s="788"/>
      <c r="Y24" s="788"/>
      <c r="Z24" s="788"/>
      <c r="AB24"/>
      <c r="AC24"/>
      <c r="AD24"/>
      <c r="AE24"/>
      <c r="AF24"/>
      <c r="AG24"/>
    </row>
    <row r="25" spans="1:33" ht="21.95" customHeight="1" x14ac:dyDescent="0.25">
      <c r="A25" s="152"/>
      <c r="B25" s="50"/>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V25" s="760"/>
      <c r="W25" s="760"/>
      <c r="X25" s="788"/>
      <c r="Y25" s="788"/>
      <c r="Z25" s="760"/>
    </row>
    <row r="26" spans="1:33" ht="21.95" customHeight="1" x14ac:dyDescent="0.25">
      <c r="A26" s="50"/>
      <c r="B26" s="50"/>
      <c r="C26" s="51"/>
      <c r="D26" s="708"/>
      <c r="E26" s="22" t="s">
        <v>23</v>
      </c>
      <c r="F26" s="2">
        <v>39.51</v>
      </c>
      <c r="G26" s="78">
        <v>39.51</v>
      </c>
      <c r="H26">
        <v>0</v>
      </c>
      <c r="I26" s="2">
        <v>0</v>
      </c>
      <c r="J26" s="2">
        <v>0</v>
      </c>
      <c r="K26" s="2">
        <v>0</v>
      </c>
      <c r="L26" s="660">
        <v>0</v>
      </c>
      <c r="M26" s="2">
        <v>171.89999999999964</v>
      </c>
      <c r="N26">
        <v>0</v>
      </c>
      <c r="O26" s="30"/>
      <c r="P26" s="660">
        <v>0</v>
      </c>
      <c r="Q26" s="876">
        <v>1.14E-2</v>
      </c>
      <c r="R26" s="2"/>
      <c r="T26" s="48"/>
      <c r="W26" s="760"/>
      <c r="X26" s="788"/>
      <c r="Y26" s="788"/>
      <c r="Z26"/>
      <c r="AB26"/>
      <c r="AC26"/>
      <c r="AD26"/>
      <c r="AE26"/>
      <c r="AF26"/>
      <c r="AG26"/>
    </row>
    <row r="27" spans="1:33" ht="21.95" customHeight="1" x14ac:dyDescent="0.25">
      <c r="A27" s="60"/>
      <c r="B27" s="61"/>
      <c r="C27" s="60"/>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V27" s="48"/>
      <c r="W27" s="760"/>
      <c r="X27" s="788"/>
      <c r="Y27" s="788"/>
      <c r="Z27" s="760"/>
    </row>
    <row r="28" spans="1:33" ht="21.95" customHeight="1" x14ac:dyDescent="0.25">
      <c r="A28" s="51"/>
      <c r="B28" s="51"/>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V28" s="788"/>
      <c r="W28" s="2"/>
      <c r="X28" s="787"/>
      <c r="Y28" s="787"/>
      <c r="Z28" s="788"/>
      <c r="AA28" s="760"/>
      <c r="AB28"/>
      <c r="AC28"/>
      <c r="AD28"/>
      <c r="AE28"/>
      <c r="AF28"/>
      <c r="AG28"/>
    </row>
    <row r="29" spans="1:33" ht="21.95" customHeight="1" x14ac:dyDescent="0.25">
      <c r="A29" s="50"/>
      <c r="B29" s="51"/>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T29" s="48"/>
      <c r="V29" s="48"/>
      <c r="W29" s="760"/>
      <c r="X29" s="788"/>
      <c r="Y29" s="788"/>
      <c r="Z29" s="760"/>
    </row>
    <row r="30" spans="1:33" ht="21.95" customHeight="1" x14ac:dyDescent="0.25">
      <c r="A30" s="50"/>
      <c r="B30" s="50"/>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T30" s="48"/>
      <c r="W30" s="760"/>
      <c r="X30" s="788"/>
      <c r="Y30" s="788"/>
      <c r="Z30" s="788"/>
    </row>
    <row r="31" spans="1:33" ht="21.95" customHeight="1" x14ac:dyDescent="0.25">
      <c r="A31" s="50"/>
      <c r="B31" s="51"/>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W31" s="760"/>
      <c r="X31" s="788"/>
      <c r="Y31" s="788"/>
      <c r="Z31" s="760"/>
    </row>
    <row r="32" spans="1:33" ht="21.95" customHeight="1" x14ac:dyDescent="0.25">
      <c r="A32" s="50"/>
      <c r="B32" s="50"/>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W32" s="760"/>
      <c r="X32" s="788"/>
      <c r="Y32" s="788"/>
    </row>
    <row r="33" spans="1:33" ht="21.95" customHeight="1" x14ac:dyDescent="0.25">
      <c r="A33" s="51"/>
      <c r="B33" s="51"/>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T33" s="48"/>
      <c r="W33" s="760"/>
      <c r="X33" s="788"/>
      <c r="Y33" s="788"/>
      <c r="Z33" s="788"/>
      <c r="AB33"/>
      <c r="AC33"/>
      <c r="AD33"/>
      <c r="AE33"/>
      <c r="AF33"/>
      <c r="AG33"/>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W34" s="788"/>
      <c r="X34" s="760"/>
      <c r="Y34" s="788"/>
      <c r="Z34" s="760"/>
    </row>
    <row r="35" spans="1:33" ht="21.95" customHeight="1" x14ac:dyDescent="0.25">
      <c r="A35" s="50"/>
      <c r="B35" s="50"/>
      <c r="C35" s="51"/>
      <c r="D35" s="708"/>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T35" s="48"/>
      <c r="W35" s="788"/>
      <c r="X35" s="760"/>
      <c r="Y35" s="788"/>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U36" s="48"/>
      <c r="V36" s="788"/>
      <c r="W36" s="760"/>
      <c r="X36" s="788"/>
      <c r="Y36" s="788"/>
      <c r="Z36" s="760"/>
    </row>
    <row r="37" spans="1:33" ht="21.95" customHeight="1" x14ac:dyDescent="0.25">
      <c r="A37" s="50"/>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W37" s="788"/>
      <c r="X37" s="760"/>
      <c r="Y37" s="788"/>
      <c r="Z37" s="788"/>
      <c r="AA37" s="760"/>
      <c r="AB37"/>
      <c r="AC37"/>
      <c r="AD37"/>
      <c r="AE37"/>
      <c r="AF37"/>
      <c r="AG37"/>
    </row>
    <row r="38" spans="1:33" ht="21.95" customHeight="1" x14ac:dyDescent="0.25">
      <c r="A38" s="50"/>
      <c r="B38" s="51"/>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U38" s="48"/>
      <c r="W38" s="760"/>
      <c r="X38" s="788"/>
      <c r="Y38" s="788"/>
      <c r="Z38" s="760"/>
    </row>
    <row r="39" spans="1:33" ht="21.95" customHeight="1" x14ac:dyDescent="0.25">
      <c r="A39" s="50"/>
      <c r="B39" s="51"/>
      <c r="C39" s="51"/>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V39" s="48"/>
      <c r="W39" s="788"/>
      <c r="X39" s="760"/>
      <c r="Y39" s="788"/>
      <c r="Z39" s="2"/>
      <c r="AA39" s="2"/>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V40" s="760"/>
      <c r="W40" s="760"/>
      <c r="X40" s="788"/>
      <c r="Y40" s="788"/>
      <c r="Z40" s="760"/>
    </row>
    <row r="41" spans="1:33" ht="21.95" customHeight="1" x14ac:dyDescent="0.25">
      <c r="A41" s="50"/>
      <c r="B41" s="50"/>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U41" s="788"/>
      <c r="W41" s="788"/>
      <c r="X41" s="760"/>
      <c r="Y41" s="788"/>
      <c r="Z41" s="760"/>
    </row>
    <row r="42" spans="1:33" ht="21.95" customHeight="1" x14ac:dyDescent="0.25">
      <c r="A42" s="51"/>
      <c r="B42" s="51"/>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U42" s="48"/>
      <c r="V42" s="788"/>
      <c r="W42" s="788"/>
      <c r="X42" s="760"/>
      <c r="Y42" s="788"/>
      <c r="Z42" s="760"/>
    </row>
    <row r="43" spans="1:33" ht="21.95" customHeight="1" x14ac:dyDescent="0.25">
      <c r="A43" s="51"/>
      <c r="B43" s="51"/>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U43" s="48"/>
      <c r="W43" s="760"/>
      <c r="X43" s="788"/>
      <c r="Y43" s="788"/>
      <c r="Z43" s="760"/>
    </row>
    <row r="44" spans="1:33" ht="21.95" customHeight="1" x14ac:dyDescent="0.25">
      <c r="A44" s="50"/>
      <c r="B44" s="50"/>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48"/>
      <c r="W44" s="760"/>
      <c r="X44" s="788"/>
      <c r="Y44" s="788"/>
      <c r="Z44" s="788"/>
      <c r="AA44" s="2"/>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T45" s="48"/>
      <c r="W45" s="760"/>
      <c r="X45" s="788"/>
      <c r="Y45" s="788"/>
    </row>
    <row r="46" spans="1:33" ht="21.95" customHeight="1" x14ac:dyDescent="0.25">
      <c r="A46" s="50"/>
      <c r="B46" s="50"/>
      <c r="C46" s="51"/>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U46" s="788"/>
      <c r="V46" s="2"/>
      <c r="W46" s="660"/>
      <c r="X46" s="787"/>
      <c r="Y46" s="788"/>
      <c r="Z46" s="760"/>
    </row>
    <row r="47" spans="1:33" ht="21.95" customHeight="1" x14ac:dyDescent="0.25">
      <c r="A47" s="51"/>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W47" s="760"/>
      <c r="X47" s="788"/>
      <c r="Y47" s="788"/>
      <c r="Z47" s="760"/>
    </row>
    <row r="48" spans="1:33" ht="21.95" customHeight="1" x14ac:dyDescent="0.25">
      <c r="A48" s="50"/>
      <c r="B48" s="50"/>
      <c r="C48" s="50"/>
      <c r="D48" s="708"/>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T48" s="48"/>
      <c r="V48" s="2"/>
      <c r="W48" s="660"/>
      <c r="X48" s="787"/>
      <c r="Y48" s="2"/>
      <c r="Z48" s="660"/>
      <c r="AA48" s="760"/>
      <c r="AB48"/>
      <c r="AC48"/>
      <c r="AD48"/>
      <c r="AE48"/>
      <c r="AF48"/>
      <c r="AG48"/>
    </row>
    <row r="49" spans="1:33" ht="21.95" customHeight="1" x14ac:dyDescent="0.25">
      <c r="A49" s="50"/>
      <c r="B49" s="50"/>
      <c r="C49" s="51"/>
      <c r="D49" s="708"/>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V49" s="48"/>
      <c r="W49" s="760"/>
      <c r="X49" s="788"/>
      <c r="Y49" s="788"/>
      <c r="Z49" s="660"/>
      <c r="AA49" s="2"/>
    </row>
    <row r="50" spans="1:33" ht="21.95" customHeight="1" x14ac:dyDescent="0.25">
      <c r="A50" s="50"/>
      <c r="B50" s="50"/>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7">
        <v>-6.9999999999999999E-4</v>
      </c>
      <c r="R50" s="2"/>
      <c r="U50" s="788"/>
      <c r="V50" s="760"/>
      <c r="W50" s="760"/>
      <c r="X50" s="788"/>
      <c r="Y50" s="788"/>
      <c r="Z50" s="760"/>
      <c r="AA50" s="660"/>
      <c r="AB50"/>
      <c r="AC50"/>
      <c r="AD50"/>
      <c r="AE50"/>
      <c r="AF50"/>
      <c r="AG50"/>
    </row>
    <row r="51" spans="1:33" ht="21.95" customHeight="1" x14ac:dyDescent="0.25">
      <c r="A51" s="50"/>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V51" s="788"/>
      <c r="W51" s="760"/>
      <c r="X51" s="788"/>
      <c r="Y51" s="788"/>
      <c r="AB51"/>
      <c r="AC51"/>
      <c r="AD51"/>
      <c r="AE51"/>
      <c r="AF51"/>
      <c r="AG51"/>
    </row>
    <row r="52" spans="1:33" ht="21.95" customHeight="1" x14ac:dyDescent="0.25">
      <c r="A52" s="50"/>
      <c r="B52" s="50"/>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760"/>
      <c r="X52" s="788"/>
      <c r="Y52" s="788"/>
      <c r="Z52" s="788"/>
    </row>
    <row r="53" spans="1:33" ht="21.95" customHeight="1" x14ac:dyDescent="0.25">
      <c r="A53" s="50"/>
      <c r="B53" s="50"/>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T53" s="48"/>
      <c r="V53" s="760"/>
      <c r="W53" s="760"/>
      <c r="X53" s="788"/>
      <c r="Y53" s="788"/>
      <c r="AA53" s="760"/>
    </row>
    <row r="54" spans="1:33" ht="21.95" customHeight="1" x14ac:dyDescent="0.25">
      <c r="A54" s="51"/>
      <c r="B54" s="51"/>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U54" s="788"/>
      <c r="V54" s="788"/>
      <c r="W54" s="760"/>
      <c r="X54" s="788"/>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T55" s="48"/>
      <c r="V55" s="788"/>
      <c r="W55" s="760"/>
      <c r="X55" s="788"/>
      <c r="Y55" s="788"/>
      <c r="Z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60"/>
      <c r="X56" s="788"/>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W57" s="760"/>
      <c r="X57" s="788"/>
      <c r="Y57" s="788"/>
      <c r="Z57" s="760"/>
      <c r="AA57" s="760"/>
    </row>
    <row r="58" spans="1:33" ht="21.95" customHeight="1" x14ac:dyDescent="0.25">
      <c r="A58" s="50"/>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U58" s="787"/>
      <c r="V58" s="2"/>
      <c r="W58" s="660"/>
      <c r="X58" s="787"/>
      <c r="Y58" s="2"/>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48"/>
      <c r="W59" s="760"/>
      <c r="X59" s="788"/>
      <c r="Y59" s="788"/>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281"/>
      <c r="V60"/>
      <c r="W60" s="760"/>
      <c r="X60" s="788"/>
      <c r="Y60" s="788"/>
      <c r="Z60" s="788"/>
    </row>
    <row r="61" spans="1:33" ht="21.95" customHeight="1" x14ac:dyDescent="0.25">
      <c r="A61" s="50"/>
      <c r="B61" s="50"/>
      <c r="C61" s="50"/>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T61" s="48"/>
      <c r="W61" s="760"/>
      <c r="X61" s="788"/>
      <c r="Y61" s="788"/>
      <c r="Z61" s="788"/>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U62" s="788"/>
      <c r="V62" s="788"/>
      <c r="W62" s="760"/>
      <c r="X62" s="788"/>
      <c r="Y62" s="788"/>
      <c r="Z62" s="760"/>
    </row>
    <row r="63" spans="1:33" ht="21.95" customHeight="1" x14ac:dyDescent="0.25">
      <c r="A63" s="50"/>
      <c r="B63" s="51"/>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T63" s="48"/>
      <c r="W63" s="760"/>
      <c r="X63" s="788"/>
      <c r="Y63" s="788"/>
      <c r="Z63" s="788"/>
      <c r="AA63" s="2"/>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W64" s="760"/>
      <c r="X64" s="788"/>
      <c r="Y64" s="788"/>
      <c r="Z64" s="7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T65" s="48"/>
      <c r="V65" s="788"/>
      <c r="W65" s="760"/>
      <c r="X65" s="788"/>
      <c r="Y65" s="788"/>
      <c r="Z65" s="760"/>
    </row>
    <row r="66" spans="1:33" ht="21.95" customHeight="1" x14ac:dyDescent="0.25">
      <c r="A66" s="50"/>
      <c r="B66" s="51"/>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V66" s="788"/>
      <c r="W66" s="788"/>
      <c r="X66" s="760"/>
      <c r="Y66" s="788"/>
      <c r="AA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W67" s="788"/>
      <c r="X67" s="760"/>
      <c r="Y67" s="788"/>
      <c r="Z67" s="660"/>
    </row>
    <row r="68" spans="1:33" ht="21.95" customHeight="1" x14ac:dyDescent="0.25">
      <c r="A68" s="50"/>
      <c r="B68" s="51"/>
      <c r="C68" s="51"/>
      <c r="E68" s="22" t="s">
        <v>300</v>
      </c>
      <c r="F68" s="2">
        <v>168.74</v>
      </c>
      <c r="G68" s="78">
        <v>168.74</v>
      </c>
      <c r="H68">
        <v>0</v>
      </c>
      <c r="I68" s="2">
        <v>0</v>
      </c>
      <c r="J68" s="2">
        <v>0</v>
      </c>
      <c r="K68" s="2">
        <v>0</v>
      </c>
      <c r="L68" s="660">
        <v>0</v>
      </c>
      <c r="M68" s="2">
        <v>720.56000000000131</v>
      </c>
      <c r="N68">
        <v>0</v>
      </c>
      <c r="O68" s="30"/>
      <c r="P68" s="660">
        <v>0</v>
      </c>
      <c r="Q68" s="876">
        <v>1.83E-2</v>
      </c>
      <c r="R68" s="2"/>
      <c r="W68" s="760"/>
      <c r="X68" s="788"/>
      <c r="Y68" s="788"/>
      <c r="Z68" s="760"/>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60"/>
      <c r="Y69" s="788"/>
      <c r="Z69" s="660"/>
      <c r="AA69" s="2"/>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60"/>
      <c r="Y70" s="788"/>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60"/>
      <c r="Y71" s="788"/>
      <c r="Z71" s="788"/>
      <c r="AA71" s="6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788"/>
      <c r="X72" s="760"/>
      <c r="Y72" s="788"/>
      <c r="Z72" s="6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W73" s="760"/>
      <c r="X73" s="788"/>
      <c r="Y73" s="788"/>
    </row>
    <row r="74" spans="1:33" ht="21.95" customHeight="1" x14ac:dyDescent="0.25">
      <c r="A74" s="51"/>
      <c r="B74" s="50"/>
      <c r="C74" s="51"/>
      <c r="D74" s="708"/>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T74" s="48"/>
      <c r="W74" s="760"/>
      <c r="X74" s="788"/>
      <c r="Y74" s="788"/>
      <c r="Z74" s="760"/>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W75" s="48"/>
      <c r="X75" s="788"/>
      <c r="Y75" s="788"/>
      <c r="Z75" s="760"/>
    </row>
    <row r="76" spans="1:33" ht="21.95" customHeight="1" x14ac:dyDescent="0.25">
      <c r="A76" s="50"/>
      <c r="B76" s="51"/>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60"/>
      <c r="X76" s="788"/>
      <c r="Y76" s="788"/>
      <c r="Z76" s="760"/>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60"/>
      <c r="X77" s="788"/>
      <c r="Y77" s="788"/>
      <c r="Z77" s="788"/>
      <c r="AB77"/>
      <c r="AC77"/>
      <c r="AD77"/>
      <c r="AE77"/>
      <c r="AF77"/>
      <c r="AG77"/>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V78" s="787"/>
      <c r="W78" s="760"/>
      <c r="X78" s="788"/>
      <c r="Y78" s="788"/>
      <c r="Z78" s="760"/>
      <c r="AA78" s="2"/>
    </row>
    <row r="79" spans="1:33" ht="21.95" customHeight="1" x14ac:dyDescent="0.25">
      <c r="A79" s="50"/>
      <c r="B79" s="51"/>
      <c r="C79" s="51"/>
      <c r="E79" s="22" t="s">
        <v>219</v>
      </c>
      <c r="F79" s="2">
        <v>51.93</v>
      </c>
      <c r="G79" s="78">
        <v>51.93</v>
      </c>
      <c r="H79">
        <v>0</v>
      </c>
      <c r="I79" s="2">
        <v>0</v>
      </c>
      <c r="J79" s="2">
        <v>0</v>
      </c>
      <c r="K79" s="2">
        <v>0</v>
      </c>
      <c r="L79" s="660">
        <v>0</v>
      </c>
      <c r="M79" s="2">
        <v>257.64999999999964</v>
      </c>
      <c r="N79">
        <v>0</v>
      </c>
      <c r="O79" s="30"/>
      <c r="P79" s="660">
        <v>0</v>
      </c>
      <c r="Q79" s="876">
        <v>4.4999999999999997E-3</v>
      </c>
      <c r="R79" s="2"/>
      <c r="T79" s="48"/>
      <c r="U79"/>
      <c r="V79" s="760"/>
      <c r="W79" s="788"/>
      <c r="X79" s="760"/>
      <c r="Y79" s="788"/>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W80" s="788"/>
      <c r="X80" s="760"/>
      <c r="Y80" s="788"/>
    </row>
    <row r="81" spans="1:33" ht="21.95" customHeight="1" x14ac:dyDescent="0.25">
      <c r="A81" s="50"/>
      <c r="B81" s="50"/>
      <c r="C81" s="51"/>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V81" s="760"/>
      <c r="W81" s="788"/>
      <c r="X81" s="760"/>
      <c r="Y81" s="788"/>
    </row>
    <row r="82" spans="1:33" ht="21.95" customHeight="1" x14ac:dyDescent="0.25">
      <c r="A82" s="51"/>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W82" s="788"/>
      <c r="X82" s="760"/>
      <c r="Y82" s="788"/>
    </row>
    <row r="83" spans="1:33"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V83" s="788"/>
      <c r="W83" s="788"/>
      <c r="X83" s="760"/>
      <c r="Y83" s="788"/>
      <c r="Z83" s="760"/>
    </row>
    <row r="84" spans="1:33" ht="21.95" customHeight="1" x14ac:dyDescent="0.25">
      <c r="A84" s="51"/>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W84" s="788"/>
      <c r="X84" s="760"/>
      <c r="Y84" s="788"/>
      <c r="Z84" s="760"/>
      <c r="AA84" s="760"/>
    </row>
    <row r="85" spans="1:33" ht="21.95" customHeight="1" x14ac:dyDescent="0.25">
      <c r="A85" s="50"/>
      <c r="B85" s="51"/>
      <c r="C85" s="51"/>
      <c r="E85" s="22" t="s">
        <v>22</v>
      </c>
      <c r="F85" s="2">
        <v>53.93</v>
      </c>
      <c r="G85" s="78">
        <v>53.93</v>
      </c>
      <c r="H85">
        <v>0</v>
      </c>
      <c r="I85" s="2">
        <v>0</v>
      </c>
      <c r="J85" s="2">
        <v>0</v>
      </c>
      <c r="K85" s="2">
        <v>0</v>
      </c>
      <c r="L85" s="660">
        <v>0</v>
      </c>
      <c r="M85" s="2">
        <v>3178.8000000000466</v>
      </c>
      <c r="N85">
        <v>0</v>
      </c>
      <c r="O85" s="30"/>
      <c r="P85" s="660">
        <v>2.07E-2</v>
      </c>
      <c r="Q85" s="876">
        <v>3.0000000000000001E-3</v>
      </c>
      <c r="R85" s="2"/>
      <c r="T85" s="48"/>
      <c r="W85" s="788"/>
      <c r="X85" s="760"/>
      <c r="Y85" s="788"/>
      <c r="Z85" s="760"/>
    </row>
    <row r="86" spans="1:33" ht="21.95" customHeight="1" x14ac:dyDescent="0.25">
      <c r="A86" s="51"/>
      <c r="B86" s="51"/>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W86" s="760"/>
      <c r="X86" s="788"/>
      <c r="Y86" s="788"/>
      <c r="Z86" s="760"/>
    </row>
    <row r="87" spans="1:33" ht="21.95" customHeight="1" x14ac:dyDescent="0.25">
      <c r="A87" s="50"/>
      <c r="B87" s="50"/>
      <c r="C87" s="51"/>
      <c r="E87" s="22" t="s">
        <v>262</v>
      </c>
      <c r="F87" s="2">
        <v>50.85</v>
      </c>
      <c r="G87" s="78">
        <v>50.85</v>
      </c>
      <c r="H87">
        <v>0</v>
      </c>
      <c r="I87" s="2">
        <v>0</v>
      </c>
      <c r="J87" s="2">
        <v>0</v>
      </c>
      <c r="K87" s="2">
        <v>0</v>
      </c>
      <c r="L87" s="660">
        <v>0</v>
      </c>
      <c r="M87" s="2">
        <v>427.92000000000007</v>
      </c>
      <c r="N87">
        <v>0</v>
      </c>
      <c r="O87" s="30"/>
      <c r="P87" s="660">
        <v>0</v>
      </c>
      <c r="Q87" s="876">
        <v>9.2999999999999992E-3</v>
      </c>
      <c r="R87" s="2"/>
      <c r="Z87" s="760"/>
    </row>
    <row r="88" spans="1:33" ht="21.95" customHeight="1" x14ac:dyDescent="0.25">
      <c r="A88" s="50"/>
      <c r="B88" s="50"/>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W88" s="760"/>
      <c r="X88" s="788"/>
      <c r="Y88" s="788"/>
    </row>
    <row r="89" spans="1:33" ht="21.95" customHeight="1" x14ac:dyDescent="0.25">
      <c r="A89" s="51"/>
      <c r="B89" s="51"/>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W89" s="760"/>
      <c r="X89" s="788"/>
      <c r="Y89" s="788"/>
      <c r="Z89" s="660"/>
      <c r="AA89" s="760"/>
    </row>
    <row r="90" spans="1:33" ht="21.95" customHeight="1" x14ac:dyDescent="0.25">
      <c r="A90" s="50"/>
      <c r="B90" s="50"/>
      <c r="C90" s="51"/>
      <c r="E90" s="22" t="s">
        <v>8</v>
      </c>
      <c r="F90" s="2">
        <v>83.35</v>
      </c>
      <c r="G90" s="78">
        <v>83.35</v>
      </c>
      <c r="H90">
        <v>0</v>
      </c>
      <c r="I90" s="2">
        <v>0</v>
      </c>
      <c r="J90" s="2">
        <v>0</v>
      </c>
      <c r="K90" s="2">
        <v>0</v>
      </c>
      <c r="L90" s="660">
        <v>0</v>
      </c>
      <c r="M90" s="2">
        <v>121.94999999999982</v>
      </c>
      <c r="N90">
        <v>0</v>
      </c>
      <c r="O90" s="30"/>
      <c r="P90" s="660">
        <v>1.67E-2</v>
      </c>
      <c r="Q90" s="876">
        <v>7.1999999999999998E-3</v>
      </c>
      <c r="R90" s="2"/>
      <c r="V90"/>
      <c r="W90" s="760"/>
      <c r="X90" s="788"/>
      <c r="Y90" s="788"/>
    </row>
    <row r="91" spans="1:33" ht="21.95" customHeight="1" x14ac:dyDescent="0.25">
      <c r="A91" s="50"/>
      <c r="B91" s="51"/>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W91" s="788"/>
      <c r="X91" s="760"/>
      <c r="Y91" s="788"/>
    </row>
    <row r="92" spans="1:33" ht="21.95" customHeight="1" x14ac:dyDescent="0.25">
      <c r="A92" s="50"/>
      <c r="B92" s="50"/>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V92" s="48"/>
      <c r="W92" s="788"/>
      <c r="X92" s="760"/>
      <c r="Y92" s="788"/>
      <c r="Z92" s="760"/>
      <c r="AB92"/>
      <c r="AC92"/>
      <c r="AD92"/>
      <c r="AE92"/>
      <c r="AF92"/>
      <c r="AG92"/>
    </row>
    <row r="93" spans="1:33"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V93" s="2"/>
      <c r="W93" s="787"/>
      <c r="X93" s="660"/>
      <c r="Y93" s="2"/>
      <c r="Z93" s="760"/>
      <c r="AA93" s="2"/>
    </row>
    <row r="94" spans="1:33" ht="21.95" customHeight="1" x14ac:dyDescent="0.25">
      <c r="A94" s="51"/>
      <c r="B94" s="152"/>
      <c r="C94" s="272"/>
      <c r="D94" s="708"/>
      <c r="E94" s="22" t="s">
        <v>1372</v>
      </c>
      <c r="F94" s="2">
        <v>0</v>
      </c>
      <c r="G94" s="78">
        <v>0</v>
      </c>
      <c r="H94">
        <v>0</v>
      </c>
      <c r="I94" s="2">
        <v>0</v>
      </c>
      <c r="J94" s="2">
        <v>0</v>
      </c>
      <c r="K94" s="2">
        <v>0</v>
      </c>
      <c r="L94" s="660"/>
      <c r="M94" s="2">
        <v>937.36999999999534</v>
      </c>
      <c r="N94">
        <v>0</v>
      </c>
      <c r="O94" s="30"/>
      <c r="P94" s="660">
        <v>0</v>
      </c>
      <c r="Q94" s="876">
        <v>1.9099999999999999E-2</v>
      </c>
      <c r="R94" s="2"/>
      <c r="T94" s="48"/>
      <c r="V94" s="788"/>
      <c r="W94" s="788"/>
      <c r="X94" s="760"/>
      <c r="Y94" s="788"/>
      <c r="Z94" s="788"/>
      <c r="AB94"/>
      <c r="AC94"/>
      <c r="AD94"/>
      <c r="AE94" s="2"/>
      <c r="AF94"/>
      <c r="AG94"/>
    </row>
    <row r="95" spans="1:33" ht="21.95" customHeight="1" x14ac:dyDescent="0.25">
      <c r="A95" s="50"/>
      <c r="B95" s="51"/>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V95" s="788"/>
      <c r="W95" s="788"/>
      <c r="X95" s="760"/>
      <c r="Y95" s="788"/>
      <c r="Z95" s="760"/>
    </row>
    <row r="96" spans="1:33"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W96" s="788"/>
      <c r="X96" s="760"/>
      <c r="Y96" s="788"/>
    </row>
    <row r="97" spans="1:27"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W97" s="788"/>
      <c r="X97" s="760"/>
      <c r="Y97" s="788"/>
      <c r="AA97" s="2"/>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W98" s="2"/>
      <c r="X98" s="660"/>
      <c r="Y98" s="787"/>
      <c r="Z98" s="760"/>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T99" s="48"/>
      <c r="U99" s="788"/>
      <c r="V99" s="788"/>
      <c r="W99" s="788"/>
      <c r="X99" s="760"/>
      <c r="Y99" s="788"/>
      <c r="Z99" s="760"/>
    </row>
    <row r="100" spans="1:27" ht="21.95" customHeight="1" x14ac:dyDescent="0.25">
      <c r="A100" s="50"/>
      <c r="B100" s="50"/>
      <c r="C100" s="51"/>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W100" s="788"/>
      <c r="X100" s="760"/>
      <c r="Y100" s="788"/>
      <c r="Z100" s="2"/>
      <c r="AA100" s="7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1"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0"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8"/>
  <sheetViews>
    <sheetView zoomScaleNormal="100" workbookViewId="0">
      <pane ySplit="1" topLeftCell="A870" activePane="bottomLeft" state="frozen"/>
      <selection pane="bottomLeft" activeCell="O891" sqref="O891"/>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108787.27000000002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sheetData>
  <conditionalFormatting sqref="L1:L2 L88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8">
    <cfRule type="colorScale" priority="1002">
      <colorScale>
        <cfvo type="min"/>
        <cfvo type="num" val="0"/>
        <cfvo type="max"/>
        <color rgb="FFF8696B"/>
        <color rgb="FFFFEB84"/>
        <color rgb="FF63BE7B"/>
      </colorScale>
    </cfRule>
  </conditionalFormatting>
  <conditionalFormatting sqref="G3:G888">
    <cfRule type="colorScale" priority="1004">
      <colorScale>
        <cfvo type="min"/>
        <cfvo type="num" val="0"/>
        <cfvo type="max"/>
        <color rgb="FFF8696B"/>
        <color rgb="FFFFEB84"/>
        <color rgb="FF63BE7B"/>
      </colorScale>
    </cfRule>
  </conditionalFormatting>
  <conditionalFormatting sqref="L3:L88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109855.83466666826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108787.27466666832</v>
      </c>
      <c r="Q269" s="283"/>
      <c r="R269" s="363"/>
      <c r="S269" s="382"/>
      <c r="T269" s="342"/>
    </row>
    <row r="270" spans="1:20" ht="18" customHeight="1" x14ac:dyDescent="0.25">
      <c r="M270" s="25" t="s">
        <v>143</v>
      </c>
      <c r="N270" s="141">
        <f>Balance!AA2</f>
        <v>108787.27000000002</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77.06</v>
      </c>
      <c r="R4" s="425">
        <v>-1.83E-2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11559</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1489.9199999999983</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1489.9199999999983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0.14796982445268067</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1.9724889696340512E-2</v>
      </c>
      <c r="R11">
        <v>0.38</v>
      </c>
    </row>
    <row r="12" spans="1:21" x14ac:dyDescent="0.25">
      <c r="H12" s="70"/>
      <c r="O12" s="11" t="s">
        <v>82</v>
      </c>
      <c r="Q12" s="1" t="s">
        <v>1391</v>
      </c>
    </row>
    <row r="13" spans="1:21" x14ac:dyDescent="0.25">
      <c r="H13" s="70"/>
      <c r="O13" s="11" t="s">
        <v>947</v>
      </c>
      <c r="Q13" s="2">
        <f>Q4/6.49</f>
        <v>11.873651771956856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400</v>
      </c>
      <c r="D19" s="279"/>
      <c r="E19" s="279"/>
      <c r="F19" s="280">
        <f>SumByColor($A$19,F2:F17)</f>
        <v>32495</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84.766000000000005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83.995400000000004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83.224800000000002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82.4542</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81.683600000000013</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80.913000000000011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80.142400000000009</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79.371800000000007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78.601200000000006</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77.830600000000004</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77.06</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76.289400000000001</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75.518799999999999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74.748199999999997</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73.977599999999995</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73.206999999999994</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72.436399999999992</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71.665800000000004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70.895200000000003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70.124600000000001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69.353999999999999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34.67</v>
      </c>
      <c r="R4" s="425">
        <v>-2.9700000000000001E-2</v>
      </c>
      <c r="T4" s="1"/>
    </row>
    <row r="5" spans="1:21" x14ac:dyDescent="0.25">
      <c r="B5" s="72"/>
      <c r="C5" s="4"/>
      <c r="D5" s="3"/>
      <c r="E5" s="3"/>
      <c r="F5" s="3"/>
      <c r="G5" s="72"/>
      <c r="H5" s="161"/>
      <c r="I5" s="3"/>
      <c r="J5" s="3"/>
      <c r="K5" s="3"/>
      <c r="L5" s="72">
        <v>43563</v>
      </c>
      <c r="M5" s="7">
        <v>37.840000000000003</v>
      </c>
      <c r="N5" t="s">
        <v>1387</v>
      </c>
      <c r="O5" s="11" t="s">
        <v>67</v>
      </c>
      <c r="Q5" s="3">
        <f>Q4*Q2</f>
        <v>6934</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-873.57999999999993</v>
      </c>
      <c r="R7">
        <v>200</v>
      </c>
    </row>
    <row r="8" spans="1:21" x14ac:dyDescent="0.25">
      <c r="B8" s="72"/>
      <c r="C8" s="4"/>
      <c r="D8" s="3"/>
      <c r="E8" s="3"/>
      <c r="F8" s="3"/>
      <c r="G8" s="72"/>
      <c r="H8" s="161"/>
      <c r="I8" s="3"/>
      <c r="J8" s="3"/>
      <c r="K8" s="3"/>
      <c r="L8" s="4"/>
      <c r="M8" s="4"/>
      <c r="O8" s="11" t="s">
        <v>179</v>
      </c>
      <c r="P8" s="33"/>
      <c r="Q8" s="2">
        <f>K18+M18-F18+Q2*Q4</f>
        <v>-873.57999999999993</v>
      </c>
      <c r="T8" s="1"/>
      <c r="U8" s="741"/>
    </row>
    <row r="9" spans="1:21" x14ac:dyDescent="0.25">
      <c r="B9" s="72"/>
      <c r="C9" s="4"/>
      <c r="D9" s="3"/>
      <c r="E9" s="3"/>
      <c r="F9" s="3"/>
      <c r="G9" s="4"/>
      <c r="H9" s="161"/>
      <c r="I9" s="3"/>
      <c r="J9" s="3"/>
      <c r="K9" s="3"/>
      <c r="L9" s="4"/>
      <c r="M9" s="4"/>
      <c r="O9" s="11" t="s">
        <v>204</v>
      </c>
      <c r="Q9" s="134">
        <f>IF(Q2=0, 0, Q8/Q6)</f>
        <v>-0.11188870302961992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38.137000000000008</v>
      </c>
    </row>
    <row r="20" spans="1:20" x14ac:dyDescent="0.25">
      <c r="O20" s="81">
        <v>1.0900000000000001</v>
      </c>
      <c r="P20" s="81">
        <f t="shared" ref="P20:P39" si="0">O20*$Q$4</f>
        <v>37.790300000000002</v>
      </c>
    </row>
    <row r="21" spans="1:20" x14ac:dyDescent="0.25">
      <c r="O21" s="81">
        <v>1.08</v>
      </c>
      <c r="P21" s="81">
        <f t="shared" si="0"/>
        <v>37.443600000000004</v>
      </c>
      <c r="T21" s="1"/>
    </row>
    <row r="22" spans="1:20" x14ac:dyDescent="0.25">
      <c r="O22" s="81">
        <v>1.07</v>
      </c>
      <c r="P22" s="81">
        <f t="shared" si="0"/>
        <v>37.096900000000005</v>
      </c>
    </row>
    <row r="23" spans="1:20" x14ac:dyDescent="0.25">
      <c r="O23" s="81">
        <v>1.06</v>
      </c>
      <c r="P23" s="81">
        <f t="shared" si="0"/>
        <v>36.750200000000007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36.403500000000001</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36.056800000000003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35.710100000000004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35.363400000000006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35.0167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34.67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34.323300000000003</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33.976599999999998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33.629899999999999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33.283200000000001</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32.936500000000002</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32.589799999999997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32.243100000000005</v>
      </c>
    </row>
    <row r="37" spans="1:17" x14ac:dyDescent="0.25">
      <c r="B37" s="164"/>
      <c r="C37" s="10"/>
      <c r="D37" s="39"/>
      <c r="E37" s="39"/>
      <c r="F37" s="39"/>
      <c r="G37" s="39"/>
      <c r="H37" s="179"/>
      <c r="I37" s="39"/>
      <c r="J37" s="39"/>
      <c r="K37" s="39"/>
      <c r="L37" s="39"/>
      <c r="O37" s="81">
        <v>0.92</v>
      </c>
      <c r="P37" s="81">
        <f t="shared" si="0"/>
        <v>31.896400000000003</v>
      </c>
    </row>
    <row r="38" spans="1:17" x14ac:dyDescent="0.25">
      <c r="B38" s="164"/>
      <c r="C38" s="10"/>
      <c r="D38" s="39"/>
      <c r="E38" s="39"/>
      <c r="F38" s="39"/>
      <c r="G38" s="39"/>
      <c r="H38" s="179"/>
      <c r="I38" s="39"/>
      <c r="J38" s="39"/>
      <c r="K38" s="39"/>
      <c r="L38" s="39"/>
      <c r="O38" s="81">
        <v>0.91</v>
      </c>
      <c r="P38" s="81">
        <f t="shared" si="0"/>
        <v>31.549700000000001</v>
      </c>
    </row>
    <row r="39" spans="1:17" x14ac:dyDescent="0.25">
      <c r="B39" s="164"/>
      <c r="C39" s="10"/>
      <c r="D39" s="39"/>
      <c r="E39" s="39"/>
      <c r="F39" s="39"/>
      <c r="G39" s="39"/>
      <c r="H39" s="179"/>
      <c r="I39" s="39"/>
      <c r="J39" s="39"/>
      <c r="K39" s="39"/>
      <c r="L39" s="39"/>
      <c r="O39" s="81">
        <v>0.9</v>
      </c>
      <c r="P39" s="81">
        <f t="shared" si="0"/>
        <v>31.203000000000003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52.6</v>
      </c>
      <c r="R4" s="425">
        <v>-7.4000000000000003E-3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10520</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1451.1599999999999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1451.1599999999999</v>
      </c>
    </row>
    <row r="9" spans="1:21" x14ac:dyDescent="0.25">
      <c r="B9" s="72">
        <v>43531</v>
      </c>
      <c r="C9" s="7">
        <v>56</v>
      </c>
      <c r="D9" s="43">
        <v>50.58</v>
      </c>
      <c r="E9" s="43">
        <v>0</v>
      </c>
      <c r="F9" s="43">
        <f t="shared" si="0"/>
        <v>2832.48</v>
      </c>
      <c r="G9" s="4"/>
      <c r="H9" s="161"/>
      <c r="I9" s="3"/>
      <c r="J9" s="3"/>
      <c r="K9" s="3"/>
      <c r="L9" s="4"/>
      <c r="M9" s="4"/>
      <c r="O9" s="11" t="s">
        <v>204</v>
      </c>
      <c r="Q9" s="134">
        <f>IF(Q2=0, 0, Q8/Q6)</f>
        <v>0.16001605497505744</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2.4714828897338403E-2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57.860000000000007</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57.334000000000003</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56.808000000000007</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56.282000000000004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55.756000000000007</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55.230000000000004</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54.704000000000001</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54.178000000000004</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53.652000000000001</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53.126000000000005</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52.6</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52.073999999999998</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51.548000000000002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51.021999999999998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50.496000000000002</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49.97</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49.443999999999996</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48.918000000000006</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48.392000000000003</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47.866</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47.34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56.73</v>
      </c>
      <c r="R4" s="405">
        <v>5.4300000000000001E-2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11346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1523.3499999999949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1326.1399999999994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0.13235115061487879</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3.5254715318173806E-2</v>
      </c>
      <c r="R11">
        <v>0.5</v>
      </c>
    </row>
    <row r="12" spans="1:21" x14ac:dyDescent="0.25">
      <c r="C12" s="4"/>
      <c r="H12" s="70"/>
      <c r="O12" s="11" t="s">
        <v>921</v>
      </c>
      <c r="Q12" s="1" t="s">
        <v>1392</v>
      </c>
      <c r="T12" s="1">
        <v>43516</v>
      </c>
      <c r="U12" t="s">
        <v>1377</v>
      </c>
    </row>
    <row r="13" spans="1:21" ht="15" customHeight="1" x14ac:dyDescent="0.25">
      <c r="H13" s="70"/>
      <c r="O13" s="11" t="s">
        <v>947</v>
      </c>
      <c r="Q13" s="2">
        <f>Q4/(6.78)</f>
        <v>8.3672566371681416</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62.402999999999999</v>
      </c>
      <c r="U21" s="887"/>
    </row>
    <row r="22" spans="1:21" x14ac:dyDescent="0.25">
      <c r="O22" s="81">
        <v>1.0900000000000001</v>
      </c>
      <c r="P22" s="81">
        <f t="shared" ref="P22:P41" si="2">O22*$Q$4</f>
        <v>61.835700000000003</v>
      </c>
      <c r="U22" s="887"/>
    </row>
    <row r="23" spans="1:21" x14ac:dyDescent="0.25">
      <c r="O23" s="81">
        <v>1.08</v>
      </c>
      <c r="P23" s="81">
        <f t="shared" si="2"/>
        <v>61.2684</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60.701099999999997</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60.133800000000001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59.566499999999998</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58.999200000000002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58.431899999999999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57.864599999999996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57.2973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56.73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56.162699999999994</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55.595399999999998</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55.028099999999995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54.460799999999992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53.893499999999996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53.326199999999993</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52.758899999999997</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52.191600000000001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51.624299999999998</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51.056999999999995</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404">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52.7</v>
      </c>
      <c r="R4" s="425">
        <v>-1.06E-2</v>
      </c>
      <c r="T4" s="1"/>
    </row>
    <row r="5" spans="1:21" x14ac:dyDescent="0.25">
      <c r="B5" s="72"/>
      <c r="C5" s="4"/>
      <c r="D5" s="3"/>
      <c r="E5" s="3"/>
      <c r="F5" s="3"/>
      <c r="G5" s="72"/>
      <c r="H5" s="161"/>
      <c r="I5" s="3"/>
      <c r="J5" s="3"/>
      <c r="K5" s="3"/>
      <c r="L5" s="4"/>
      <c r="M5" s="4"/>
      <c r="O5" s="11" t="s">
        <v>67</v>
      </c>
      <c r="Q5" s="3">
        <f>Q4*Q2</f>
        <v>3478.2000000000003</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-292.38000000000011</v>
      </c>
      <c r="R7" s="29">
        <v>43588</v>
      </c>
    </row>
    <row r="8" spans="1:21" x14ac:dyDescent="0.25">
      <c r="B8" s="72"/>
      <c r="C8" s="4"/>
      <c r="D8" s="3"/>
      <c r="E8" s="3"/>
      <c r="F8" s="3"/>
      <c r="G8" s="72"/>
      <c r="H8" s="161"/>
      <c r="I8" s="3"/>
      <c r="J8" s="3"/>
      <c r="K8" s="3"/>
      <c r="L8" s="4"/>
      <c r="M8" s="4"/>
      <c r="O8" s="11" t="s">
        <v>179</v>
      </c>
      <c r="P8" s="33"/>
      <c r="Q8" s="2">
        <f>K18+M18-F18+Q2*Q4</f>
        <v>-292.38000000000011</v>
      </c>
      <c r="T8" s="1"/>
      <c r="U8" s="741"/>
    </row>
    <row r="9" spans="1:21" x14ac:dyDescent="0.25">
      <c r="B9" s="72"/>
      <c r="C9" s="4"/>
      <c r="D9" s="3"/>
      <c r="E9" s="3"/>
      <c r="F9" s="3"/>
      <c r="G9" s="4"/>
      <c r="H9" s="161"/>
      <c r="I9" s="3"/>
      <c r="J9" s="3"/>
      <c r="K9" s="3"/>
      <c r="L9" s="4"/>
      <c r="M9" s="4"/>
      <c r="O9" s="11" t="s">
        <v>204</v>
      </c>
      <c r="Q9" s="134">
        <f>IF(Q2=0, 0, Q8/Q6)</f>
        <v>-7.7542447050586397E-2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57.970000000000006</v>
      </c>
    </row>
    <row r="20" spans="1:20" x14ac:dyDescent="0.25">
      <c r="O20" s="81">
        <v>1.0900000000000001</v>
      </c>
      <c r="P20" s="81">
        <f t="shared" ref="P20:P39" si="0">O20*$Q$4</f>
        <v>57.443000000000005</v>
      </c>
    </row>
    <row r="21" spans="1:20" x14ac:dyDescent="0.25">
      <c r="O21" s="81">
        <v>1.08</v>
      </c>
      <c r="P21" s="81">
        <f t="shared" si="0"/>
        <v>56.916000000000004</v>
      </c>
      <c r="T21" s="1"/>
    </row>
    <row r="22" spans="1:20" x14ac:dyDescent="0.25">
      <c r="O22" s="81">
        <v>1.07</v>
      </c>
      <c r="P22" s="81">
        <f t="shared" si="0"/>
        <v>56.389000000000003</v>
      </c>
    </row>
    <row r="23" spans="1:20" x14ac:dyDescent="0.25">
      <c r="O23" s="81">
        <v>1.06</v>
      </c>
      <c r="P23" s="81">
        <f t="shared" si="0"/>
        <v>55.862000000000009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55.335000000000008</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54.808000000000007</v>
      </c>
    </row>
    <row r="26" spans="1:20" x14ac:dyDescent="0.25">
      <c r="B26" s="164"/>
      <c r="C26" s="10"/>
      <c r="D26" s="39"/>
      <c r="E26" s="39"/>
      <c r="F26" s="39"/>
      <c r="G26" s="39"/>
      <c r="H26" s="179"/>
      <c r="I26" s="39"/>
      <c r="J26" s="39"/>
      <c r="K26" s="39"/>
      <c r="L26" s="39"/>
      <c r="O26" s="81">
        <v>1.03</v>
      </c>
      <c r="P26" s="81">
        <f t="shared" si="0"/>
        <v>54.281000000000006</v>
      </c>
      <c r="T26" s="156"/>
    </row>
    <row r="27" spans="1:20" x14ac:dyDescent="0.25">
      <c r="B27" s="164"/>
      <c r="C27" s="10"/>
      <c r="D27" s="39"/>
      <c r="E27" s="39"/>
      <c r="F27" s="39"/>
      <c r="G27" s="39"/>
      <c r="H27" s="179"/>
      <c r="I27" s="39"/>
      <c r="J27" s="39"/>
      <c r="K27" s="39"/>
      <c r="L27" s="39"/>
      <c r="O27" s="81">
        <v>1.02</v>
      </c>
      <c r="P27" s="81">
        <f t="shared" si="0"/>
        <v>53.754000000000005</v>
      </c>
      <c r="T27" s="67"/>
    </row>
    <row r="28" spans="1:20" x14ac:dyDescent="0.25">
      <c r="B28" s="164"/>
      <c r="C28" s="10"/>
      <c r="D28" s="39"/>
      <c r="E28" s="39"/>
      <c r="F28" s="39"/>
      <c r="G28" s="39"/>
      <c r="H28" s="179"/>
      <c r="I28" s="39"/>
      <c r="J28" s="39"/>
      <c r="K28" s="39"/>
      <c r="L28" s="39"/>
      <c r="O28" s="81">
        <v>1.01</v>
      </c>
      <c r="P28" s="81">
        <f t="shared" si="0"/>
        <v>53.227000000000004</v>
      </c>
      <c r="T28" s="156"/>
    </row>
    <row r="29" spans="1:20" x14ac:dyDescent="0.25">
      <c r="B29" s="164"/>
      <c r="C29" s="10"/>
      <c r="D29" s="39"/>
      <c r="E29" s="39"/>
      <c r="F29" s="39"/>
      <c r="G29" s="39"/>
      <c r="H29" s="179"/>
      <c r="I29" s="39"/>
      <c r="J29" s="39"/>
      <c r="K29" s="39"/>
      <c r="L29" s="39"/>
      <c r="O29" s="81">
        <v>1</v>
      </c>
      <c r="P29" s="81">
        <f t="shared" si="0"/>
        <v>52.7</v>
      </c>
      <c r="T29" s="156"/>
    </row>
    <row r="30" spans="1:20" x14ac:dyDescent="0.25">
      <c r="B30" s="164"/>
      <c r="C30" s="10"/>
      <c r="D30" s="39"/>
      <c r="E30" s="39"/>
      <c r="F30" s="39"/>
      <c r="G30" s="39"/>
      <c r="H30" s="179"/>
      <c r="I30" s="39"/>
      <c r="J30" s="39"/>
      <c r="K30" s="39"/>
      <c r="L30" s="39"/>
      <c r="O30" s="81">
        <v>0.99</v>
      </c>
      <c r="P30" s="81">
        <f t="shared" si="0"/>
        <v>52.173000000000002</v>
      </c>
      <c r="T30" s="156"/>
    </row>
    <row r="31" spans="1:20" x14ac:dyDescent="0.25">
      <c r="B31" s="164"/>
      <c r="C31" s="10"/>
      <c r="D31" s="39"/>
      <c r="E31" s="39"/>
      <c r="F31" s="39"/>
      <c r="G31" s="39"/>
      <c r="H31" s="179"/>
      <c r="I31" s="39"/>
      <c r="J31" s="39"/>
      <c r="K31" s="39"/>
      <c r="L31" s="39"/>
      <c r="O31" s="81">
        <v>0.98</v>
      </c>
      <c r="P31" s="81">
        <f t="shared" si="0"/>
        <v>51.646000000000001</v>
      </c>
    </row>
    <row r="32" spans="1:20" x14ac:dyDescent="0.25">
      <c r="B32" s="164"/>
      <c r="C32" s="10"/>
      <c r="D32" s="39"/>
      <c r="E32" s="39"/>
      <c r="F32" s="39"/>
      <c r="G32" s="39"/>
      <c r="H32" s="179"/>
      <c r="I32" s="39"/>
      <c r="J32" s="39"/>
      <c r="K32" s="39"/>
      <c r="L32" s="39"/>
      <c r="O32" s="81">
        <v>0.97</v>
      </c>
      <c r="P32" s="81">
        <f t="shared" si="0"/>
        <v>51.119</v>
      </c>
    </row>
    <row r="33" spans="2:17" x14ac:dyDescent="0.25">
      <c r="B33" s="164"/>
      <c r="C33" s="10"/>
      <c r="D33" s="39"/>
      <c r="E33" s="39"/>
      <c r="F33" s="39"/>
      <c r="G33" s="39"/>
      <c r="H33" s="179"/>
      <c r="I33" s="39"/>
      <c r="J33" s="39"/>
      <c r="K33" s="39"/>
      <c r="L33" s="39"/>
      <c r="O33" s="81">
        <v>0.96</v>
      </c>
      <c r="P33" s="81">
        <f t="shared" si="0"/>
        <v>50.591999999999999</v>
      </c>
    </row>
    <row r="34" spans="2:17" x14ac:dyDescent="0.25">
      <c r="B34" s="164"/>
      <c r="C34" s="10"/>
      <c r="D34" s="39"/>
      <c r="E34" s="39"/>
      <c r="F34" s="39"/>
      <c r="G34" s="39"/>
      <c r="H34" s="179"/>
      <c r="I34" s="39"/>
      <c r="J34" s="39"/>
      <c r="K34" s="39"/>
      <c r="L34" s="39"/>
      <c r="O34" s="81">
        <v>0.95</v>
      </c>
      <c r="P34" s="81">
        <f t="shared" si="0"/>
        <v>50.064999999999998</v>
      </c>
    </row>
    <row r="35" spans="2:17" x14ac:dyDescent="0.25">
      <c r="B35" s="164"/>
      <c r="C35" s="10"/>
      <c r="D35" s="39"/>
      <c r="E35" s="39"/>
      <c r="F35" s="39"/>
      <c r="G35" s="39"/>
      <c r="H35" s="179"/>
      <c r="I35" s="39"/>
      <c r="J35" s="39"/>
      <c r="K35" s="39"/>
      <c r="L35" s="39"/>
      <c r="O35" s="81">
        <v>0.94</v>
      </c>
      <c r="P35" s="81">
        <f t="shared" si="0"/>
        <v>49.537999999999997</v>
      </c>
    </row>
    <row r="36" spans="2:17" x14ac:dyDescent="0.25">
      <c r="B36" s="164"/>
      <c r="C36" s="10"/>
      <c r="D36" s="39"/>
      <c r="E36" s="39"/>
      <c r="F36" s="39"/>
      <c r="G36" s="39"/>
      <c r="H36" s="179"/>
      <c r="I36" s="39"/>
      <c r="J36" s="39"/>
      <c r="K36" s="39"/>
      <c r="L36" s="39"/>
      <c r="O36" s="81">
        <v>0.93</v>
      </c>
      <c r="P36" s="81">
        <f t="shared" si="0"/>
        <v>49.011000000000003</v>
      </c>
    </row>
    <row r="37" spans="2:17" x14ac:dyDescent="0.25">
      <c r="B37" s="164"/>
      <c r="C37" s="10"/>
      <c r="D37" s="39"/>
      <c r="E37" s="39"/>
      <c r="F37" s="39"/>
      <c r="G37" s="39"/>
      <c r="H37" s="179"/>
      <c r="I37" s="39"/>
      <c r="J37" s="39"/>
      <c r="K37" s="39"/>
      <c r="L37" s="39"/>
      <c r="O37" s="81">
        <v>0.92</v>
      </c>
      <c r="P37" s="81">
        <f t="shared" si="0"/>
        <v>48.484000000000002</v>
      </c>
    </row>
    <row r="38" spans="2:17" x14ac:dyDescent="0.25">
      <c r="B38" s="164"/>
      <c r="C38" s="10"/>
      <c r="D38" s="39"/>
      <c r="E38" s="39"/>
      <c r="F38" s="39"/>
      <c r="G38" s="39"/>
      <c r="H38" s="179"/>
      <c r="I38" s="39"/>
      <c r="J38" s="39"/>
      <c r="K38" s="39"/>
      <c r="L38" s="39"/>
      <c r="O38" s="81">
        <v>0.91</v>
      </c>
      <c r="P38" s="81">
        <f t="shared" si="0"/>
        <v>47.957000000000001</v>
      </c>
    </row>
    <row r="39" spans="2:17" x14ac:dyDescent="0.25">
      <c r="B39" s="164"/>
      <c r="C39" s="10"/>
      <c r="D39" s="39"/>
      <c r="E39" s="39"/>
      <c r="F39" s="39"/>
      <c r="G39" s="39"/>
      <c r="H39" s="179"/>
      <c r="I39" s="39"/>
      <c r="J39" s="39"/>
      <c r="K39" s="39"/>
      <c r="L39" s="39"/>
      <c r="O39" s="81">
        <v>0.9</v>
      </c>
      <c r="P39" s="81">
        <f t="shared" si="0"/>
        <v>47.430000000000007</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264.77</v>
      </c>
      <c r="R4" s="425">
        <v>-1.1999999999999999E-3</v>
      </c>
      <c r="T4" s="1"/>
    </row>
    <row r="5" spans="1:21" x14ac:dyDescent="0.25">
      <c r="B5" s="72"/>
      <c r="C5" s="4"/>
      <c r="D5" s="3"/>
      <c r="E5" s="3"/>
      <c r="F5" s="3"/>
      <c r="G5" s="72"/>
      <c r="H5" s="161"/>
      <c r="I5" s="3"/>
      <c r="J5" s="3"/>
      <c r="K5" s="3"/>
      <c r="L5" s="4"/>
      <c r="M5" s="4"/>
      <c r="O5" s="11" t="s">
        <v>67</v>
      </c>
      <c r="Q5" s="3">
        <f>Q4*Q2</f>
        <v>5295.4</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255.39999999999964</v>
      </c>
      <c r="R7" s="29">
        <v>43602</v>
      </c>
    </row>
    <row r="8" spans="1:21" x14ac:dyDescent="0.25">
      <c r="B8" s="72"/>
      <c r="C8" s="4"/>
      <c r="D8" s="3"/>
      <c r="E8" s="3"/>
      <c r="F8" s="3"/>
      <c r="G8" s="72"/>
      <c r="H8" s="161"/>
      <c r="I8" s="3"/>
      <c r="J8" s="3"/>
      <c r="K8" s="3"/>
      <c r="L8" s="4"/>
      <c r="M8" s="4"/>
      <c r="O8" s="11" t="s">
        <v>179</v>
      </c>
      <c r="P8" s="33"/>
      <c r="Q8" s="2">
        <f>K18+M18-F18+Q2*Q4</f>
        <v>255.39999999999964</v>
      </c>
      <c r="T8" s="1"/>
      <c r="U8" s="741"/>
    </row>
    <row r="9" spans="1:21" x14ac:dyDescent="0.25">
      <c r="B9" s="72"/>
      <c r="C9" s="4"/>
      <c r="D9" s="3"/>
      <c r="E9" s="3"/>
      <c r="F9" s="3"/>
      <c r="G9" s="4"/>
      <c r="H9" s="161"/>
      <c r="I9" s="3"/>
      <c r="J9" s="3"/>
      <c r="K9" s="3"/>
      <c r="L9" s="4"/>
      <c r="M9" s="4"/>
      <c r="O9" s="11" t="s">
        <v>204</v>
      </c>
      <c r="Q9" s="134">
        <f>IF(Q2=0, 0, Q8/Q6)</f>
        <v>5.0674603174603101E-2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291.24700000000001</v>
      </c>
    </row>
    <row r="20" spans="1:20" x14ac:dyDescent="0.25">
      <c r="O20" s="81">
        <v>1.0900000000000001</v>
      </c>
      <c r="P20" s="81">
        <f t="shared" ref="P20:P39" si="0">O20*$Q$4</f>
        <v>288.59930000000003</v>
      </c>
    </row>
    <row r="21" spans="1:20" x14ac:dyDescent="0.25">
      <c r="O21" s="81">
        <v>1.08</v>
      </c>
      <c r="P21" s="81">
        <f t="shared" si="0"/>
        <v>285.95159999999998</v>
      </c>
      <c r="T21" s="1"/>
    </row>
    <row r="22" spans="1:20" x14ac:dyDescent="0.25">
      <c r="O22" s="81">
        <v>1.07</v>
      </c>
      <c r="P22" s="81">
        <f t="shared" si="0"/>
        <v>283.3039</v>
      </c>
    </row>
    <row r="23" spans="1:20" x14ac:dyDescent="0.25">
      <c r="O23" s="81">
        <v>1.06</v>
      </c>
      <c r="P23" s="81">
        <f t="shared" si="0"/>
        <v>280.65620000000001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278.00849999999997</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275.36079999999998</v>
      </c>
    </row>
    <row r="26" spans="1:20" x14ac:dyDescent="0.25">
      <c r="B26" s="164"/>
      <c r="C26" s="10"/>
      <c r="D26" s="39"/>
      <c r="E26" s="39"/>
      <c r="F26" s="39"/>
      <c r="G26" s="39"/>
      <c r="H26" s="179"/>
      <c r="I26" s="39"/>
      <c r="J26" s="39"/>
      <c r="K26" s="39"/>
      <c r="L26" s="39"/>
      <c r="O26" s="81">
        <v>1.03</v>
      </c>
      <c r="P26" s="81">
        <f t="shared" si="0"/>
        <v>272.7131</v>
      </c>
      <c r="T26" s="156"/>
    </row>
    <row r="27" spans="1:20" x14ac:dyDescent="0.25">
      <c r="B27" s="164"/>
      <c r="C27" s="10"/>
      <c r="D27" s="39"/>
      <c r="E27" s="39"/>
      <c r="F27" s="39"/>
      <c r="G27" s="39"/>
      <c r="H27" s="179"/>
      <c r="I27" s="39"/>
      <c r="J27" s="39"/>
      <c r="K27" s="39"/>
      <c r="L27" s="39"/>
      <c r="O27" s="81">
        <v>1.02</v>
      </c>
      <c r="P27" s="81">
        <f t="shared" si="0"/>
        <v>270.06540000000001</v>
      </c>
      <c r="T27" s="67"/>
    </row>
    <row r="28" spans="1:20" x14ac:dyDescent="0.25">
      <c r="B28" s="164"/>
      <c r="C28" s="10"/>
      <c r="D28" s="39"/>
      <c r="E28" s="39"/>
      <c r="F28" s="39"/>
      <c r="G28" s="39"/>
      <c r="H28" s="179"/>
      <c r="I28" s="39"/>
      <c r="J28" s="39"/>
      <c r="K28" s="39"/>
      <c r="L28" s="39"/>
      <c r="O28" s="81">
        <v>1.01</v>
      </c>
      <c r="P28" s="81">
        <f t="shared" si="0"/>
        <v>267.41769999999997</v>
      </c>
      <c r="T28" s="156"/>
    </row>
    <row r="29" spans="1:20" x14ac:dyDescent="0.25">
      <c r="B29" s="164"/>
      <c r="C29" s="10"/>
      <c r="D29" s="39"/>
      <c r="E29" s="39"/>
      <c r="F29" s="39"/>
      <c r="G29" s="39"/>
      <c r="H29" s="179"/>
      <c r="I29" s="39"/>
      <c r="J29" s="39"/>
      <c r="K29" s="39"/>
      <c r="L29" s="39"/>
      <c r="O29" s="81">
        <v>1</v>
      </c>
      <c r="P29" s="81">
        <f t="shared" si="0"/>
        <v>264.77</v>
      </c>
      <c r="T29" s="156"/>
    </row>
    <row r="30" spans="1:20" x14ac:dyDescent="0.25">
      <c r="B30" s="164"/>
      <c r="C30" s="10"/>
      <c r="D30" s="39"/>
      <c r="E30" s="39"/>
      <c r="F30" s="39"/>
      <c r="G30" s="39"/>
      <c r="H30" s="179"/>
      <c r="I30" s="39"/>
      <c r="J30" s="39"/>
      <c r="K30" s="39"/>
      <c r="L30" s="39"/>
      <c r="O30" s="81">
        <v>0.99</v>
      </c>
      <c r="P30" s="81">
        <f t="shared" si="0"/>
        <v>262.1223</v>
      </c>
      <c r="T30" s="156"/>
    </row>
    <row r="31" spans="1:20" x14ac:dyDescent="0.25">
      <c r="B31" s="164"/>
      <c r="C31" s="10"/>
      <c r="D31" s="39"/>
      <c r="E31" s="39"/>
      <c r="F31" s="39"/>
      <c r="G31" s="39"/>
      <c r="H31" s="179"/>
      <c r="I31" s="39"/>
      <c r="J31" s="39"/>
      <c r="K31" s="39"/>
      <c r="L31" s="39"/>
      <c r="O31" s="81">
        <v>0.98</v>
      </c>
      <c r="P31" s="81">
        <f t="shared" si="0"/>
        <v>259.47459999999995</v>
      </c>
    </row>
    <row r="32" spans="1:20" x14ac:dyDescent="0.25">
      <c r="B32" s="164"/>
      <c r="C32" s="10"/>
      <c r="D32" s="39"/>
      <c r="E32" s="39"/>
      <c r="F32" s="39"/>
      <c r="G32" s="39"/>
      <c r="H32" s="179"/>
      <c r="I32" s="39"/>
      <c r="J32" s="39"/>
      <c r="K32" s="39"/>
      <c r="L32" s="39"/>
      <c r="O32" s="81">
        <v>0.97</v>
      </c>
      <c r="P32" s="81">
        <f t="shared" si="0"/>
        <v>256.82689999999997</v>
      </c>
    </row>
    <row r="33" spans="2:17" x14ac:dyDescent="0.25">
      <c r="B33" s="164"/>
      <c r="C33" s="10"/>
      <c r="D33" s="39"/>
      <c r="E33" s="39"/>
      <c r="F33" s="39"/>
      <c r="G33" s="39"/>
      <c r="H33" s="179"/>
      <c r="I33" s="39"/>
      <c r="J33" s="39"/>
      <c r="K33" s="39"/>
      <c r="L33" s="39"/>
      <c r="O33" s="81">
        <v>0.96</v>
      </c>
      <c r="P33" s="81">
        <f t="shared" si="0"/>
        <v>254.17919999999998</v>
      </c>
    </row>
    <row r="34" spans="2:17" x14ac:dyDescent="0.25">
      <c r="B34" s="164"/>
      <c r="C34" s="10"/>
      <c r="D34" s="39"/>
      <c r="E34" s="39"/>
      <c r="F34" s="39"/>
      <c r="G34" s="39"/>
      <c r="H34" s="179"/>
      <c r="I34" s="39"/>
      <c r="J34" s="39"/>
      <c r="K34" s="39"/>
      <c r="L34" s="39"/>
      <c r="O34" s="81">
        <v>0.95</v>
      </c>
      <c r="P34" s="81">
        <f t="shared" si="0"/>
        <v>251.53149999999997</v>
      </c>
    </row>
    <row r="35" spans="2:17" x14ac:dyDescent="0.25">
      <c r="B35" s="164"/>
      <c r="C35" s="10"/>
      <c r="D35" s="39"/>
      <c r="E35" s="39"/>
      <c r="F35" s="39"/>
      <c r="G35" s="39"/>
      <c r="H35" s="179"/>
      <c r="I35" s="39"/>
      <c r="J35" s="39"/>
      <c r="K35" s="39"/>
      <c r="L35" s="39"/>
      <c r="O35" s="81">
        <v>0.94</v>
      </c>
      <c r="P35" s="81">
        <f t="shared" si="0"/>
        <v>248.88379999999998</v>
      </c>
    </row>
    <row r="36" spans="2:17" x14ac:dyDescent="0.25">
      <c r="B36" s="164"/>
      <c r="C36" s="10"/>
      <c r="D36" s="39"/>
      <c r="E36" s="39"/>
      <c r="F36" s="39"/>
      <c r="G36" s="39"/>
      <c r="H36" s="179"/>
      <c r="I36" s="39"/>
      <c r="J36" s="39"/>
      <c r="K36" s="39"/>
      <c r="L36" s="39"/>
      <c r="O36" s="81">
        <v>0.93</v>
      </c>
      <c r="P36" s="81">
        <f t="shared" si="0"/>
        <v>246.23609999999999</v>
      </c>
    </row>
    <row r="37" spans="2:17" x14ac:dyDescent="0.25">
      <c r="B37" s="164"/>
      <c r="C37" s="10"/>
      <c r="D37" s="39"/>
      <c r="E37" s="39"/>
      <c r="F37" s="39"/>
      <c r="G37" s="39"/>
      <c r="H37" s="179"/>
      <c r="I37" s="39"/>
      <c r="J37" s="39"/>
      <c r="K37" s="39"/>
      <c r="L37" s="39"/>
      <c r="O37" s="81">
        <v>0.92</v>
      </c>
      <c r="P37" s="81">
        <f t="shared" si="0"/>
        <v>243.58840000000001</v>
      </c>
    </row>
    <row r="38" spans="2:17" x14ac:dyDescent="0.25">
      <c r="B38" s="164"/>
      <c r="C38" s="10"/>
      <c r="D38" s="39"/>
      <c r="E38" s="39"/>
      <c r="F38" s="39"/>
      <c r="G38" s="39"/>
      <c r="H38" s="179"/>
      <c r="I38" s="39"/>
      <c r="J38" s="39"/>
      <c r="K38" s="39"/>
      <c r="L38" s="39"/>
      <c r="O38" s="81">
        <v>0.91</v>
      </c>
      <c r="P38" s="81">
        <f t="shared" si="0"/>
        <v>240.94069999999999</v>
      </c>
    </row>
    <row r="39" spans="2:17" x14ac:dyDescent="0.25">
      <c r="B39" s="164"/>
      <c r="C39" s="10"/>
      <c r="D39" s="39"/>
      <c r="E39" s="39"/>
      <c r="F39" s="39"/>
      <c r="G39" s="39"/>
      <c r="H39" s="179"/>
      <c r="I39" s="39"/>
      <c r="J39" s="39"/>
      <c r="K39" s="39"/>
      <c r="L39" s="39"/>
      <c r="O39" s="81">
        <v>0.9</v>
      </c>
      <c r="P39" s="81">
        <f t="shared" si="0"/>
        <v>238.29299999999998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15.52</v>
      </c>
      <c r="R4" s="424">
        <v>-2.9899999999999999E-2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43456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35632.741000001668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21017.170000000042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0.93664286417785969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1.2886597938144331E-2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24.634920634920633</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18.9344</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18.779199999999999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18.623999999999999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18.468799999999998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18.313599999999997</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18.158399999999997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18.0032</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17.847999999999999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17.692799999999998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17.537599999999998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17.382400000000001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17.2272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17.071999999999999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16.916800000000002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16.761600000000001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16.606400000000001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16.4512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16.295999999999999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16.140799999999999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15.9856</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15.830399999999999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15.6752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15.52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15.364799999999999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15.2096</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15.054399999999999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14.899199999999999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14.744</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14.588799999999999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14.4336</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14.2784</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14.123200000000001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13.968</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13.812799999999999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13.6576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13.5024</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13.347199999999999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13.192</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38.520000000000003</v>
      </c>
      <c r="R4" s="425">
        <v>-1.0200000000000001E-2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11556.000000000002</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-2659.0600000000031</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-2659.0600000000031</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-0.18705935817365543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4.7248182762201454E-2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8.3739130434782627</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42.372000000000007</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41.986800000000009</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41.601600000000005</v>
      </c>
    </row>
    <row r="20" spans="1:20" x14ac:dyDescent="0.25">
      <c r="O20" s="81">
        <v>1.07</v>
      </c>
      <c r="P20" s="81">
        <f t="shared" si="2"/>
        <v>41.216400000000007</v>
      </c>
    </row>
    <row r="21" spans="1:20" x14ac:dyDescent="0.25">
      <c r="O21" s="81">
        <v>1.06</v>
      </c>
      <c r="P21" s="81">
        <f t="shared" si="2"/>
        <v>40.831200000000003</v>
      </c>
    </row>
    <row r="22" spans="1:20" x14ac:dyDescent="0.25">
      <c r="O22" s="81">
        <v>1.05</v>
      </c>
      <c r="P22" s="81">
        <f t="shared" si="2"/>
        <v>40.446000000000005</v>
      </c>
    </row>
    <row r="23" spans="1:20" x14ac:dyDescent="0.25">
      <c r="O23" s="81">
        <v>1.04</v>
      </c>
      <c r="P23" s="81">
        <f t="shared" si="2"/>
        <v>40.060800000000008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39.675600000000003</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39.290400000000005</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38.905200000000001</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38.520000000000003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38.134800000000006</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37.749600000000001</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37.364400000000003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36.979199999999999</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36.594000000000001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36.208800000000004</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35.823600000000006</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35.438400000000001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35.053200000000004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34.668000000000006</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53.16</v>
      </c>
      <c r="R4" s="425">
        <v>-1.7299999999999999E-2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10632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1204.9400000000023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1204.9400000000023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0.12781715614412156</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5.2671181339352897E-2</v>
      </c>
      <c r="R11">
        <v>0.7</v>
      </c>
      <c r="T11" s="1">
        <v>43285</v>
      </c>
      <c r="U11" t="s">
        <v>1130</v>
      </c>
    </row>
    <row r="12" spans="1:21" x14ac:dyDescent="0.25">
      <c r="H12" s="70"/>
      <c r="O12" s="11" t="s">
        <v>921</v>
      </c>
      <c r="Q12" s="1"/>
    </row>
    <row r="13" spans="1:21" x14ac:dyDescent="0.25">
      <c r="H13" s="70"/>
      <c r="O13" s="11" t="s">
        <v>947</v>
      </c>
      <c r="Q13" s="2">
        <f>Q4/(3.94+4.03)*2</f>
        <v>13.340025094102884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58.475999999999999</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57.944400000000002</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57.412799999999997</v>
      </c>
    </row>
    <row r="20" spans="1:21" x14ac:dyDescent="0.25">
      <c r="O20" s="81">
        <v>1.07</v>
      </c>
      <c r="P20" s="81">
        <f t="shared" si="2"/>
        <v>56.8812</v>
      </c>
      <c r="T20" s="1">
        <v>43416</v>
      </c>
      <c r="U20" t="s">
        <v>1297</v>
      </c>
    </row>
    <row r="21" spans="1:21" x14ac:dyDescent="0.25">
      <c r="O21" s="81">
        <v>1.06</v>
      </c>
      <c r="P21" s="81">
        <f t="shared" si="2"/>
        <v>56.349600000000002</v>
      </c>
    </row>
    <row r="22" spans="1:21" x14ac:dyDescent="0.25">
      <c r="O22" s="81">
        <v>1.05</v>
      </c>
      <c r="P22" s="81">
        <f t="shared" si="2"/>
        <v>55.817999999999998</v>
      </c>
    </row>
    <row r="23" spans="1:21" x14ac:dyDescent="0.25">
      <c r="O23" s="81">
        <v>1.04</v>
      </c>
      <c r="P23" s="81">
        <f t="shared" si="2"/>
        <v>55.2864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54.754799999999996</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54.223199999999999</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53.691599999999994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53.16</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52.628399999999999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52.096799999999995</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51.565199999999997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51.033599999999993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50.501999999999995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49.970399999999991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49.438800000000001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48.907199999999996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48.375599999999999</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47.844000000000001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32.18</v>
      </c>
      <c r="R4" s="425">
        <v>-7.4999999999999997E-3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22526</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-12903.410000000003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-12903.410000000003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-0.36420053283416243</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7.7688004972032321E-2</v>
      </c>
      <c r="R11">
        <f>0.625</f>
        <v>0.625</v>
      </c>
    </row>
    <row r="12" spans="1:21" x14ac:dyDescent="0.25">
      <c r="H12" s="70"/>
      <c r="O12" s="11" t="s">
        <v>984</v>
      </c>
      <c r="Q12" s="19" t="s">
        <v>1383</v>
      </c>
      <c r="T12" s="693">
        <v>43315</v>
      </c>
      <c r="U12" t="s">
        <v>1199</v>
      </c>
    </row>
    <row r="13" spans="1:21" x14ac:dyDescent="0.25">
      <c r="H13" s="70"/>
      <c r="O13" s="11" t="s">
        <v>947</v>
      </c>
      <c r="Q13" s="2">
        <f>Q4/2.81</f>
        <v>11.451957295373665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35.398000000000003</v>
      </c>
    </row>
    <row r="23" spans="1:16" x14ac:dyDescent="0.25">
      <c r="O23" s="81">
        <v>1.0900000000000001</v>
      </c>
      <c r="P23" s="81">
        <f t="shared" ref="P23:P42" si="1">O23*$Q$4</f>
        <v>35.0762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34.754400000000004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34.432600000000001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34.110800000000005</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33.789000000000001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33.467199999999998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33.145400000000002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32.823599999999999</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32.501800000000003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32.18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31.8582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31.5364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31.214599999999997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30.892799999999998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30.570999999999998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30.249199999999998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29.927400000000002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29.605600000000003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29.283799999999999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28.962</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144.53</v>
      </c>
      <c r="R4" s="425">
        <v>-1.37E-2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4335.8999999999996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3001.6499999999851</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3001.6499999999851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2.2496908375491516</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3.5978689545423095E-3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16.766821345707658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158.983</v>
      </c>
    </row>
    <row r="20" spans="1:21" x14ac:dyDescent="0.25">
      <c r="B20" s="368">
        <v>43445</v>
      </c>
      <c r="C20" s="7">
        <v>20</v>
      </c>
      <c r="D20" s="43">
        <v>115.7</v>
      </c>
      <c r="E20" s="43">
        <v>0</v>
      </c>
      <c r="F20" s="43">
        <f t="shared" si="2"/>
        <v>2314</v>
      </c>
      <c r="O20" s="81">
        <v>1.0900000000000001</v>
      </c>
      <c r="P20" s="81">
        <f t="shared" ref="P20:P39" si="3">O20*$Q$4</f>
        <v>157.5377</v>
      </c>
      <c r="T20" s="1">
        <v>43279</v>
      </c>
      <c r="U20" t="s">
        <v>1116</v>
      </c>
    </row>
    <row r="21" spans="1:21" x14ac:dyDescent="0.25">
      <c r="B21" s="368">
        <v>43453</v>
      </c>
      <c r="C21" s="7">
        <v>20</v>
      </c>
      <c r="D21" s="43">
        <v>110.28</v>
      </c>
      <c r="E21" s="43">
        <v>0</v>
      </c>
      <c r="F21" s="43">
        <f t="shared" si="2"/>
        <v>2205.6</v>
      </c>
      <c r="O21" s="81">
        <v>1.08</v>
      </c>
      <c r="P21" s="81">
        <f t="shared" si="3"/>
        <v>156.0924</v>
      </c>
    </row>
    <row r="22" spans="1:21" x14ac:dyDescent="0.25">
      <c r="B22" s="368">
        <v>43487</v>
      </c>
      <c r="C22" s="7">
        <v>20</v>
      </c>
      <c r="D22" s="43">
        <v>116.4</v>
      </c>
      <c r="E22" s="43">
        <v>0</v>
      </c>
      <c r="F22" s="43">
        <f t="shared" si="2"/>
        <v>2328</v>
      </c>
      <c r="O22" s="81">
        <v>1.07</v>
      </c>
      <c r="P22" s="81">
        <f t="shared" si="3"/>
        <v>154.64710000000002</v>
      </c>
    </row>
    <row r="23" spans="1:21" x14ac:dyDescent="0.25">
      <c r="B23" s="368">
        <v>43544</v>
      </c>
      <c r="C23" s="7">
        <v>30</v>
      </c>
      <c r="D23" s="43">
        <v>123.88</v>
      </c>
      <c r="E23" s="43">
        <v>0</v>
      </c>
      <c r="F23" s="43">
        <f t="shared" si="2"/>
        <v>3716.3999999999996</v>
      </c>
      <c r="O23" s="81">
        <v>1.06</v>
      </c>
      <c r="P23" s="81">
        <f t="shared" si="3"/>
        <v>153.20180000000002</v>
      </c>
    </row>
    <row r="24" spans="1:21" x14ac:dyDescent="0.25">
      <c r="B24" s="72">
        <v>43546</v>
      </c>
      <c r="C24" s="4">
        <v>30</v>
      </c>
      <c r="D24" s="3">
        <v>119.64</v>
      </c>
      <c r="E24" s="3">
        <v>0</v>
      </c>
      <c r="F24" s="3">
        <f t="shared" si="2"/>
        <v>3589.2</v>
      </c>
      <c r="O24" s="81">
        <v>1.05</v>
      </c>
      <c r="P24" s="81">
        <f t="shared" si="3"/>
        <v>151.75650000000002</v>
      </c>
    </row>
    <row r="25" spans="1:21" x14ac:dyDescent="0.25">
      <c r="O25" s="81">
        <v>1.04</v>
      </c>
      <c r="P25" s="81">
        <f t="shared" si="3"/>
        <v>150.31120000000001</v>
      </c>
      <c r="T25" s="156">
        <v>43305</v>
      </c>
      <c r="U25" t="s">
        <v>1147</v>
      </c>
    </row>
    <row r="26" spans="1:21" x14ac:dyDescent="0.25">
      <c r="O26" s="81">
        <v>1.03</v>
      </c>
      <c r="P26" s="81">
        <f t="shared" si="3"/>
        <v>148.86590000000001</v>
      </c>
      <c r="T26" s="67"/>
    </row>
    <row r="27" spans="1:21" x14ac:dyDescent="0.25">
      <c r="O27" s="81">
        <v>1.02</v>
      </c>
      <c r="P27" s="81">
        <f t="shared" si="3"/>
        <v>147.42060000000001</v>
      </c>
      <c r="T27" s="156">
        <v>43313</v>
      </c>
      <c r="U27" t="s">
        <v>1146</v>
      </c>
    </row>
    <row r="28" spans="1:21" x14ac:dyDescent="0.25">
      <c r="O28" s="81">
        <v>1.01</v>
      </c>
      <c r="P28" s="81">
        <f t="shared" si="3"/>
        <v>145.9753</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144.53</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143.0847</v>
      </c>
    </row>
    <row r="31" spans="1:21" x14ac:dyDescent="0.25">
      <c r="O31" s="81">
        <v>0.98</v>
      </c>
      <c r="P31" s="81">
        <f t="shared" si="3"/>
        <v>141.63939999999999</v>
      </c>
      <c r="T31" s="1">
        <v>43474</v>
      </c>
      <c r="U31" t="s">
        <v>1349</v>
      </c>
    </row>
    <row r="32" spans="1:21" x14ac:dyDescent="0.25">
      <c r="O32" s="81">
        <v>0.97</v>
      </c>
      <c r="P32" s="81">
        <f t="shared" si="3"/>
        <v>140.19409999999999</v>
      </c>
    </row>
    <row r="33" spans="1:17" x14ac:dyDescent="0.25">
      <c r="O33" s="81">
        <v>0.96</v>
      </c>
      <c r="P33" s="81">
        <f t="shared" si="3"/>
        <v>138.74879999999999</v>
      </c>
    </row>
    <row r="34" spans="1:17" x14ac:dyDescent="0.25">
      <c r="O34" s="81">
        <v>0.95</v>
      </c>
      <c r="P34" s="81">
        <f t="shared" si="3"/>
        <v>137.30349999999999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135.85819999999998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134.41290000000001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132.9676</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131.5223</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130.077</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25.25</v>
      </c>
      <c r="R4" s="424">
        <v>-1.15E-2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10100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7577.530000000017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6125.2700000000186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1.5410531029780761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3.9603960396039604E-3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13.289473684210527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27.775000000000002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27.522500000000001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27.270000000000003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27.017500000000002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26.765000000000001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26.512500000000003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26.26</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26.0075</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25.754999999999999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25.502500000000001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25.25</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24.997499999999999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24.745000000000001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3" si="4">D32*C32+E32</f>
        <v>3008</v>
      </c>
      <c r="G32" s="406">
        <v>43516</v>
      </c>
      <c r="H32" s="80">
        <v>300</v>
      </c>
      <c r="I32" s="43">
        <v>33.68</v>
      </c>
      <c r="J32" s="43">
        <v>0.13</v>
      </c>
      <c r="K32" s="43">
        <f t="shared" si="1"/>
        <v>10103.870000000001</v>
      </c>
      <c r="O32" s="81">
        <v>0.97</v>
      </c>
      <c r="P32" s="81">
        <f t="shared" si="3"/>
        <v>24.4925</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24.24</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23.987499999999997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23.734999999999999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23.482500000000002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23.23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22.977499999999999</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22.725000000000001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62.77</v>
      </c>
      <c r="R4" s="425">
        <v>-2.53E-2</v>
      </c>
      <c r="W4" s="134"/>
    </row>
    <row r="5" spans="1:23" x14ac:dyDescent="0.25">
      <c r="B5" s="72"/>
      <c r="C5" s="4"/>
      <c r="D5" s="3"/>
      <c r="E5" s="3"/>
      <c r="F5" s="3"/>
      <c r="G5" s="72"/>
      <c r="H5" s="161"/>
      <c r="I5" s="3"/>
      <c r="J5" s="3"/>
      <c r="K5" s="3"/>
      <c r="L5" s="4"/>
      <c r="M5" s="4"/>
      <c r="O5" s="11" t="s">
        <v>67</v>
      </c>
      <c r="Q5" s="3">
        <f>Q4*Q2</f>
        <v>6277</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1521.639999999994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480.92000000000007</v>
      </c>
      <c r="T8" s="1"/>
      <c r="U8" t="s">
        <v>791</v>
      </c>
      <c r="W8" s="134"/>
    </row>
    <row r="9" spans="1:23" x14ac:dyDescent="0.25">
      <c r="G9" s="4"/>
      <c r="H9" s="161"/>
      <c r="I9" s="3"/>
      <c r="J9" s="3"/>
      <c r="K9" s="3"/>
      <c r="L9" s="4"/>
      <c r="M9" s="4"/>
      <c r="O9" s="11" t="s">
        <v>204</v>
      </c>
      <c r="Q9" s="134">
        <f>IF(Q2=0, 0, Q8/Q6)</f>
        <v>8.2973319898966211E-2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18.353801169590646</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69.047000000000011</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68.419300000000007</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67.791600000000003</v>
      </c>
      <c r="Q19" s="2"/>
      <c r="T19" s="1">
        <v>43228</v>
      </c>
      <c r="U19" t="s">
        <v>82</v>
      </c>
      <c r="W19" s="134"/>
    </row>
    <row r="20" spans="1:23" x14ac:dyDescent="0.25">
      <c r="O20" s="81">
        <v>1.07</v>
      </c>
      <c r="P20" s="81">
        <f t="shared" si="0"/>
        <v>67.163900000000012</v>
      </c>
      <c r="Q20" s="2"/>
      <c r="W20" s="134"/>
    </row>
    <row r="21" spans="1:23" x14ac:dyDescent="0.25">
      <c r="O21" s="81">
        <v>1.06</v>
      </c>
      <c r="P21" s="81">
        <f t="shared" si="0"/>
        <v>66.536200000000008</v>
      </c>
      <c r="Q21" s="2"/>
      <c r="T21" s="1">
        <v>43283</v>
      </c>
      <c r="U21" t="s">
        <v>1118</v>
      </c>
      <c r="W21" s="134"/>
    </row>
    <row r="22" spans="1:23" x14ac:dyDescent="0.25">
      <c r="O22" s="81">
        <v>1.05</v>
      </c>
      <c r="P22" s="81">
        <f t="shared" si="0"/>
        <v>65.908500000000004</v>
      </c>
      <c r="Q22" s="2"/>
      <c r="W22" s="134"/>
    </row>
    <row r="23" spans="1:23" x14ac:dyDescent="0.25">
      <c r="O23" s="81">
        <v>1.04</v>
      </c>
      <c r="P23" s="81">
        <f t="shared" si="0"/>
        <v>65.280799999999999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64.653100000000009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64.025400000000005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63.3977</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62.77</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62.142300000000006</v>
      </c>
      <c r="Q28" s="2"/>
      <c r="W28" s="134"/>
    </row>
    <row r="29" spans="1:23" x14ac:dyDescent="0.25">
      <c r="A29" s="4"/>
      <c r="B29" s="164"/>
      <c r="C29" s="10"/>
      <c r="D29" s="39"/>
      <c r="E29" s="39"/>
      <c r="F29" s="39"/>
      <c r="G29" s="39"/>
      <c r="H29" s="179"/>
      <c r="I29" s="39"/>
      <c r="J29" s="39"/>
      <c r="K29" s="39"/>
      <c r="L29" s="39"/>
      <c r="M29" s="39"/>
      <c r="O29" s="81">
        <v>0.98</v>
      </c>
      <c r="P29" s="81">
        <f t="shared" si="0"/>
        <v>61.514600000000002</v>
      </c>
      <c r="Q29" s="2"/>
      <c r="W29" s="134"/>
    </row>
    <row r="30" spans="1:23" x14ac:dyDescent="0.25">
      <c r="A30" s="4"/>
      <c r="B30" s="164"/>
      <c r="C30" s="10"/>
      <c r="D30" s="39"/>
      <c r="E30" s="39"/>
      <c r="F30" s="39"/>
      <c r="G30" s="39"/>
      <c r="H30" s="179"/>
      <c r="I30" s="39"/>
      <c r="J30" s="39"/>
      <c r="K30" s="39"/>
      <c r="L30" s="39"/>
      <c r="M30" s="39"/>
      <c r="O30" s="81">
        <v>0.97</v>
      </c>
      <c r="P30" s="81">
        <f t="shared" si="0"/>
        <v>60.886900000000004</v>
      </c>
      <c r="W30" s="134"/>
    </row>
    <row r="31" spans="1:23" x14ac:dyDescent="0.25">
      <c r="A31" s="4"/>
      <c r="B31" s="164"/>
      <c r="C31" s="10"/>
      <c r="D31" s="39"/>
      <c r="E31" s="39"/>
      <c r="F31" s="39"/>
      <c r="G31" s="39"/>
      <c r="H31" s="179"/>
      <c r="I31" s="39"/>
      <c r="J31" s="39"/>
      <c r="K31" s="39"/>
      <c r="L31" s="39"/>
      <c r="M31" s="39"/>
      <c r="O31" s="81">
        <v>0.96</v>
      </c>
      <c r="P31" s="81">
        <f t="shared" si="0"/>
        <v>60.2592</v>
      </c>
      <c r="W31" s="134"/>
    </row>
    <row r="32" spans="1:23" x14ac:dyDescent="0.25">
      <c r="A32" s="4"/>
      <c r="B32" s="164"/>
      <c r="C32" s="10"/>
      <c r="D32" s="39"/>
      <c r="E32" s="39"/>
      <c r="F32" s="39"/>
      <c r="G32" s="39"/>
      <c r="H32" s="179"/>
      <c r="I32" s="39"/>
      <c r="J32" s="39"/>
      <c r="K32" s="39"/>
      <c r="L32" s="39"/>
      <c r="M32" s="39"/>
      <c r="O32" s="81">
        <v>0.95</v>
      </c>
      <c r="P32" s="81">
        <f t="shared" si="0"/>
        <v>59.631500000000003</v>
      </c>
      <c r="W32" s="134"/>
    </row>
    <row r="33" spans="1:23" x14ac:dyDescent="0.25">
      <c r="A33" s="4"/>
      <c r="B33" s="164"/>
      <c r="C33" s="10"/>
      <c r="D33" s="39"/>
      <c r="E33" s="39"/>
      <c r="F33" s="39"/>
      <c r="G33" s="39"/>
      <c r="H33" s="179"/>
      <c r="I33" s="39"/>
      <c r="J33" s="39"/>
      <c r="K33" s="39"/>
      <c r="L33" s="39"/>
      <c r="M33" s="39"/>
      <c r="O33" s="81">
        <v>0.94</v>
      </c>
      <c r="P33" s="81">
        <f t="shared" si="0"/>
        <v>59.003799999999998</v>
      </c>
      <c r="W33" s="134"/>
    </row>
    <row r="34" spans="1:23" x14ac:dyDescent="0.25">
      <c r="A34" s="4"/>
      <c r="B34" s="164"/>
      <c r="C34" s="10"/>
      <c r="D34" s="39"/>
      <c r="E34" s="39"/>
      <c r="F34" s="39"/>
      <c r="G34" s="39"/>
      <c r="H34" s="179"/>
      <c r="I34" s="39"/>
      <c r="J34" s="39"/>
      <c r="K34" s="39"/>
      <c r="L34" s="39"/>
      <c r="M34" s="39"/>
      <c r="O34" s="81">
        <v>0.93</v>
      </c>
      <c r="P34" s="81">
        <f t="shared" si="0"/>
        <v>58.376100000000008</v>
      </c>
      <c r="W34" s="134"/>
    </row>
    <row r="35" spans="1:23" x14ac:dyDescent="0.25">
      <c r="A35" s="4"/>
      <c r="B35" s="164"/>
      <c r="C35" s="10"/>
      <c r="D35" s="39"/>
      <c r="E35" s="39"/>
      <c r="F35" s="39"/>
      <c r="G35" s="39"/>
      <c r="H35" s="179"/>
      <c r="I35" s="39"/>
      <c r="J35" s="39"/>
      <c r="K35" s="39"/>
      <c r="L35" s="39"/>
      <c r="M35" s="39"/>
      <c r="O35" s="81">
        <v>0.92</v>
      </c>
      <c r="P35" s="81">
        <f t="shared" si="0"/>
        <v>57.748400000000004</v>
      </c>
      <c r="W35" s="134"/>
    </row>
    <row r="36" spans="1:23" x14ac:dyDescent="0.25">
      <c r="A36" s="4"/>
      <c r="B36" s="164"/>
      <c r="C36" s="10"/>
      <c r="D36" s="39"/>
      <c r="E36" s="39"/>
      <c r="F36" s="39"/>
      <c r="G36" s="39"/>
      <c r="H36" s="179"/>
      <c r="I36" s="39"/>
      <c r="J36" s="39"/>
      <c r="K36" s="39"/>
      <c r="L36" s="39"/>
      <c r="M36" s="39"/>
      <c r="O36" s="81">
        <v>0.91</v>
      </c>
      <c r="P36" s="81">
        <f t="shared" si="0"/>
        <v>57.120700000000006</v>
      </c>
      <c r="W36" s="134"/>
    </row>
    <row r="37" spans="1:23" x14ac:dyDescent="0.25">
      <c r="A37" s="4"/>
      <c r="B37" s="164"/>
      <c r="C37" s="10"/>
      <c r="D37" s="39"/>
      <c r="E37" s="39"/>
      <c r="F37" s="39"/>
      <c r="G37" s="39"/>
      <c r="H37" s="179"/>
      <c r="I37" s="39"/>
      <c r="J37" s="39"/>
      <c r="K37" s="39"/>
      <c r="L37" s="39"/>
      <c r="M37" s="39"/>
      <c r="O37" s="81">
        <v>0.9</v>
      </c>
      <c r="P37" s="81">
        <f t="shared" si="0"/>
        <v>56.493000000000002</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489</v>
      </c>
      <c r="AJ2">
        <f>$Q$2*$Q$4</f>
        <v>6651.0000000000009</v>
      </c>
      <c r="AK2">
        <f ca="1">AJ2*EXP(-$X$2 * AI2/365.25)</f>
        <v>28238.349826234069</v>
      </c>
      <c r="AM2" s="2">
        <f>Q10</f>
        <v>0</v>
      </c>
      <c r="AO2">
        <f ca="1" xml:space="preserve"> (SUM(AB:AB) - SUM(AE:AE) - SUM(AH:AH) - SUM(AK:AK))/SUM(AB:AB)</f>
        <v>-1.3434444558725063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489</v>
      </c>
      <c r="AJ3">
        <f t="shared" ref="AJ3:AJ17" si="11">$Q$2*$Q$4</f>
        <v>6651.0000000000009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22.17</v>
      </c>
      <c r="R4" s="425">
        <v>-3.7000000000000002E-3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489</v>
      </c>
      <c r="AJ4">
        <f t="shared" si="11"/>
        <v>6651.0000000000009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6651.0000000000009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489</v>
      </c>
      <c r="AJ5">
        <f t="shared" si="11"/>
        <v>6651.0000000000009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489</v>
      </c>
      <c r="AJ6">
        <f t="shared" si="11"/>
        <v>6651.0000000000009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-2094.8899999999912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489</v>
      </c>
      <c r="AJ7">
        <f t="shared" si="11"/>
        <v>6651.0000000000009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-2094.8899999999912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489</v>
      </c>
      <c r="AJ8">
        <f t="shared" si="11"/>
        <v>6651.0000000000009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-0.23952850996296468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489</v>
      </c>
      <c r="AJ9">
        <f t="shared" si="11"/>
        <v>6651.0000000000009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489</v>
      </c>
      <c r="AJ10">
        <f t="shared" si="11"/>
        <v>6651.0000000000009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4.6910239061795214E-2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489</v>
      </c>
      <c r="AJ11">
        <f t="shared" si="11"/>
        <v>6651.0000000000009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489</v>
      </c>
      <c r="AJ12">
        <f t="shared" si="11"/>
        <v>6651.0000000000009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13.041176470588237</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489</v>
      </c>
      <c r="AJ13">
        <f t="shared" si="11"/>
        <v>6651.0000000000009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489</v>
      </c>
      <c r="AJ14">
        <f t="shared" si="11"/>
        <v>6651.0000000000009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489</v>
      </c>
      <c r="AJ15">
        <f t="shared" si="11"/>
        <v>6651.0000000000009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489</v>
      </c>
      <c r="AJ16">
        <f t="shared" si="11"/>
        <v>6651.0000000000009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489</v>
      </c>
      <c r="AJ17">
        <f t="shared" si="11"/>
        <v>6651.0000000000009</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24.387000000000004</v>
      </c>
      <c r="W19" s="134"/>
    </row>
    <row r="20" spans="1:39" x14ac:dyDescent="0.25">
      <c r="B20" s="72">
        <v>43440</v>
      </c>
      <c r="C20" s="4">
        <v>100</v>
      </c>
      <c r="D20" s="3">
        <v>23.38</v>
      </c>
      <c r="E20" s="3">
        <v>0</v>
      </c>
      <c r="F20" s="3">
        <f t="shared" si="12"/>
        <v>2338</v>
      </c>
      <c r="G20" s="4"/>
      <c r="H20" s="70"/>
      <c r="O20" s="81">
        <v>1.0900000000000001</v>
      </c>
      <c r="P20" s="81">
        <f t="shared" ref="P20:P39" si="13">O20*$Q$4</f>
        <v>24.165300000000002</v>
      </c>
      <c r="T20" s="1">
        <v>43244</v>
      </c>
      <c r="U20" t="s">
        <v>1072</v>
      </c>
      <c r="W20" s="134"/>
    </row>
    <row r="21" spans="1:39" x14ac:dyDescent="0.25">
      <c r="B21" s="72"/>
      <c r="C21" s="4"/>
      <c r="D21" s="3"/>
      <c r="E21" s="3"/>
      <c r="F21" s="3"/>
      <c r="O21" s="81">
        <v>1.08</v>
      </c>
      <c r="P21" s="81">
        <f t="shared" si="13"/>
        <v>23.943600000000004</v>
      </c>
      <c r="W21" s="134"/>
    </row>
    <row r="22" spans="1:39" x14ac:dyDescent="0.25">
      <c r="C22" s="4"/>
      <c r="D22" s="3"/>
      <c r="E22" s="3"/>
      <c r="F22" s="3"/>
      <c r="H22" s="70"/>
      <c r="O22" s="81">
        <v>1.07</v>
      </c>
      <c r="P22" s="81">
        <f t="shared" si="13"/>
        <v>23.721900000000002</v>
      </c>
      <c r="T22" s="693">
        <v>43288</v>
      </c>
      <c r="U22" t="s">
        <v>1153</v>
      </c>
      <c r="W22" s="134"/>
    </row>
    <row r="23" spans="1:39" x14ac:dyDescent="0.25">
      <c r="O23" s="81">
        <v>1.06</v>
      </c>
      <c r="P23" s="81">
        <f t="shared" si="13"/>
        <v>23.500200000000003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23.278500000000001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23.056800000000003</v>
      </c>
      <c r="T25" s="693">
        <v>43318</v>
      </c>
      <c r="U25" t="s">
        <v>1158</v>
      </c>
      <c r="W25" s="134"/>
    </row>
    <row r="26" spans="1:39" x14ac:dyDescent="0.25">
      <c r="O26" s="81">
        <v>1.03</v>
      </c>
      <c r="P26" s="81">
        <f t="shared" si="13"/>
        <v>22.835100000000001</v>
      </c>
      <c r="T26" s="708"/>
      <c r="W26" s="134"/>
    </row>
    <row r="27" spans="1:39" x14ac:dyDescent="0.25">
      <c r="O27" s="81">
        <v>1.02</v>
      </c>
      <c r="P27" s="81">
        <f t="shared" si="13"/>
        <v>22.613400000000002</v>
      </c>
      <c r="T27" s="1">
        <v>43342</v>
      </c>
      <c r="U27" t="s">
        <v>1256</v>
      </c>
      <c r="W27" s="134"/>
    </row>
    <row r="28" spans="1:39" x14ac:dyDescent="0.25">
      <c r="O28" s="81">
        <v>1.01</v>
      </c>
      <c r="P28" s="81">
        <f t="shared" si="13"/>
        <v>22.3917</v>
      </c>
      <c r="U28" s="405" t="s">
        <v>1257</v>
      </c>
      <c r="W28" s="134"/>
    </row>
    <row r="29" spans="1:39" x14ac:dyDescent="0.25">
      <c r="O29" s="81">
        <v>1</v>
      </c>
      <c r="P29" s="81">
        <f t="shared" si="13"/>
        <v>22.17</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21.948300000000003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21.726600000000001</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21.504900000000003</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21.283200000000001</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21.061500000000002</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20.8398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20.618100000000002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20.396400000000003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20.174700000000001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19.953000000000003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48.3</v>
      </c>
      <c r="R4" s="405">
        <v>-3.7000000000000002E-3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7728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2159.4599999999991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554.87999999999738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7.7355460385438571E-2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3.5610766045548657E-2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10.685840707964601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53.13</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52.646999999999998</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52.164000000000001</v>
      </c>
      <c r="W19" s="2"/>
      <c r="X19" s="134"/>
      <c r="AD19" s="182"/>
      <c r="AG19" s="182"/>
    </row>
    <row r="20" spans="1:33" x14ac:dyDescent="0.25">
      <c r="P20" s="81">
        <v>1.07</v>
      </c>
      <c r="Q20" s="81">
        <f t="shared" si="2"/>
        <v>51.680999999999997</v>
      </c>
      <c r="W20" s="2"/>
      <c r="X20" s="134"/>
    </row>
    <row r="21" spans="1:33" x14ac:dyDescent="0.25">
      <c r="P21" s="81">
        <v>1.06</v>
      </c>
      <c r="Q21" s="81">
        <f t="shared" si="2"/>
        <v>51.198</v>
      </c>
      <c r="W21" s="2"/>
      <c r="X21" s="134"/>
      <c r="AD21" s="182"/>
      <c r="AG21" s="182"/>
    </row>
    <row r="22" spans="1:33" x14ac:dyDescent="0.25">
      <c r="P22" s="81">
        <v>1.05</v>
      </c>
      <c r="Q22" s="81">
        <f t="shared" si="2"/>
        <v>50.714999999999996</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50.231999999999999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49.748999999999995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49.265999999999998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48.782999999999994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47.817</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47.333999999999996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46.850999999999999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46.367999999999995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45.884999999999998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45.401999999999994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44.918999999999997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44.436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43.952999999999996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43.47</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14.65</v>
      </c>
      <c r="R4" s="180">
        <v>-2.0999999999999999E-3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10255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-5743.4500000000007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-5818.4700000000012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-0.36199215228572318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6.2798634812286688E-2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9.4516129032258061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16.115000000000002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15.968500000000002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15.822000000000001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15.675500000000001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15.529000000000002</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15.3825</v>
      </c>
    </row>
    <row r="25" spans="1:21" x14ac:dyDescent="0.25">
      <c r="A25" s="890"/>
      <c r="B25" s="368">
        <v>43318</v>
      </c>
      <c r="C25" s="7">
        <v>80</v>
      </c>
      <c r="D25" s="43">
        <v>23.08</v>
      </c>
      <c r="E25" s="43">
        <v>0</v>
      </c>
      <c r="F25" s="43">
        <f t="shared" si="2"/>
        <v>1846.3999999999999</v>
      </c>
      <c r="O25" s="81">
        <v>1.04</v>
      </c>
      <c r="P25" s="81">
        <f t="shared" si="3"/>
        <v>15.236000000000001</v>
      </c>
    </row>
    <row r="26" spans="1:21" x14ac:dyDescent="0.25">
      <c r="A26" s="890"/>
      <c r="B26" s="368">
        <v>43319</v>
      </c>
      <c r="C26" s="7">
        <v>100</v>
      </c>
      <c r="D26" s="43">
        <v>21.72</v>
      </c>
      <c r="E26" s="43">
        <v>0</v>
      </c>
      <c r="F26" s="43">
        <f t="shared" si="2"/>
        <v>2172</v>
      </c>
      <c r="O26" s="81">
        <v>1.03</v>
      </c>
      <c r="P26" s="81">
        <f t="shared" si="3"/>
        <v>15.089500000000001</v>
      </c>
    </row>
    <row r="27" spans="1:21" x14ac:dyDescent="0.25">
      <c r="A27" s="890"/>
      <c r="B27" s="368">
        <v>43320</v>
      </c>
      <c r="C27" s="7">
        <v>200</v>
      </c>
      <c r="D27" s="43">
        <v>20.399999999999999</v>
      </c>
      <c r="E27" s="43">
        <v>0</v>
      </c>
      <c r="F27" s="43">
        <f t="shared" si="2"/>
        <v>4079.9999999999995</v>
      </c>
      <c r="O27" s="81">
        <v>1.02</v>
      </c>
      <c r="P27" s="81">
        <f t="shared" si="3"/>
        <v>14.943000000000001</v>
      </c>
    </row>
    <row r="28" spans="1:21" x14ac:dyDescent="0.25">
      <c r="B28" s="368">
        <v>43325</v>
      </c>
      <c r="C28" s="7">
        <v>500</v>
      </c>
      <c r="D28" s="43">
        <v>20.48</v>
      </c>
      <c r="E28" s="43">
        <v>0</v>
      </c>
      <c r="F28" s="43">
        <f t="shared" si="2"/>
        <v>10240</v>
      </c>
      <c r="O28" s="81">
        <v>1.01</v>
      </c>
      <c r="P28" s="81">
        <f t="shared" si="3"/>
        <v>14.7965</v>
      </c>
      <c r="T28" s="693">
        <v>43136</v>
      </c>
      <c r="U28" t="s">
        <v>838</v>
      </c>
    </row>
    <row r="29" spans="1:21" x14ac:dyDescent="0.25">
      <c r="B29" s="368">
        <v>43347</v>
      </c>
      <c r="C29" s="7">
        <v>200</v>
      </c>
      <c r="D29" s="43">
        <v>21.28</v>
      </c>
      <c r="E29" s="43">
        <v>0</v>
      </c>
      <c r="F29" s="43">
        <f t="shared" si="2"/>
        <v>4256</v>
      </c>
      <c r="O29" s="81">
        <v>1</v>
      </c>
      <c r="P29" s="81">
        <f t="shared" si="3"/>
        <v>14.65</v>
      </c>
    </row>
    <row r="30" spans="1:21" ht="15" customHeight="1" x14ac:dyDescent="0.25">
      <c r="A30" s="891" t="s">
        <v>1274</v>
      </c>
      <c r="B30" s="368">
        <v>43367</v>
      </c>
      <c r="C30" s="7">
        <v>200</v>
      </c>
      <c r="D30" s="43">
        <v>20.98</v>
      </c>
      <c r="E30" s="43">
        <v>0</v>
      </c>
      <c r="F30" s="43">
        <f t="shared" si="2"/>
        <v>4196</v>
      </c>
      <c r="O30" s="81">
        <v>0.99</v>
      </c>
      <c r="P30" s="81">
        <f t="shared" si="3"/>
        <v>14.503500000000001</v>
      </c>
      <c r="T30" s="1">
        <v>43175</v>
      </c>
      <c r="U30" t="s">
        <v>1088</v>
      </c>
    </row>
    <row r="31" spans="1:21" x14ac:dyDescent="0.25">
      <c r="A31" s="891"/>
      <c r="B31" s="72">
        <v>43367</v>
      </c>
      <c r="C31" s="7">
        <v>100</v>
      </c>
      <c r="D31" s="43">
        <v>20.315000000000001</v>
      </c>
      <c r="E31" s="43">
        <v>0</v>
      </c>
      <c r="F31" s="43">
        <f t="shared" si="2"/>
        <v>2031.5000000000002</v>
      </c>
      <c r="O31" s="81">
        <v>0.98</v>
      </c>
      <c r="P31" s="81">
        <f t="shared" si="3"/>
        <v>14.356999999999999</v>
      </c>
      <c r="T31" s="1">
        <v>43178</v>
      </c>
      <c r="U31" t="s">
        <v>935</v>
      </c>
    </row>
    <row r="32" spans="1:21" x14ac:dyDescent="0.25">
      <c r="A32" s="891"/>
      <c r="B32" s="72">
        <v>43378</v>
      </c>
      <c r="C32" s="7">
        <v>100</v>
      </c>
      <c r="D32" s="43">
        <v>19.39</v>
      </c>
      <c r="E32" s="43">
        <v>0</v>
      </c>
      <c r="F32" s="43">
        <f t="shared" si="2"/>
        <v>1939</v>
      </c>
      <c r="O32" s="81">
        <v>0.97</v>
      </c>
      <c r="P32" s="81">
        <f t="shared" si="3"/>
        <v>14.2105</v>
      </c>
    </row>
    <row r="33" spans="1:21" x14ac:dyDescent="0.25">
      <c r="A33" s="891"/>
      <c r="B33" s="72">
        <v>43378</v>
      </c>
      <c r="C33" s="7">
        <v>100</v>
      </c>
      <c r="D33" s="43">
        <v>18.75</v>
      </c>
      <c r="E33" s="43">
        <v>0</v>
      </c>
      <c r="F33" s="43">
        <f t="shared" si="2"/>
        <v>1875</v>
      </c>
      <c r="O33" s="81">
        <v>0.96</v>
      </c>
      <c r="P33" s="81">
        <f t="shared" si="3"/>
        <v>14.064</v>
      </c>
      <c r="T33" s="1">
        <v>43217</v>
      </c>
      <c r="U33" t="s">
        <v>1007</v>
      </c>
    </row>
    <row r="34" spans="1:21" x14ac:dyDescent="0.25">
      <c r="B34" s="72">
        <v>43511</v>
      </c>
      <c r="C34" s="4">
        <v>200</v>
      </c>
      <c r="D34" s="3">
        <v>17.68</v>
      </c>
      <c r="E34" s="3">
        <v>0</v>
      </c>
      <c r="F34" s="3">
        <f t="shared" si="2"/>
        <v>3536</v>
      </c>
      <c r="O34" s="81">
        <v>0.95</v>
      </c>
      <c r="P34" s="81">
        <f t="shared" si="3"/>
        <v>13.9175</v>
      </c>
    </row>
    <row r="35" spans="1:21" x14ac:dyDescent="0.25">
      <c r="B35" s="72">
        <v>43546</v>
      </c>
      <c r="C35" s="4">
        <v>200</v>
      </c>
      <c r="D35" s="3">
        <v>15.12</v>
      </c>
      <c r="E35" s="3">
        <v>0</v>
      </c>
      <c r="F35" s="3">
        <f t="shared" si="2"/>
        <v>3024</v>
      </c>
      <c r="O35" s="81">
        <v>0.94</v>
      </c>
      <c r="P35" s="81">
        <f t="shared" si="3"/>
        <v>13.770999999999999</v>
      </c>
      <c r="T35" s="1">
        <v>43224</v>
      </c>
      <c r="U35" t="s">
        <v>82</v>
      </c>
    </row>
    <row r="36" spans="1:21" x14ac:dyDescent="0.25">
      <c r="B36" s="4"/>
      <c r="C36" s="4"/>
      <c r="D36" s="3"/>
      <c r="E36" s="3"/>
      <c r="F36" s="3"/>
      <c r="O36" s="81">
        <v>0.93</v>
      </c>
      <c r="P36" s="81">
        <f t="shared" si="3"/>
        <v>13.624500000000001</v>
      </c>
    </row>
    <row r="37" spans="1:21" x14ac:dyDescent="0.25">
      <c r="O37" s="81">
        <v>0.92</v>
      </c>
      <c r="P37" s="81">
        <f t="shared" si="3"/>
        <v>13.478000000000002</v>
      </c>
    </row>
    <row r="38" spans="1:21" x14ac:dyDescent="0.25">
      <c r="B38" s="4"/>
      <c r="C38" s="4"/>
      <c r="D38" s="3"/>
      <c r="E38" s="3"/>
      <c r="F38" s="3"/>
      <c r="O38" s="81">
        <v>0.91</v>
      </c>
      <c r="P38" s="81">
        <f t="shared" si="3"/>
        <v>13.3315</v>
      </c>
      <c r="T38" s="693">
        <v>43318</v>
      </c>
      <c r="U38" t="s">
        <v>82</v>
      </c>
    </row>
    <row r="39" spans="1:21" x14ac:dyDescent="0.25">
      <c r="O39" s="81">
        <v>0.9</v>
      </c>
      <c r="P39" s="81">
        <f t="shared" si="3"/>
        <v>13.185</v>
      </c>
      <c r="U39" t="s">
        <v>1203</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14.9</v>
      </c>
      <c r="R4" s="424">
        <v>6.9999999999999999E-4</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14900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-114.47999999999956</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-399.45000000000437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-2.61087816882309E-2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6.0816326530612246</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16.39</v>
      </c>
      <c r="T17" s="1">
        <v>43235</v>
      </c>
      <c r="U17" t="s">
        <v>1051</v>
      </c>
    </row>
    <row r="18" spans="1:21" x14ac:dyDescent="0.25">
      <c r="O18" s="81">
        <v>1.0900000000000001</v>
      </c>
      <c r="P18" s="81">
        <f t="shared" ref="P18:P37" si="2">O18*$Q$4</f>
        <v>16.241000000000003</v>
      </c>
      <c r="U18" t="s">
        <v>1052</v>
      </c>
    </row>
    <row r="19" spans="1:21" x14ac:dyDescent="0.25">
      <c r="O19" s="81">
        <v>1.08</v>
      </c>
      <c r="P19" s="81">
        <f t="shared" si="2"/>
        <v>16.092000000000002</v>
      </c>
    </row>
    <row r="20" spans="1:21" x14ac:dyDescent="0.25">
      <c r="O20" s="81">
        <v>1.07</v>
      </c>
      <c r="P20" s="81">
        <f t="shared" si="2"/>
        <v>15.943000000000001</v>
      </c>
    </row>
    <row r="21" spans="1:21" x14ac:dyDescent="0.25">
      <c r="O21" s="81">
        <v>1.06</v>
      </c>
      <c r="P21" s="81">
        <f t="shared" si="2"/>
        <v>15.794</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15.645000000000001</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15.496</v>
      </c>
      <c r="T23" s="1">
        <v>43358</v>
      </c>
      <c r="U23" t="s">
        <v>1267</v>
      </c>
    </row>
    <row r="24" spans="1:21" x14ac:dyDescent="0.25">
      <c r="O24" s="81">
        <v>1.03</v>
      </c>
      <c r="P24" s="81">
        <f t="shared" si="2"/>
        <v>15.347000000000001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15.198</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15.049000000000001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14.9</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14.750999999999999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14.602</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14.452999999999999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14.304</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14.154999999999999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14.006</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13.857000000000001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13.708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13.559000000000001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13.41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2019-05-03T02:39:20Z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