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CF" sheetId="61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r:id="rId40"/>
    <sheet name="WWD" sheetId="28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44" i="61" l="1"/>
  <c r="H44" i="61"/>
  <c r="G44" i="61"/>
  <c r="D249" i="38"/>
  <c r="E249" i="38"/>
  <c r="G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G248" i="38"/>
  <c r="D241" i="38"/>
  <c r="D242" i="38"/>
  <c r="D243" i="38"/>
  <c r="D244" i="38"/>
  <c r="D245" i="38"/>
  <c r="D246" i="38"/>
  <c r="D247" i="38"/>
  <c r="D248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L247" i="38" l="1"/>
  <c r="O247" i="38" s="1"/>
  <c r="N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C18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M75" i="58"/>
  <c r="H75" i="58"/>
  <c r="F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M74" i="57"/>
  <c r="C74" i="57"/>
  <c r="F74" i="57"/>
  <c r="H74" i="57"/>
  <c r="K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C67" i="60"/>
  <c r="C82" i="53"/>
  <c r="F72" i="59"/>
  <c r="M67" i="60"/>
  <c r="F82" i="53"/>
  <c r="F67" i="60"/>
  <c r="H72" i="59"/>
  <c r="M82" i="53"/>
  <c r="H67" i="60"/>
  <c r="H82" i="53"/>
  <c r="K82" i="53"/>
  <c r="K72" i="59"/>
  <c r="M72" i="59"/>
  <c r="K67" i="60"/>
  <c r="C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L240" i="38" s="1"/>
  <c r="M240" i="38"/>
  <c r="T240" i="38" s="1"/>
  <c r="R240" i="38"/>
  <c r="O241" i="38" l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C19" i="63"/>
  <c r="F19" i="63"/>
  <c r="M19" i="63"/>
  <c r="K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M19" i="62"/>
  <c r="K19" i="62"/>
  <c r="C19" i="62"/>
  <c r="F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60"/>
  <c r="M19" i="58"/>
  <c r="M19" i="52"/>
  <c r="M19" i="61"/>
  <c r="C19" i="59"/>
  <c r="M19" i="59"/>
  <c r="K19" i="61"/>
  <c r="M19" i="53"/>
  <c r="H19" i="59"/>
  <c r="H19" i="41"/>
  <c r="H19" i="52"/>
  <c r="M30" i="49"/>
  <c r="K19" i="60"/>
  <c r="C19" i="60"/>
  <c r="H19" i="60"/>
  <c r="M19" i="31"/>
  <c r="F19" i="61"/>
  <c r="C19" i="41"/>
  <c r="M19" i="34"/>
  <c r="K19" i="59"/>
  <c r="H30" i="49"/>
  <c r="H19" i="53"/>
  <c r="H19" i="54"/>
  <c r="C19" i="31"/>
  <c r="H19" i="34"/>
  <c r="H19" i="58"/>
  <c r="H19" i="51"/>
  <c r="F19" i="60"/>
  <c r="K19" i="52"/>
  <c r="H19" i="31"/>
  <c r="M19" i="51"/>
  <c r="M19" i="54"/>
  <c r="F19" i="58"/>
  <c r="C30" i="49"/>
  <c r="C19" i="61"/>
  <c r="K19" i="58"/>
  <c r="C19" i="58"/>
  <c r="C19" i="53"/>
  <c r="C19" i="54"/>
  <c r="F19" i="59"/>
  <c r="M19" i="41"/>
  <c r="H19" i="61"/>
  <c r="C19" i="34"/>
  <c r="C19" i="51"/>
  <c r="C19" i="52"/>
  <c r="H19" i="55"/>
  <c r="C19" i="55"/>
  <c r="M19" i="55"/>
  <c r="F19" i="3"/>
  <c r="M19" i="3"/>
  <c r="K19" i="3"/>
  <c r="H19" i="3"/>
  <c r="C19" i="3"/>
  <c r="M19" i="45"/>
  <c r="C19" i="45"/>
  <c r="H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K19" i="50"/>
  <c r="C19" i="50"/>
  <c r="M19" i="50"/>
  <c r="H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7" i="38" l="1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7" i="38" l="1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7" i="38" l="1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35" i="17"/>
  <c r="K19" i="31"/>
  <c r="F19" i="34"/>
  <c r="F19" i="31"/>
  <c r="F81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4" l="1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<sst xmlns="http://schemas.openxmlformats.org/spreadsheetml/2006/main" count="3904" uniqueCount="586">
  <si>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</si>
  <si>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</si>
  <si>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</si>
  <si>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</si>
  <si>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</si>
  <si>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</si>
  <si>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</si>
  <si>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</si>
  <si>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</si>
  <si>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</si>
  <si>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</si>
  <si>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</si>
  <si>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</si>
  <si>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</si>
  <si>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</si>
  <si>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</si>
  <si>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</si>
  <si>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</si>
  <si>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</si>
  <si>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</si>
  <si>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</si>
  <si>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</si>
  <si>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</si>
  <si>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</si>
  <si>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</si>
  <si>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</si>
  <si>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</si>
  <si>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</si>
  <si>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</si>
  <si>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</si>
  <si>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</si>
  <si>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</si>
  <si>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</si>
  <si>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</si>
  <si>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</si>
  <si>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</si>
  <si>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</si>
  <si>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</si>
  <si>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</si>
  <si>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</si>
  <si>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</si>
  <si>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</si>
  <si>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</si>
  <si>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</si>
  <si>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</si>
  <si>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</si>
  <si>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</si>
  <si>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</si>
  <si>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</si>
  <si>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</si>
  <si>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</si>
  <si>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</si>
  <si>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</si>
  <si>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</si>
  <si>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</si>
  <si>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</si>
  <si>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</si>
  <si>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</si>
  <si>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</si>
  <si>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</si>
  <si>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</si>
  <si>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</si>
  <si>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</si>
  <si>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</si>
  <si>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</si>
  <si>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</si>
  <si>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</si>
  <si>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</si>
  <si>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</si>
  <si>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</si>
  <si>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</si>
  <si>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</si>
  <si>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</si>
  <si>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</si>
  <si>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</si>
  <si>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</si>
  <si>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</si>
  <si>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</si>
  <si>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</si>
  <si>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</si>
  <si>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</si>
  <si>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</si>
  <si>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</si>
  <si>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</si>
  <si>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</si>
  <si>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</si>
  <si>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</si>
  <si>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</si>
  <si>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</si>
  <si>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</si>
  <si>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</si>
  <si>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</si>
  <si>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</si>
  <si>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</si>
  <si>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</si>
  <si>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</si>
  <si>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</si>
  <si>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</si>
  <si>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</si>
  <si>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</si>
  <si>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</si>
  <si>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</si>
  <si>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</si>
  <si>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</si>
  <si>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</si>
  <si>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</si>
  <si>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</si>
  <si>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</si>
  <si>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</si>
  <si>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</si>
  <si>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</si>
  <si>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</si>
  <si>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</si>
  <si>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</si>
  <si>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</si>
  <si>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</si>
  <si>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</si>
  <si>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</si>
  <si>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</si>
  <si>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</si>
  <si>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</si>
  <si>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</si>
  <si>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</si>
  <si>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</si>
  <si>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</si>
  <si>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</si>
  <si>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</si>
  <si>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</si>
  <si>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</si>
  <si>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</si>
  <si>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</si>
  <si>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</si>
  <si>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</si>
  <si>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</si>
  <si>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</si>
  <si>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</si>
  <si>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</si>
  <si>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</si>
  <si>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</si>
  <si>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</si>
  <si>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</si>
  <si>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</si>
  <si>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</si>
  <si>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</si>
  <si>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</si>
  <si>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</si>
  <si>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</si>
  <si>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</si>
  <si>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</si>
  <si>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</si>
  <si>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</si>
  <si>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</si>
  <si>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</si>
  <si>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</si>
  <si>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</si>
  <si>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</si>
  <si>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</si>
  <si>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</si>
  <si>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</si>
  <si>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</si>
  <si>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</si>
  <si>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</si>
  <si>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</si>
  <si>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</si>
  <si>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</si>
  <si>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</si>
  <si>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</si>
  <si>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</si>
  <si>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</si>
  <si>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</si>
  <si>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</si>
  <si>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</si>
  <si>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</si>
  <si>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</si>
  <si>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</si>
  <si>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</si>
  <si>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</si>
  <si>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</si>
  <si>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</si>
  <si>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</si>
  <si>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</si>
  <si>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</si>
  <si>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</si>
  <si>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</si>
  <si>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</si>
  <si>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</si>
  <si>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</si>
  <si>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</si>
  <si>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</si>
  <si>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</si>
  <si>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</si>
  <si>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</si>
  <si>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</si>
  <si>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</si>
  <si>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</si>
  <si>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</si>
  <si>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</si>
  <si>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</si>
  <si>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</si>
  <si>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</si>
  <si>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</si>
  <si>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</si>
  <si>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</si>
  <si>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</si>
  <si>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</si>
  <si>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</si>
  <si>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</si>
  <si>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</si>
  <si>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</si>
  <si>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</si>
  <si>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</si>
  <si>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</si>
  <si>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</si>
  <si>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</si>
  <si>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</si>
  <si>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</si>
  <si>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</si>
  <si>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</si>
  <si>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</si>
  <si>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</si>
  <si>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</si>
  <si>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</si>
  <si>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</si>
  <si>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</si>
  <si>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</si>
  <si>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</si>
  <si>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</si>
  <si>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</si>
  <si>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</si>
  <si>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</si>
  <si>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</si>
  <si>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</si>
  <si>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</si>
  <si>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</si>
  <si>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</si>
  <si>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</si>
  <si>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</si>
  <si>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</si>
  <si>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</si>
  <si>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</si>
  <si>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</si>
  <si>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</si>
  <si>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</si>
  <si>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</si>
  <si>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</si>
  <si>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</si>
  <si>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</si>
  <si>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</si>
  <si>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</si>
  <si>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</si>
  <si>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</si>
  <si>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</si>
  <si>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</si>
  <si>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</si>
  <si>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</si>
  <si>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</si>
  <si>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</si>
  <si>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</si>
  <si>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</si>
  <si>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</si>
  <si>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</si>
  <si>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</si>
  <si>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</si>
  <si>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</si>
  <si>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</si>
  <si>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</si>
  <si>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</si>
  <si>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</si>
  <si>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</si>
  <si>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</si>
  <si>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</si>
  <si>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</si>
  <si>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</si>
  <si>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</si>
  <si>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</si>
  <si>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</si>
  <si>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</si>
  <si>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</si>
  <si>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</si>
  <si>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</si>
  <si>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</si>
  <si>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</si>
  <si>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</si>
  <si>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</si>
  <si>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</si>
  <si>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</si>
  <si>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</si>
  <si>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</si>
  <si>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</si>
  <si>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</si>
  <si>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</si>
  <si>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</si>
  <si>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</si>
  <si>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</si>
  <si>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</si>
  <si>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</si>
  <si>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</si>
  <si>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</si>
  <si>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</si>
  <si>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</si>
  <si>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</si>
  <si>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</si>
  <si>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</si>
  <si>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</si>
  <si>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</si>
  <si>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</si>
  <si>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</si>
  <si>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</si>
  <si>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</si>
  <si>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</si>
  <si>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</si>
  <si>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</si>
  <si>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</si>
  <si>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</si>
  <si>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</si>
  <si>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</si>
  <si>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</si>
  <si>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</si>
  <si>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</si>
  <si>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</si>
  <si>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</si>
  <si>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</si>
  <si>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</si>
  <si>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</si>
  <si>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</si>
  <si>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</si>
  <si>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</si>
  <si>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0.10 Dividend</t>
  </si>
  <si>
    <t>32.94 - 51.34</t>
  </si>
  <si>
    <t>AH -4%</t>
  </si>
  <si>
    <t>10-Aug-16KORS Earnings announcement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</si>
  <si>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</si>
  <si>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</si>
  <si>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</si>
  <si>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</si>
  <si>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</si>
  <si>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</si>
  <si>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</si>
  <si>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</si>
  <si>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</si>
  <si>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83.39 - 108.49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</si>
  <si>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</si>
  <si>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</si>
  <si>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</si>
  <si>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</si>
  <si>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</si>
  <si>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</si>
  <si>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</si>
  <si>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</si>
  <si>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</si>
  <si>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</si>
  <si>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</si>
  <si>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</si>
  <si>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33.26 - 54.53</t>
  </si>
  <si>
    <t>1.42 (1.48%)</t>
  </si>
  <si>
    <t>Nov 1 - Nov 7 (Est.)</t>
  </si>
  <si>
    <t>117.10 - 160.68</t>
  </si>
  <si>
    <t>27.50 x 100</t>
  </si>
  <si>
    <t>Oct 18 - Oct 24 (Est.)</t>
  </si>
  <si>
    <t>2.50 (1.75%)</t>
  </si>
  <si>
    <t>0.28 Dividend</t>
  </si>
  <si>
    <t>86.25 - 120.65</t>
  </si>
  <si>
    <t>35.01 x 200</t>
  </si>
  <si>
    <t>77.00 - 152.27</t>
  </si>
  <si>
    <t>223.02 - 333.65</t>
  </si>
  <si>
    <t>Nov 3 - Nov 7 (Est.)</t>
  </si>
  <si>
    <t>2-Nov-16KATE Earnings announcement</t>
  </si>
  <si>
    <t>2-Nov-16ALL Earnings announcement</t>
  </si>
  <si>
    <t>25.77B</t>
  </si>
  <si>
    <t>1.32 (1.92%)</t>
  </si>
  <si>
    <t>77.92 - 117.70</t>
  </si>
  <si>
    <t>50.00 x 100</t>
  </si>
  <si>
    <t>Nov 2 - Nov 7 (Est.)</t>
  </si>
  <si>
    <t>20.77 - 65.12</t>
  </si>
  <si>
    <t>39.43 - 76.39</t>
  </si>
  <si>
    <t>16.98B</t>
  </si>
  <si>
    <t>9.31 - 19.30</t>
  </si>
  <si>
    <t>198.94B</t>
  </si>
  <si>
    <t>Oct 31 - Nov 4 (Est.)</t>
  </si>
  <si>
    <t>8/31 pay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</si>
  <si>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</si>
  <si>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</si>
  <si>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</si>
  <si>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</si>
  <si>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</si>
  <si>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</si>
  <si>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</si>
  <si>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</si>
  <si>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</si>
  <si>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1.76 (3.83%)</t>
  </si>
  <si>
    <t>1.04 (2.97%)</t>
  </si>
  <si>
    <t>1.00 (1.83%)</t>
  </si>
  <si>
    <t>2.36 (2.66%)</t>
  </si>
  <si>
    <t>1.14 (1.84%)</t>
  </si>
  <si>
    <t>0.12 (1.14%)</t>
  </si>
  <si>
    <t>0.76 (1.41%)</t>
  </si>
  <si>
    <t>1-Sep-16AVGO Earnings announcement</t>
  </si>
  <si>
    <t>0.81 (2.15%)</t>
  </si>
  <si>
    <t>1.88 (2.34%)</t>
  </si>
  <si>
    <t>0.44 (0.75%)</t>
  </si>
  <si>
    <t>1.52 (4.94%)</t>
  </si>
  <si>
    <t>25-Aug-16SIG Earnings announcement</t>
  </si>
  <si>
    <t>1.04 (1.20%)</t>
  </si>
  <si>
    <t>2.28 (2.12%)</t>
  </si>
  <si>
    <t>1.16 (1.77%)</t>
  </si>
  <si>
    <t>0.40 (1.06%)</t>
  </si>
  <si>
    <t>0.48 (1.47%)</t>
  </si>
  <si>
    <t>0.64 (1.15%)</t>
  </si>
  <si>
    <t>1.80 (2.13%)</t>
  </si>
  <si>
    <t>1.92 (2.72%)</t>
  </si>
  <si>
    <t>1500 @ 12.94</t>
  </si>
  <si>
    <t>276.43 x 100</t>
  </si>
  <si>
    <t>324.73 x 100</t>
  </si>
  <si>
    <t>311.80 - 316.24</t>
  </si>
  <si>
    <t>68.90B</t>
  </si>
  <si>
    <t>12.20 x 100</t>
  </si>
  <si>
    <t>12.36 x 700</t>
  </si>
  <si>
    <t>12.15 - 12.38</t>
  </si>
  <si>
    <t>49.81B</t>
  </si>
  <si>
    <t>0.60 (4.92%)</t>
  </si>
  <si>
    <t>0.01 x 100</t>
  </si>
  <si>
    <t>12.69 x 1400</t>
  </si>
  <si>
    <t>12.62 - 13.18</t>
  </si>
  <si>
    <t>4.55B</t>
  </si>
  <si>
    <t>45.29 x 100</t>
  </si>
  <si>
    <t>46.86 x 100</t>
  </si>
  <si>
    <t>46.01 - 46.49</t>
  </si>
  <si>
    <t>32.50 - 48.21</t>
  </si>
  <si>
    <t>18.94B</t>
  </si>
  <si>
    <t>34.92 x 100</t>
  </si>
  <si>
    <t>35.26 x 600</t>
  </si>
  <si>
    <t>34.84 - 35.16</t>
  </si>
  <si>
    <t>165.21B</t>
  </si>
  <si>
    <t>52.25 x 200</t>
  </si>
  <si>
    <t>58.00 x 100</t>
  </si>
  <si>
    <t>54.83 - 56.17</t>
  </si>
  <si>
    <t>17.39B</t>
  </si>
  <si>
    <t>72.50 x 200</t>
  </si>
  <si>
    <t>89.42 x 100</t>
  </si>
  <si>
    <t>89.17 - 89.86</t>
  </si>
  <si>
    <t>26.20B</t>
  </si>
  <si>
    <t>60.00 x 100</t>
  </si>
  <si>
    <t>74.70 x 400</t>
  </si>
  <si>
    <t>66.33 - 67.64</t>
  </si>
  <si>
    <t>12.56B</t>
  </si>
  <si>
    <t>1.12 (1.68%)</t>
  </si>
  <si>
    <t>62.95 x 400</t>
  </si>
  <si>
    <t>63.00 x 400</t>
  </si>
  <si>
    <t>62.47 - 63.32</t>
  </si>
  <si>
    <t>48.41B</t>
  </si>
  <si>
    <t>10.33 x 500</t>
  </si>
  <si>
    <t>10.49 x 1000</t>
  </si>
  <si>
    <t>10.35 - 10.50</t>
  </si>
  <si>
    <t>13.61B</t>
  </si>
  <si>
    <t>15.51 x 1500</t>
  </si>
  <si>
    <t>17.31 x 100</t>
  </si>
  <si>
    <t>16.86 - 17.59</t>
  </si>
  <si>
    <t>2.22B</t>
  </si>
  <si>
    <t>36.00 x 1500</t>
  </si>
  <si>
    <t>55.01 x 100</t>
  </si>
  <si>
    <t>53.99 - 54.46</t>
  </si>
  <si>
    <t>24.73B</t>
  </si>
  <si>
    <t>48.65 x 400</t>
  </si>
  <si>
    <t>49.75 x 900</t>
  </si>
  <si>
    <t>49.51 - 50.55</t>
  </si>
  <si>
    <t>8.84B</t>
  </si>
  <si>
    <t>74.84 x 500</t>
  </si>
  <si>
    <t>69.00 - 69.50</t>
  </si>
  <si>
    <t>155.12 x 100</t>
  </si>
  <si>
    <t>192.95 x 100</t>
  </si>
  <si>
    <t>168.70 - 172.17</t>
  </si>
  <si>
    <t>100.00 - 172.17</t>
  </si>
  <si>
    <t>67.70B</t>
  </si>
  <si>
    <t>2.00 (1.18%)</t>
  </si>
  <si>
    <t>36.85 x 100</t>
  </si>
  <si>
    <t>38.20 x 200</t>
  </si>
  <si>
    <t>37.14 - 38.06</t>
  </si>
  <si>
    <t>27.61B</t>
  </si>
  <si>
    <t>95.35 x 1900</t>
  </si>
  <si>
    <t>95.65 x 400</t>
  </si>
  <si>
    <t>95.30 - 96.85</t>
  </si>
  <si>
    <t>156.84B</t>
  </si>
  <si>
    <t>4.90 x 5000</t>
  </si>
  <si>
    <t>5.09 x 4300</t>
  </si>
  <si>
    <t>4.88 - 4.98</t>
  </si>
  <si>
    <t>5.81B</t>
  </si>
  <si>
    <t>0.42 (8.64%)</t>
  </si>
  <si>
    <t>79.40 x 600</t>
  </si>
  <si>
    <t>79.71 x 100</t>
  </si>
  <si>
    <t>79.01 - 79.90</t>
  </si>
  <si>
    <t>104.69B</t>
  </si>
  <si>
    <t>Nov 7 - Nov 11 (Est.)</t>
  </si>
  <si>
    <t>58.91 - 59.77</t>
  </si>
  <si>
    <t>3.66B</t>
  </si>
  <si>
    <t>30.52 x 500</t>
  </si>
  <si>
    <t>31.44 x 100</t>
  </si>
  <si>
    <t>30.83 - 31.25</t>
  </si>
  <si>
    <t>48.53B</t>
  </si>
  <si>
    <t>120.00 x 100</t>
  </si>
  <si>
    <t>159.40 x 500</t>
  </si>
  <si>
    <t>156.25 - 157.25</t>
  </si>
  <si>
    <t>61.77B</t>
  </si>
  <si>
    <t>33.79 - 34.21</t>
  </si>
  <si>
    <t>2.65B</t>
  </si>
  <si>
    <t>1.04 (3.06%)</t>
  </si>
  <si>
    <t>106.71 x 100</t>
  </si>
  <si>
    <t>113.91 x 100</t>
  </si>
  <si>
    <t>107.86 - 108.40</t>
  </si>
  <si>
    <t>90.67B</t>
  </si>
  <si>
    <t>2.64 (2.45%)</t>
  </si>
  <si>
    <t>139.60 x 100</t>
  </si>
  <si>
    <t>143.50 x 100</t>
  </si>
  <si>
    <t>141.68 - 143.13</t>
  </si>
  <si>
    <t>135.07B</t>
  </si>
  <si>
    <t>49.28 x 100</t>
  </si>
  <si>
    <t>49.56 x 100</t>
  </si>
  <si>
    <t>48.60 - 50.40</t>
  </si>
  <si>
    <t>37.59 - 56.84</t>
  </si>
  <si>
    <t>25.38B</t>
  </si>
  <si>
    <t>81.26 x 100</t>
  </si>
  <si>
    <t>93.00 x 100</t>
  </si>
  <si>
    <t>86.65 - 88.44</t>
  </si>
  <si>
    <t>6.84B</t>
  </si>
  <si>
    <t>108.53 x 500</t>
  </si>
  <si>
    <t>108.60 x 200</t>
  </si>
  <si>
    <t>108.01 - 108.94</t>
  </si>
  <si>
    <t>586.32B</t>
  </si>
  <si>
    <t>64.36 x 100</t>
  </si>
  <si>
    <t>66.74 x 100</t>
  </si>
  <si>
    <t>65.17 - 66.01</t>
  </si>
  <si>
    <t>60.41B</t>
  </si>
  <si>
    <t>22.00 x 300</t>
  </si>
  <si>
    <t>25.98 x 200</t>
  </si>
  <si>
    <t>22.00 - 23.37</t>
  </si>
  <si>
    <t>5.16B</t>
  </si>
  <si>
    <t>1.20 (5.43%)</t>
  </si>
  <si>
    <t>36.83 x 100</t>
  </si>
  <si>
    <t>37.20 x 900</t>
  </si>
  <si>
    <t>37.30 - 37.95</t>
  </si>
  <si>
    <t>23.23B</t>
  </si>
  <si>
    <t>49.20 x 100</t>
  </si>
  <si>
    <t>51.49 x 200</t>
  </si>
  <si>
    <t>50.16 - 50.95</t>
  </si>
  <si>
    <t>8.82B</t>
  </si>
  <si>
    <t>32.25 x 100</t>
  </si>
  <si>
    <t>32.85 x 400</t>
  </si>
  <si>
    <t>32.26 - 32.86</t>
  </si>
  <si>
    <t>30.64B</t>
  </si>
  <si>
    <t>55.55 x 100</t>
  </si>
  <si>
    <t>56.20 x 100</t>
  </si>
  <si>
    <t>55.69 - 56.24</t>
  </si>
  <si>
    <t>93.58B</t>
  </si>
  <si>
    <t>22.67 x 100</t>
  </si>
  <si>
    <t>33.18 x 100</t>
  </si>
  <si>
    <t>28.12 - 28.66</t>
  </si>
  <si>
    <t>22.02 - 43.88</t>
  </si>
  <si>
    <t>9.88B</t>
  </si>
  <si>
    <t>46.51 x 100</t>
  </si>
  <si>
    <t>48.65 x 200</t>
  </si>
  <si>
    <t>48.12 - 48.54</t>
  </si>
  <si>
    <t>42.73 - 54.96</t>
  </si>
  <si>
    <t>14.25 x 200</t>
  </si>
  <si>
    <t>14.78 x 500</t>
  </si>
  <si>
    <t>14.40 - 14.70</t>
  </si>
  <si>
    <t>15.04B</t>
  </si>
  <si>
    <t>218.27 x 6100</t>
  </si>
  <si>
    <t>218.29 x 100</t>
  </si>
  <si>
    <t>217.80 - 218.76</t>
  </si>
  <si>
    <t>181.02 - 218.76</t>
  </si>
  <si>
    <t>48.60 x 4000</t>
  </si>
  <si>
    <t>49.88 x 100</t>
  </si>
  <si>
    <t>48.81 - 49.15</t>
  </si>
  <si>
    <t>44.50 - 57.72</t>
  </si>
  <si>
    <t>246.88B</t>
  </si>
  <si>
    <t>1.52 (3.12%)</t>
  </si>
  <si>
    <t>44.50 x 100</t>
  </si>
  <si>
    <t>48.99 x 200</t>
  </si>
  <si>
    <t>47.78 - 49.47</t>
  </si>
  <si>
    <t>15.41B</t>
  </si>
  <si>
    <t>91.23 x 100</t>
  </si>
  <si>
    <t>83.56 - 84.05</t>
  </si>
  <si>
    <t>27.30B</t>
  </si>
  <si>
    <t>69.96 x 100</t>
  </si>
  <si>
    <t>71.35 x 100</t>
  </si>
  <si>
    <t>70.53 - 71.06</t>
  </si>
  <si>
    <t>42.35B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</si>
</sst>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Balance!$B$2:$B$462</c:f>
              <c:numCache>
                <c:formatCode>m/d/yyyy</c:formatCode>
                <c:ptCount val="4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Balance!$I$2:$I$340</c:f>
              <c:numCache>
                <c:formatCode>0.00</c:formatCode>
                <c:ptCount val="33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897368"/>
        <c:axId val="314903248"/>
      </c:scatterChart>
      <c:valAx>
        <c:axId val="31489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03248"/>
        <c:crosses val="autoZero"/>
        <c:crossBetween val="midCat"/>
      </c:valAx>
      <c:valAx>
        <c:axId val="3149032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97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902464"/>
        <c:axId val="331565312"/>
      </c:scatterChart>
      <c:valAx>
        <c:axId val="31490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5312"/>
        <c:crosses val="autoZero"/>
        <c:crossBetween val="midCat"/>
      </c:valAx>
      <c:valAx>
        <c:axId val="33156531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562960"/>
        <c:axId val="331559824"/>
      </c:scatterChart>
      <c:valAx>
        <c:axId val="33156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59824"/>
        <c:crosses val="autoZero"/>
        <c:crossBetween val="midCat"/>
      </c:valAx>
      <c:valAx>
        <c:axId val="3315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</c:numCache>
            </c:numRef>
          </c:xVal>
          <c:yVal>
            <c:numRef>
              <c:f>Balance!$P$2:$P$467</c:f>
              <c:numCache>
                <c:formatCode>0.00%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565704"/>
        <c:axId val="331560608"/>
      </c:scatterChart>
      <c:valAx>
        <c:axId val="331565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0608"/>
        <c:crosses val="autoZero"/>
        <c:crossBetween val="midCat"/>
      </c:valAx>
      <c:valAx>
        <c:axId val="33156060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314.42</c:v>
                </c:pt>
                <c:pt idx="1">
                  <c:v>313.64999999999998</c:v>
                </c:pt>
                <c:pt idx="2">
                  <c:v>315.95999999999998</c:v>
                </c:pt>
                <c:pt idx="3">
                  <c:v>314.56</c:v>
                </c:pt>
                <c:pt idx="4">
                  <c:v>321.33999999999997</c:v>
                </c:pt>
                <c:pt idx="5">
                  <c:v>330.11</c:v>
                </c:pt>
                <c:pt idx="6">
                  <c:v>301.83</c:v>
                </c:pt>
                <c:pt idx="7">
                  <c:v>289.93</c:v>
                </c:pt>
                <c:pt idx="8">
                  <c:v>289.02999999999997</c:v>
                </c:pt>
                <c:pt idx="9">
                  <c:v>288.35000000000002</c:v>
                </c:pt>
                <c:pt idx="10">
                  <c:v>287.04000000000002</c:v>
                </c:pt>
                <c:pt idx="11">
                  <c:v>287.35000000000002</c:v>
                </c:pt>
                <c:pt idx="12">
                  <c:v>287.77999999999997</c:v>
                </c:pt>
                <c:pt idx="13">
                  <c:v>282.45</c:v>
                </c:pt>
                <c:pt idx="14">
                  <c:v>262.41000000000003</c:v>
                </c:pt>
                <c:pt idx="15">
                  <c:v>259.82</c:v>
                </c:pt>
                <c:pt idx="16">
                  <c:v>261.5</c:v>
                </c:pt>
                <c:pt idx="17">
                  <c:v>260.3</c:v>
                </c:pt>
                <c:pt idx="18">
                  <c:v>252.87</c:v>
                </c:pt>
                <c:pt idx="19">
                  <c:v>251.19</c:v>
                </c:pt>
                <c:pt idx="20">
                  <c:v>253.36</c:v>
                </c:pt>
                <c:pt idx="21">
                  <c:v>252.54</c:v>
                </c:pt>
                <c:pt idx="22">
                  <c:v>251.3</c:v>
                </c:pt>
                <c:pt idx="23">
                  <c:v>247.27</c:v>
                </c:pt>
                <c:pt idx="24">
                  <c:v>247.48</c:v>
                </c:pt>
                <c:pt idx="25">
                  <c:v>242.03</c:v>
                </c:pt>
                <c:pt idx="26">
                  <c:v>245.06</c:v>
                </c:pt>
                <c:pt idx="27">
                  <c:v>241.82</c:v>
                </c:pt>
                <c:pt idx="28">
                  <c:v>238.91</c:v>
                </c:pt>
                <c:pt idx="29">
                  <c:v>228.52</c:v>
                </c:pt>
                <c:pt idx="30">
                  <c:v>224.6</c:v>
                </c:pt>
                <c:pt idx="31">
                  <c:v>229.02</c:v>
                </c:pt>
                <c:pt idx="32">
                  <c:v>238.62</c:v>
                </c:pt>
                <c:pt idx="33">
                  <c:v>234.6</c:v>
                </c:pt>
                <c:pt idx="34">
                  <c:v>233</c:v>
                </c:pt>
                <c:pt idx="35">
                  <c:v>237.39</c:v>
                </c:pt>
                <c:pt idx="36">
                  <c:v>238.21</c:v>
                </c:pt>
                <c:pt idx="37">
                  <c:v>242.19</c:v>
                </c:pt>
                <c:pt idx="38">
                  <c:v>238.91</c:v>
                </c:pt>
                <c:pt idx="39">
                  <c:v>241.7</c:v>
                </c:pt>
                <c:pt idx="40">
                  <c:v>244.35</c:v>
                </c:pt>
                <c:pt idx="41">
                  <c:v>246.13</c:v>
                </c:pt>
                <c:pt idx="42">
                  <c:v>250.46</c:v>
                </c:pt>
                <c:pt idx="43">
                  <c:v>254.17</c:v>
                </c:pt>
                <c:pt idx="44">
                  <c:v>252.86</c:v>
                </c:pt>
                <c:pt idx="45">
                  <c:v>289.83999999999997</c:v>
                </c:pt>
                <c:pt idx="46">
                  <c:v>290.23</c:v>
                </c:pt>
                <c:pt idx="47">
                  <c:v>289.73</c:v>
                </c:pt>
                <c:pt idx="48">
                  <c:v>286.82</c:v>
                </c:pt>
                <c:pt idx="49">
                  <c:v>289.73</c:v>
                </c:pt>
                <c:pt idx="50">
                  <c:v>282.79000000000002</c:v>
                </c:pt>
                <c:pt idx="51">
                  <c:v>282</c:v>
                </c:pt>
                <c:pt idx="52">
                  <c:v>279.7</c:v>
                </c:pt>
                <c:pt idx="53">
                  <c:v>272.94</c:v>
                </c:pt>
                <c:pt idx="54">
                  <c:v>264.85000000000002</c:v>
                </c:pt>
                <c:pt idx="55">
                  <c:v>263.66000000000003</c:v>
                </c:pt>
                <c:pt idx="56">
                  <c:v>258.72000000000003</c:v>
                </c:pt>
                <c:pt idx="57">
                  <c:v>264.29000000000002</c:v>
                </c:pt>
                <c:pt idx="58">
                  <c:v>263.52</c:v>
                </c:pt>
                <c:pt idx="59">
                  <c:v>266.26</c:v>
                </c:pt>
                <c:pt idx="60">
                  <c:v>262.02999999999997</c:v>
                </c:pt>
                <c:pt idx="61">
                  <c:v>262.70999999999998</c:v>
                </c:pt>
                <c:pt idx="62">
                  <c:v>267.25</c:v>
                </c:pt>
                <c:pt idx="63">
                  <c:v>273.27</c:v>
                </c:pt>
                <c:pt idx="64">
                  <c:v>270.17</c:v>
                </c:pt>
                <c:pt idx="65">
                  <c:v>263.61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563352"/>
        <c:axId val="331561784"/>
      </c:lineChart>
      <c:dateAx>
        <c:axId val="33156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1784"/>
        <c:crosses val="autoZero"/>
        <c:auto val="1"/>
        <c:lblOffset val="100"/>
        <c:baseTimeUnit val="days"/>
      </c:dateAx>
      <c:valAx>
        <c:axId val="3315617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6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49.92</c:v>
                </c:pt>
                <c:pt idx="1">
                  <c:v>48.53</c:v>
                </c:pt>
                <c:pt idx="2">
                  <c:v>48.46</c:v>
                </c:pt>
                <c:pt idx="3">
                  <c:v>48.55</c:v>
                </c:pt>
                <c:pt idx="4">
                  <c:v>48.41</c:v>
                </c:pt>
                <c:pt idx="5">
                  <c:v>46.53</c:v>
                </c:pt>
                <c:pt idx="6">
                  <c:v>46.74</c:v>
                </c:pt>
                <c:pt idx="7">
                  <c:v>46.79</c:v>
                </c:pt>
                <c:pt idx="8">
                  <c:v>46.72</c:v>
                </c:pt>
                <c:pt idx="9">
                  <c:v>46.93</c:v>
                </c:pt>
                <c:pt idx="10">
                  <c:v>46.48</c:v>
                </c:pt>
                <c:pt idx="11">
                  <c:v>47.28</c:v>
                </c:pt>
                <c:pt idx="12">
                  <c:v>46.59</c:v>
                </c:pt>
                <c:pt idx="13">
                  <c:v>46.86</c:v>
                </c:pt>
                <c:pt idx="14">
                  <c:v>47.2</c:v>
                </c:pt>
                <c:pt idx="15">
                  <c:v>44.93</c:v>
                </c:pt>
                <c:pt idx="16">
                  <c:v>45.53</c:v>
                </c:pt>
                <c:pt idx="17">
                  <c:v>45.45</c:v>
                </c:pt>
                <c:pt idx="18">
                  <c:v>45.38</c:v>
                </c:pt>
                <c:pt idx="19">
                  <c:v>45.3</c:v>
                </c:pt>
                <c:pt idx="20">
                  <c:v>45.16</c:v>
                </c:pt>
                <c:pt idx="21">
                  <c:v>44.55</c:v>
                </c:pt>
                <c:pt idx="22">
                  <c:v>44.54</c:v>
                </c:pt>
                <c:pt idx="23">
                  <c:v>43.7</c:v>
                </c:pt>
                <c:pt idx="24">
                  <c:v>43.54</c:v>
                </c:pt>
                <c:pt idx="25">
                  <c:v>42.67</c:v>
                </c:pt>
                <c:pt idx="26">
                  <c:v>43.48</c:v>
                </c:pt>
                <c:pt idx="27">
                  <c:v>43.24</c:v>
                </c:pt>
                <c:pt idx="28">
                  <c:v>43.22</c:v>
                </c:pt>
                <c:pt idx="29">
                  <c:v>42.82</c:v>
                </c:pt>
                <c:pt idx="30">
                  <c:v>41.81</c:v>
                </c:pt>
                <c:pt idx="31">
                  <c:v>43.56</c:v>
                </c:pt>
                <c:pt idx="32">
                  <c:v>46.16</c:v>
                </c:pt>
                <c:pt idx="33">
                  <c:v>45</c:v>
                </c:pt>
                <c:pt idx="34">
                  <c:v>44.88</c:v>
                </c:pt>
                <c:pt idx="35">
                  <c:v>45.38</c:v>
                </c:pt>
                <c:pt idx="36">
                  <c:v>45.01</c:v>
                </c:pt>
                <c:pt idx="37">
                  <c:v>45.05</c:v>
                </c:pt>
                <c:pt idx="38">
                  <c:v>44.74</c:v>
                </c:pt>
                <c:pt idx="39">
                  <c:v>44.87</c:v>
                </c:pt>
                <c:pt idx="40">
                  <c:v>44.77</c:v>
                </c:pt>
                <c:pt idx="41">
                  <c:v>44.53</c:v>
                </c:pt>
                <c:pt idx="42">
                  <c:v>45.76</c:v>
                </c:pt>
                <c:pt idx="43">
                  <c:v>46.51</c:v>
                </c:pt>
                <c:pt idx="44">
                  <c:v>46.61</c:v>
                </c:pt>
                <c:pt idx="45">
                  <c:v>46.52</c:v>
                </c:pt>
                <c:pt idx="46">
                  <c:v>44.52</c:v>
                </c:pt>
                <c:pt idx="47">
                  <c:v>44.96</c:v>
                </c:pt>
                <c:pt idx="48">
                  <c:v>44.46</c:v>
                </c:pt>
                <c:pt idx="49">
                  <c:v>43.34</c:v>
                </c:pt>
                <c:pt idx="50">
                  <c:v>43.06</c:v>
                </c:pt>
                <c:pt idx="51">
                  <c:v>42.86</c:v>
                </c:pt>
                <c:pt idx="52">
                  <c:v>42.68</c:v>
                </c:pt>
                <c:pt idx="53">
                  <c:v>42.44</c:v>
                </c:pt>
                <c:pt idx="54">
                  <c:v>41.21</c:v>
                </c:pt>
                <c:pt idx="55">
                  <c:v>41.51</c:v>
                </c:pt>
                <c:pt idx="56">
                  <c:v>41.12</c:v>
                </c:pt>
                <c:pt idx="57">
                  <c:v>42.04</c:v>
                </c:pt>
                <c:pt idx="58">
                  <c:v>41.02</c:v>
                </c:pt>
                <c:pt idx="59">
                  <c:v>40.450000000000003</c:v>
                </c:pt>
                <c:pt idx="60">
                  <c:v>39.159999999999997</c:v>
                </c:pt>
                <c:pt idx="61">
                  <c:v>38.619999999999997</c:v>
                </c:pt>
                <c:pt idx="62">
                  <c:v>39.64</c:v>
                </c:pt>
                <c:pt idx="63">
                  <c:v>40.81</c:v>
                </c:pt>
                <c:pt idx="64">
                  <c:v>40.770000000000003</c:v>
                </c:pt>
                <c:pt idx="65">
                  <c:v>39.65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35216"/>
        <c:axId val="352734824"/>
      </c:lineChart>
      <c:dateAx>
        <c:axId val="35273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4824"/>
        <c:crosses val="autoZero"/>
        <c:auto val="1"/>
        <c:lblOffset val="100"/>
        <c:baseTimeUnit val="days"/>
      </c:dateAx>
      <c:valAx>
        <c:axId val="352734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87.67</c:v>
                </c:pt>
                <c:pt idx="1">
                  <c:v>87.9</c:v>
                </c:pt>
                <c:pt idx="2">
                  <c:v>87</c:v>
                </c:pt>
                <c:pt idx="3">
                  <c:v>86.21</c:v>
                </c:pt>
                <c:pt idx="4">
                  <c:v>84.39</c:v>
                </c:pt>
                <c:pt idx="5">
                  <c:v>83.59</c:v>
                </c:pt>
                <c:pt idx="6">
                  <c:v>86.69</c:v>
                </c:pt>
                <c:pt idx="7">
                  <c:v>87.91</c:v>
                </c:pt>
                <c:pt idx="8">
                  <c:v>86.92</c:v>
                </c:pt>
                <c:pt idx="9">
                  <c:v>87.22</c:v>
                </c:pt>
                <c:pt idx="11">
                  <c:v>89.46</c:v>
                </c:pt>
                <c:pt idx="12">
                  <c:v>88.86</c:v>
                </c:pt>
                <c:pt idx="13">
                  <c:v>89.53</c:v>
                </c:pt>
                <c:pt idx="14">
                  <c:v>87.46</c:v>
                </c:pt>
                <c:pt idx="15">
                  <c:v>89.55</c:v>
                </c:pt>
                <c:pt idx="16">
                  <c:v>90.39</c:v>
                </c:pt>
                <c:pt idx="17">
                  <c:v>92.26</c:v>
                </c:pt>
                <c:pt idx="18">
                  <c:v>90.34</c:v>
                </c:pt>
                <c:pt idx="19">
                  <c:v>91.59</c:v>
                </c:pt>
                <c:pt idx="20">
                  <c:v>88.77</c:v>
                </c:pt>
                <c:pt idx="21">
                  <c:v>89.07</c:v>
                </c:pt>
                <c:pt idx="22">
                  <c:v>87.78</c:v>
                </c:pt>
                <c:pt idx="23">
                  <c:v>84.23</c:v>
                </c:pt>
                <c:pt idx="24">
                  <c:v>82.47</c:v>
                </c:pt>
                <c:pt idx="25">
                  <c:v>82.08</c:v>
                </c:pt>
                <c:pt idx="26">
                  <c:v>81.290000000000006</c:v>
                </c:pt>
                <c:pt idx="27">
                  <c:v>84.15</c:v>
                </c:pt>
                <c:pt idx="28">
                  <c:v>82.41</c:v>
                </c:pt>
                <c:pt idx="29">
                  <c:v>82</c:v>
                </c:pt>
                <c:pt idx="30">
                  <c:v>80.72</c:v>
                </c:pt>
                <c:pt idx="31">
                  <c:v>79.260000000000005</c:v>
                </c:pt>
                <c:pt idx="32">
                  <c:v>82.02</c:v>
                </c:pt>
                <c:pt idx="33">
                  <c:v>86.56</c:v>
                </c:pt>
                <c:pt idx="34">
                  <c:v>85.47</c:v>
                </c:pt>
                <c:pt idx="35">
                  <c:v>85.23</c:v>
                </c:pt>
                <c:pt idx="36">
                  <c:v>86.01</c:v>
                </c:pt>
                <c:pt idx="37">
                  <c:v>84.9</c:v>
                </c:pt>
                <c:pt idx="38">
                  <c:v>82.02</c:v>
                </c:pt>
                <c:pt idx="39">
                  <c:v>82.99</c:v>
                </c:pt>
                <c:pt idx="40">
                  <c:v>83.87</c:v>
                </c:pt>
                <c:pt idx="41">
                  <c:v>85.51</c:v>
                </c:pt>
                <c:pt idx="42">
                  <c:v>89.13</c:v>
                </c:pt>
                <c:pt idx="43">
                  <c:v>89.6</c:v>
                </c:pt>
                <c:pt idx="44">
                  <c:v>89.31</c:v>
                </c:pt>
                <c:pt idx="45">
                  <c:v>85.9</c:v>
                </c:pt>
                <c:pt idx="46">
                  <c:v>86.39</c:v>
                </c:pt>
                <c:pt idx="47">
                  <c:v>88.19</c:v>
                </c:pt>
                <c:pt idx="48">
                  <c:v>92.23</c:v>
                </c:pt>
                <c:pt idx="49">
                  <c:v>98.73</c:v>
                </c:pt>
                <c:pt idx="50">
                  <c:v>98.97</c:v>
                </c:pt>
                <c:pt idx="51">
                  <c:v>99.58</c:v>
                </c:pt>
                <c:pt idx="52">
                  <c:v>97</c:v>
                </c:pt>
                <c:pt idx="53">
                  <c:v>108.37</c:v>
                </c:pt>
                <c:pt idx="54">
                  <c:v>105.78</c:v>
                </c:pt>
                <c:pt idx="55">
                  <c:v>107.95</c:v>
                </c:pt>
                <c:pt idx="56">
                  <c:v>107.2</c:v>
                </c:pt>
                <c:pt idx="57">
                  <c:v>108.67</c:v>
                </c:pt>
                <c:pt idx="58">
                  <c:v>106.76</c:v>
                </c:pt>
                <c:pt idx="59">
                  <c:v>106.1</c:v>
                </c:pt>
                <c:pt idx="60">
                  <c:v>106.2</c:v>
                </c:pt>
                <c:pt idx="61">
                  <c:v>103.1</c:v>
                </c:pt>
                <c:pt idx="62">
                  <c:v>104.1</c:v>
                </c:pt>
                <c:pt idx="63">
                  <c:v>103.98</c:v>
                </c:pt>
                <c:pt idx="64">
                  <c:v>108.11</c:v>
                </c:pt>
                <c:pt idx="65">
                  <c:v>107.62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37960"/>
        <c:axId val="352739920"/>
      </c:lineChart>
      <c:dateAx>
        <c:axId val="35273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9920"/>
        <c:crosses val="autoZero"/>
        <c:auto val="1"/>
        <c:lblOffset val="100"/>
        <c:baseTimeUnit val="days"/>
      </c:dateAx>
      <c:valAx>
        <c:axId val="3527399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108.81</c:v>
                </c:pt>
                <c:pt idx="1">
                  <c:v>108.37</c:v>
                </c:pt>
                <c:pt idx="2">
                  <c:v>107.48</c:v>
                </c:pt>
                <c:pt idx="3">
                  <c:v>105.87</c:v>
                </c:pt>
                <c:pt idx="5">
                  <c:v>105.79</c:v>
                </c:pt>
                <c:pt idx="6">
                  <c:v>104.48</c:v>
                </c:pt>
                <c:pt idx="7">
                  <c:v>106.05</c:v>
                </c:pt>
                <c:pt idx="8">
                  <c:v>104.21</c:v>
                </c:pt>
                <c:pt idx="9">
                  <c:v>104.34</c:v>
                </c:pt>
                <c:pt idx="10">
                  <c:v>102.95</c:v>
                </c:pt>
                <c:pt idx="11">
                  <c:v>96.67</c:v>
                </c:pt>
                <c:pt idx="12">
                  <c:v>97.34</c:v>
                </c:pt>
                <c:pt idx="13">
                  <c:v>98.66</c:v>
                </c:pt>
                <c:pt idx="14">
                  <c:v>99.43</c:v>
                </c:pt>
                <c:pt idx="15">
                  <c:v>99.96</c:v>
                </c:pt>
                <c:pt idx="16">
                  <c:v>99.87</c:v>
                </c:pt>
                <c:pt idx="17">
                  <c:v>99.83</c:v>
                </c:pt>
                <c:pt idx="18">
                  <c:v>98.78</c:v>
                </c:pt>
                <c:pt idx="19">
                  <c:v>98.79</c:v>
                </c:pt>
                <c:pt idx="20">
                  <c:v>96.87</c:v>
                </c:pt>
                <c:pt idx="21">
                  <c:v>97.42</c:v>
                </c:pt>
                <c:pt idx="22">
                  <c:v>96.98</c:v>
                </c:pt>
                <c:pt idx="23">
                  <c:v>96.68</c:v>
                </c:pt>
                <c:pt idx="24">
                  <c:v>95.94</c:v>
                </c:pt>
                <c:pt idx="25">
                  <c:v>95.53</c:v>
                </c:pt>
                <c:pt idx="26">
                  <c:v>94.99</c:v>
                </c:pt>
                <c:pt idx="27">
                  <c:v>95.89</c:v>
                </c:pt>
                <c:pt idx="28">
                  <c:v>95.6</c:v>
                </c:pt>
                <c:pt idx="29">
                  <c:v>94.4</c:v>
                </c:pt>
                <c:pt idx="30">
                  <c:v>93.59</c:v>
                </c:pt>
                <c:pt idx="31">
                  <c:v>92.04</c:v>
                </c:pt>
                <c:pt idx="32">
                  <c:v>93.4</c:v>
                </c:pt>
                <c:pt idx="33">
                  <c:v>96.1</c:v>
                </c:pt>
                <c:pt idx="34">
                  <c:v>95.55</c:v>
                </c:pt>
                <c:pt idx="35">
                  <c:v>95.91</c:v>
                </c:pt>
                <c:pt idx="36">
                  <c:v>95.1</c:v>
                </c:pt>
                <c:pt idx="37">
                  <c:v>95.33</c:v>
                </c:pt>
                <c:pt idx="38">
                  <c:v>97.55</c:v>
                </c:pt>
                <c:pt idx="39">
                  <c:v>97.14</c:v>
                </c:pt>
                <c:pt idx="40">
                  <c:v>97.46</c:v>
                </c:pt>
                <c:pt idx="41">
                  <c:v>97.34</c:v>
                </c:pt>
                <c:pt idx="42">
                  <c:v>98.83</c:v>
                </c:pt>
                <c:pt idx="43">
                  <c:v>99.65</c:v>
                </c:pt>
                <c:pt idx="44">
                  <c:v>98.94</c:v>
                </c:pt>
                <c:pt idx="45">
                  <c:v>99.03</c:v>
                </c:pt>
                <c:pt idx="46">
                  <c:v>98.63</c:v>
                </c:pt>
                <c:pt idx="47">
                  <c:v>97.92</c:v>
                </c:pt>
                <c:pt idx="48">
                  <c:v>97.72</c:v>
                </c:pt>
                <c:pt idx="49">
                  <c:v>98.46</c:v>
                </c:pt>
                <c:pt idx="50">
                  <c:v>99.86</c:v>
                </c:pt>
                <c:pt idx="51">
                  <c:v>100.35</c:v>
                </c:pt>
                <c:pt idx="52">
                  <c:v>100.41</c:v>
                </c:pt>
                <c:pt idx="53">
                  <c:v>99.62</c:v>
                </c:pt>
                <c:pt idx="54">
                  <c:v>97.9</c:v>
                </c:pt>
                <c:pt idx="55">
                  <c:v>96.43</c:v>
                </c:pt>
                <c:pt idx="56">
                  <c:v>95.22</c:v>
                </c:pt>
                <c:pt idx="57">
                  <c:v>94.2</c:v>
                </c:pt>
                <c:pt idx="58">
                  <c:v>94.56</c:v>
                </c:pt>
                <c:pt idx="59">
                  <c:v>93.49</c:v>
                </c:pt>
                <c:pt idx="60">
                  <c:v>93.88</c:v>
                </c:pt>
                <c:pt idx="61">
                  <c:v>90.52</c:v>
                </c:pt>
                <c:pt idx="62">
                  <c:v>90.34</c:v>
                </c:pt>
                <c:pt idx="63">
                  <c:v>92.51</c:v>
                </c:pt>
                <c:pt idx="64">
                  <c:v>93.42</c:v>
                </c:pt>
                <c:pt idx="65">
                  <c:v>92.79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40312"/>
        <c:axId val="352734432"/>
      </c:lineChart>
      <c:dateAx>
        <c:axId val="35274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4432"/>
        <c:crosses val="autoZero"/>
        <c:auto val="1"/>
        <c:lblOffset val="100"/>
        <c:baseTimeUnit val="days"/>
      </c:dateAx>
      <c:valAx>
        <c:axId val="3527344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4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65.39</c:v>
                </c:pt>
                <c:pt idx="1">
                  <c:v>65.83</c:v>
                </c:pt>
                <c:pt idx="2">
                  <c:v>65.52</c:v>
                </c:pt>
                <c:pt idx="3">
                  <c:v>63.94</c:v>
                </c:pt>
                <c:pt idx="4">
                  <c:v>63.83</c:v>
                </c:pt>
                <c:pt idx="5">
                  <c:v>63.47</c:v>
                </c:pt>
                <c:pt idx="6">
                  <c:v>64.13</c:v>
                </c:pt>
                <c:pt idx="7">
                  <c:v>64.459999999999994</c:v>
                </c:pt>
                <c:pt idx="8">
                  <c:v>64.790000000000006</c:v>
                </c:pt>
                <c:pt idx="9">
                  <c:v>64.59</c:v>
                </c:pt>
                <c:pt idx="10">
                  <c:v>64.37</c:v>
                </c:pt>
                <c:pt idx="11">
                  <c:v>64.33</c:v>
                </c:pt>
                <c:pt idx="12">
                  <c:v>64.28</c:v>
                </c:pt>
                <c:pt idx="13">
                  <c:v>63.43</c:v>
                </c:pt>
                <c:pt idx="14">
                  <c:v>64.48</c:v>
                </c:pt>
                <c:pt idx="15">
                  <c:v>64.16</c:v>
                </c:pt>
                <c:pt idx="16">
                  <c:v>63.99</c:v>
                </c:pt>
                <c:pt idx="17">
                  <c:v>63.78</c:v>
                </c:pt>
                <c:pt idx="18">
                  <c:v>63.61</c:v>
                </c:pt>
                <c:pt idx="19">
                  <c:v>63.1</c:v>
                </c:pt>
                <c:pt idx="20">
                  <c:v>63</c:v>
                </c:pt>
                <c:pt idx="21">
                  <c:v>62.16</c:v>
                </c:pt>
                <c:pt idx="22">
                  <c:v>61.49</c:v>
                </c:pt>
                <c:pt idx="23">
                  <c:v>59.81</c:v>
                </c:pt>
                <c:pt idx="24">
                  <c:v>59.48</c:v>
                </c:pt>
                <c:pt idx="25">
                  <c:v>59.15</c:v>
                </c:pt>
                <c:pt idx="26">
                  <c:v>60.69</c:v>
                </c:pt>
                <c:pt idx="27">
                  <c:v>60.76</c:v>
                </c:pt>
                <c:pt idx="28">
                  <c:v>59.63</c:v>
                </c:pt>
                <c:pt idx="30">
                  <c:v>57.9</c:v>
                </c:pt>
                <c:pt idx="31">
                  <c:v>57.67</c:v>
                </c:pt>
                <c:pt idx="32">
                  <c:v>60.06</c:v>
                </c:pt>
                <c:pt idx="33">
                  <c:v>63.25</c:v>
                </c:pt>
                <c:pt idx="34">
                  <c:v>61.95</c:v>
                </c:pt>
                <c:pt idx="35">
                  <c:v>62.29</c:v>
                </c:pt>
                <c:pt idx="36">
                  <c:v>62.3</c:v>
                </c:pt>
                <c:pt idx="37">
                  <c:v>61.86</c:v>
                </c:pt>
                <c:pt idx="38">
                  <c:v>61.93</c:v>
                </c:pt>
                <c:pt idx="39">
                  <c:v>61.42</c:v>
                </c:pt>
                <c:pt idx="40">
                  <c:v>61.07</c:v>
                </c:pt>
                <c:pt idx="41">
                  <c:v>63.67</c:v>
                </c:pt>
                <c:pt idx="42">
                  <c:v>64.97</c:v>
                </c:pt>
                <c:pt idx="43">
                  <c:v>65.709999999999994</c:v>
                </c:pt>
                <c:pt idx="44">
                  <c:v>66.260000000000005</c:v>
                </c:pt>
                <c:pt idx="45">
                  <c:v>65.89</c:v>
                </c:pt>
                <c:pt idx="46">
                  <c:v>65.94</c:v>
                </c:pt>
                <c:pt idx="47">
                  <c:v>65.489999999999995</c:v>
                </c:pt>
                <c:pt idx="48">
                  <c:v>66.41</c:v>
                </c:pt>
                <c:pt idx="49">
                  <c:v>65.91</c:v>
                </c:pt>
                <c:pt idx="50">
                  <c:v>65.760000000000005</c:v>
                </c:pt>
                <c:pt idx="51">
                  <c:v>65.52</c:v>
                </c:pt>
                <c:pt idx="52">
                  <c:v>65.23</c:v>
                </c:pt>
                <c:pt idx="53">
                  <c:v>65.31</c:v>
                </c:pt>
                <c:pt idx="54">
                  <c:v>64.87</c:v>
                </c:pt>
                <c:pt idx="55">
                  <c:v>63.59</c:v>
                </c:pt>
                <c:pt idx="56">
                  <c:v>63.92</c:v>
                </c:pt>
                <c:pt idx="57">
                  <c:v>62.74</c:v>
                </c:pt>
                <c:pt idx="58">
                  <c:v>63.52</c:v>
                </c:pt>
                <c:pt idx="59">
                  <c:v>62.76</c:v>
                </c:pt>
                <c:pt idx="60">
                  <c:v>64.069999999999993</c:v>
                </c:pt>
                <c:pt idx="61">
                  <c:v>64.12</c:v>
                </c:pt>
                <c:pt idx="62">
                  <c:v>64.34</c:v>
                </c:pt>
                <c:pt idx="63">
                  <c:v>64.59</c:v>
                </c:pt>
                <c:pt idx="64">
                  <c:v>64.84</c:v>
                </c:pt>
                <c:pt idx="65">
                  <c:v>63.98</c:v>
                </c:pt>
                <c:pt idx="66">
                  <c:v>64.510000000000005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28032"/>
        <c:axId val="354029600"/>
      </c:lineChart>
      <c:dateAx>
        <c:axId val="35402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29600"/>
        <c:crosses val="autoZero"/>
        <c:auto val="1"/>
        <c:lblOffset val="100"/>
        <c:baseTimeUnit val="days"/>
      </c:dateAx>
      <c:valAx>
        <c:axId val="3540296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2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22.12</c:v>
                </c:pt>
                <c:pt idx="1">
                  <c:v>23.19</c:v>
                </c:pt>
                <c:pt idx="2">
                  <c:v>22.09</c:v>
                </c:pt>
                <c:pt idx="3">
                  <c:v>21.43</c:v>
                </c:pt>
                <c:pt idx="4">
                  <c:v>24.52</c:v>
                </c:pt>
                <c:pt idx="5">
                  <c:v>24.49</c:v>
                </c:pt>
                <c:pt idx="6">
                  <c:v>24.42</c:v>
                </c:pt>
                <c:pt idx="7">
                  <c:v>24.68</c:v>
                </c:pt>
                <c:pt idx="8">
                  <c:v>24.66</c:v>
                </c:pt>
                <c:pt idx="9">
                  <c:v>25.41</c:v>
                </c:pt>
                <c:pt idx="10">
                  <c:v>25.8</c:v>
                </c:pt>
                <c:pt idx="11">
                  <c:v>25.33</c:v>
                </c:pt>
                <c:pt idx="12">
                  <c:v>25.18</c:v>
                </c:pt>
                <c:pt idx="13">
                  <c:v>26.29</c:v>
                </c:pt>
                <c:pt idx="14">
                  <c:v>26.61</c:v>
                </c:pt>
                <c:pt idx="15">
                  <c:v>26.55</c:v>
                </c:pt>
                <c:pt idx="16">
                  <c:v>27.69</c:v>
                </c:pt>
                <c:pt idx="17">
                  <c:v>27.44</c:v>
                </c:pt>
                <c:pt idx="18">
                  <c:v>27.87</c:v>
                </c:pt>
                <c:pt idx="19">
                  <c:v>26.92</c:v>
                </c:pt>
                <c:pt idx="20">
                  <c:v>26.03</c:v>
                </c:pt>
                <c:pt idx="21">
                  <c:v>24.67</c:v>
                </c:pt>
                <c:pt idx="22">
                  <c:v>24.86</c:v>
                </c:pt>
                <c:pt idx="23">
                  <c:v>23.5</c:v>
                </c:pt>
                <c:pt idx="24">
                  <c:v>23.75</c:v>
                </c:pt>
                <c:pt idx="25">
                  <c:v>23.54</c:v>
                </c:pt>
                <c:pt idx="26">
                  <c:v>24.22</c:v>
                </c:pt>
                <c:pt idx="27">
                  <c:v>24.1</c:v>
                </c:pt>
                <c:pt idx="28">
                  <c:v>24.34</c:v>
                </c:pt>
                <c:pt idx="29">
                  <c:v>24.06</c:v>
                </c:pt>
                <c:pt idx="30">
                  <c:v>23.48</c:v>
                </c:pt>
                <c:pt idx="31">
                  <c:v>25.43</c:v>
                </c:pt>
                <c:pt idx="32">
                  <c:v>27.64</c:v>
                </c:pt>
                <c:pt idx="33">
                  <c:v>27.02</c:v>
                </c:pt>
                <c:pt idx="34">
                  <c:v>27.31</c:v>
                </c:pt>
                <c:pt idx="35">
                  <c:v>27.96</c:v>
                </c:pt>
                <c:pt idx="36">
                  <c:v>28.35</c:v>
                </c:pt>
                <c:pt idx="37">
                  <c:v>27.59</c:v>
                </c:pt>
                <c:pt idx="38">
                  <c:v>27.68</c:v>
                </c:pt>
                <c:pt idx="39">
                  <c:v>27.73</c:v>
                </c:pt>
                <c:pt idx="40">
                  <c:v>28.62</c:v>
                </c:pt>
                <c:pt idx="41">
                  <c:v>29.23</c:v>
                </c:pt>
                <c:pt idx="42">
                  <c:v>29.79</c:v>
                </c:pt>
                <c:pt idx="43">
                  <c:v>31.08</c:v>
                </c:pt>
                <c:pt idx="44">
                  <c:v>31.96</c:v>
                </c:pt>
                <c:pt idx="45">
                  <c:v>31.15</c:v>
                </c:pt>
                <c:pt idx="46">
                  <c:v>28.61</c:v>
                </c:pt>
                <c:pt idx="47">
                  <c:v>27.98</c:v>
                </c:pt>
                <c:pt idx="48">
                  <c:v>27.64</c:v>
                </c:pt>
                <c:pt idx="49">
                  <c:v>27.66</c:v>
                </c:pt>
                <c:pt idx="50">
                  <c:v>27.7</c:v>
                </c:pt>
                <c:pt idx="51">
                  <c:v>28.96</c:v>
                </c:pt>
                <c:pt idx="52">
                  <c:v>29.52</c:v>
                </c:pt>
                <c:pt idx="53">
                  <c:v>27.61</c:v>
                </c:pt>
                <c:pt idx="54">
                  <c:v>29.85</c:v>
                </c:pt>
                <c:pt idx="55">
                  <c:v>28.59</c:v>
                </c:pt>
                <c:pt idx="56">
                  <c:v>28.74</c:v>
                </c:pt>
                <c:pt idx="57">
                  <c:v>28.58</c:v>
                </c:pt>
                <c:pt idx="58">
                  <c:v>29.12</c:v>
                </c:pt>
                <c:pt idx="59">
                  <c:v>28.62</c:v>
                </c:pt>
                <c:pt idx="60">
                  <c:v>27.65</c:v>
                </c:pt>
                <c:pt idx="61">
                  <c:v>27.85</c:v>
                </c:pt>
                <c:pt idx="62">
                  <c:v>29.46</c:v>
                </c:pt>
                <c:pt idx="64">
                  <c:v>30.5</c:v>
                </c:pt>
                <c:pt idx="65">
                  <c:v>30.41</c:v>
                </c:pt>
                <c:pt idx="66">
                  <c:v>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28424"/>
        <c:axId val="354030384"/>
      </c:lineChart>
      <c:dateAx>
        <c:axId val="35402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30384"/>
        <c:crosses val="autoZero"/>
        <c:auto val="1"/>
        <c:lblOffset val="100"/>
        <c:baseTimeUnit val="days"/>
      </c:dateAx>
      <c:valAx>
        <c:axId val="354030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2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37.46</c:v>
                </c:pt>
                <c:pt idx="1">
                  <c:v>37.450000000000003</c:v>
                </c:pt>
                <c:pt idx="2">
                  <c:v>37.85</c:v>
                </c:pt>
                <c:pt idx="3">
                  <c:v>36.42</c:v>
                </c:pt>
                <c:pt idx="4">
                  <c:v>35.880000000000003</c:v>
                </c:pt>
                <c:pt idx="5">
                  <c:v>35.54</c:v>
                </c:pt>
                <c:pt idx="6">
                  <c:v>37.04</c:v>
                </c:pt>
                <c:pt idx="7">
                  <c:v>37.01</c:v>
                </c:pt>
                <c:pt idx="8">
                  <c:v>37.47</c:v>
                </c:pt>
                <c:pt idx="9">
                  <c:v>37.479999999999997</c:v>
                </c:pt>
                <c:pt idx="10">
                  <c:v>38.28</c:v>
                </c:pt>
                <c:pt idx="11">
                  <c:v>37.36</c:v>
                </c:pt>
                <c:pt idx="12">
                  <c:v>37.83</c:v>
                </c:pt>
                <c:pt idx="13">
                  <c:v>37.32</c:v>
                </c:pt>
                <c:pt idx="14">
                  <c:v>42.03</c:v>
                </c:pt>
                <c:pt idx="15">
                  <c:v>42.72</c:v>
                </c:pt>
                <c:pt idx="16">
                  <c:v>43.18</c:v>
                </c:pt>
                <c:pt idx="17">
                  <c:v>43.16</c:v>
                </c:pt>
                <c:pt idx="18">
                  <c:v>43.17</c:v>
                </c:pt>
                <c:pt idx="19">
                  <c:v>42.4</c:v>
                </c:pt>
                <c:pt idx="20">
                  <c:v>42.84</c:v>
                </c:pt>
                <c:pt idx="21">
                  <c:v>41.04</c:v>
                </c:pt>
                <c:pt idx="22">
                  <c:v>40.54</c:v>
                </c:pt>
                <c:pt idx="23">
                  <c:v>39.85</c:v>
                </c:pt>
                <c:pt idx="24">
                  <c:v>39.130000000000003</c:v>
                </c:pt>
                <c:pt idx="25">
                  <c:v>39.21</c:v>
                </c:pt>
                <c:pt idx="26">
                  <c:v>39.6</c:v>
                </c:pt>
                <c:pt idx="27">
                  <c:v>39.21</c:v>
                </c:pt>
                <c:pt idx="28">
                  <c:v>38.89</c:v>
                </c:pt>
                <c:pt idx="29">
                  <c:v>37.43</c:v>
                </c:pt>
                <c:pt idx="30">
                  <c:v>36.76</c:v>
                </c:pt>
                <c:pt idx="31">
                  <c:v>38.31</c:v>
                </c:pt>
                <c:pt idx="32">
                  <c:v>39.590000000000003</c:v>
                </c:pt>
                <c:pt idx="33">
                  <c:v>40.26</c:v>
                </c:pt>
                <c:pt idx="34">
                  <c:v>40.520000000000003</c:v>
                </c:pt>
                <c:pt idx="35">
                  <c:v>40.020000000000003</c:v>
                </c:pt>
                <c:pt idx="36">
                  <c:v>39.74</c:v>
                </c:pt>
                <c:pt idx="37">
                  <c:v>39.78</c:v>
                </c:pt>
                <c:pt idx="38">
                  <c:v>39.94</c:v>
                </c:pt>
                <c:pt idx="39">
                  <c:v>39.880000000000003</c:v>
                </c:pt>
                <c:pt idx="40">
                  <c:v>42.16</c:v>
                </c:pt>
                <c:pt idx="41">
                  <c:v>43.63</c:v>
                </c:pt>
                <c:pt idx="42">
                  <c:v>44.19</c:v>
                </c:pt>
                <c:pt idx="43">
                  <c:v>43.5</c:v>
                </c:pt>
                <c:pt idx="44">
                  <c:v>43.07</c:v>
                </c:pt>
                <c:pt idx="45">
                  <c:v>41.77</c:v>
                </c:pt>
                <c:pt idx="47">
                  <c:v>41.69</c:v>
                </c:pt>
                <c:pt idx="48">
                  <c:v>42.17</c:v>
                </c:pt>
                <c:pt idx="49">
                  <c:v>42.54</c:v>
                </c:pt>
                <c:pt idx="50">
                  <c:v>42.48</c:v>
                </c:pt>
                <c:pt idx="51">
                  <c:v>42.33</c:v>
                </c:pt>
                <c:pt idx="52">
                  <c:v>41.79</c:v>
                </c:pt>
                <c:pt idx="53">
                  <c:v>42.53</c:v>
                </c:pt>
                <c:pt idx="54">
                  <c:v>42.8</c:v>
                </c:pt>
                <c:pt idx="55">
                  <c:v>42.21</c:v>
                </c:pt>
                <c:pt idx="56">
                  <c:v>42.19</c:v>
                </c:pt>
                <c:pt idx="57">
                  <c:v>42.17</c:v>
                </c:pt>
                <c:pt idx="58">
                  <c:v>42.9</c:v>
                </c:pt>
                <c:pt idx="59">
                  <c:v>42.2</c:v>
                </c:pt>
                <c:pt idx="60">
                  <c:v>42.23</c:v>
                </c:pt>
                <c:pt idx="61">
                  <c:v>41.56</c:v>
                </c:pt>
                <c:pt idx="62">
                  <c:v>41.22</c:v>
                </c:pt>
                <c:pt idx="63">
                  <c:v>42.11</c:v>
                </c:pt>
                <c:pt idx="64">
                  <c:v>42.85</c:v>
                </c:pt>
                <c:pt idx="65">
                  <c:v>42.19</c:v>
                </c:pt>
                <c:pt idx="66">
                  <c:v>41.73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27248"/>
        <c:axId val="354030776"/>
      </c:lineChart>
      <c:dateAx>
        <c:axId val="35402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30776"/>
        <c:crosses val="autoZero"/>
        <c:auto val="1"/>
        <c:lblOffset val="100"/>
        <c:baseTimeUnit val="days"/>
      </c:dateAx>
      <c:valAx>
        <c:axId val="354030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2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50.22</c:v>
                </c:pt>
                <c:pt idx="1">
                  <c:v>50.21</c:v>
                </c:pt>
                <c:pt idx="2">
                  <c:v>50.66</c:v>
                </c:pt>
                <c:pt idx="3">
                  <c:v>49.43</c:v>
                </c:pt>
                <c:pt idx="4">
                  <c:v>49.44</c:v>
                </c:pt>
                <c:pt idx="5">
                  <c:v>49.96</c:v>
                </c:pt>
                <c:pt idx="6">
                  <c:v>50.6</c:v>
                </c:pt>
                <c:pt idx="7">
                  <c:v>50.53</c:v>
                </c:pt>
                <c:pt idx="8">
                  <c:v>50.69</c:v>
                </c:pt>
                <c:pt idx="9">
                  <c:v>50.51</c:v>
                </c:pt>
                <c:pt idx="10">
                  <c:v>58.09</c:v>
                </c:pt>
                <c:pt idx="11">
                  <c:v>57.9</c:v>
                </c:pt>
                <c:pt idx="12">
                  <c:v>57.89</c:v>
                </c:pt>
                <c:pt idx="13">
                  <c:v>57.2</c:v>
                </c:pt>
                <c:pt idx="14">
                  <c:v>57.83</c:v>
                </c:pt>
                <c:pt idx="15">
                  <c:v>57.45</c:v>
                </c:pt>
                <c:pt idx="16">
                  <c:v>57.47</c:v>
                </c:pt>
                <c:pt idx="17">
                  <c:v>57.25</c:v>
                </c:pt>
                <c:pt idx="18">
                  <c:v>57.43</c:v>
                </c:pt>
                <c:pt idx="19">
                  <c:v>56.86</c:v>
                </c:pt>
                <c:pt idx="20">
                  <c:v>56.16</c:v>
                </c:pt>
                <c:pt idx="21">
                  <c:v>56.24</c:v>
                </c:pt>
                <c:pt idx="22">
                  <c:v>56.38</c:v>
                </c:pt>
                <c:pt idx="23">
                  <c:v>54.94</c:v>
                </c:pt>
                <c:pt idx="24">
                  <c:v>54.96</c:v>
                </c:pt>
                <c:pt idx="25">
                  <c:v>54.25</c:v>
                </c:pt>
                <c:pt idx="26">
                  <c:v>55.5</c:v>
                </c:pt>
                <c:pt idx="27">
                  <c:v>55.93</c:v>
                </c:pt>
                <c:pt idx="28">
                  <c:v>54.56</c:v>
                </c:pt>
                <c:pt idx="29">
                  <c:v>53.05</c:v>
                </c:pt>
                <c:pt idx="30">
                  <c:v>51.16</c:v>
                </c:pt>
                <c:pt idx="31">
                  <c:v>53.35</c:v>
                </c:pt>
                <c:pt idx="32">
                  <c:v>57.17</c:v>
                </c:pt>
                <c:pt idx="33">
                  <c:v>54.7</c:v>
                </c:pt>
                <c:pt idx="34">
                  <c:v>54.7</c:v>
                </c:pt>
                <c:pt idx="35">
                  <c:v>54.14</c:v>
                </c:pt>
                <c:pt idx="36">
                  <c:v>53.19</c:v>
                </c:pt>
                <c:pt idx="37">
                  <c:v>53.71</c:v>
                </c:pt>
                <c:pt idx="38">
                  <c:v>53.27</c:v>
                </c:pt>
                <c:pt idx="39">
                  <c:v>52.66</c:v>
                </c:pt>
                <c:pt idx="40">
                  <c:v>52.21</c:v>
                </c:pt>
                <c:pt idx="41">
                  <c:v>52.73</c:v>
                </c:pt>
                <c:pt idx="42">
                  <c:v>55.44</c:v>
                </c:pt>
                <c:pt idx="43">
                  <c:v>54.92</c:v>
                </c:pt>
                <c:pt idx="44">
                  <c:v>54.85</c:v>
                </c:pt>
                <c:pt idx="45">
                  <c:v>54.53</c:v>
                </c:pt>
                <c:pt idx="46">
                  <c:v>53.55</c:v>
                </c:pt>
                <c:pt idx="47">
                  <c:v>54.9</c:v>
                </c:pt>
                <c:pt idx="48">
                  <c:v>54.42</c:v>
                </c:pt>
                <c:pt idx="49">
                  <c:v>54.58</c:v>
                </c:pt>
                <c:pt idx="50">
                  <c:v>54.2</c:v>
                </c:pt>
                <c:pt idx="51">
                  <c:v>53.98</c:v>
                </c:pt>
                <c:pt idx="52">
                  <c:v>52.86</c:v>
                </c:pt>
                <c:pt idx="53">
                  <c:v>52.7</c:v>
                </c:pt>
                <c:pt idx="54">
                  <c:v>51.29</c:v>
                </c:pt>
                <c:pt idx="55">
                  <c:v>51.73</c:v>
                </c:pt>
                <c:pt idx="56">
                  <c:v>50.68</c:v>
                </c:pt>
                <c:pt idx="57">
                  <c:v>50.97</c:v>
                </c:pt>
                <c:pt idx="58">
                  <c:v>50.97</c:v>
                </c:pt>
                <c:pt idx="59">
                  <c:v>51.36</c:v>
                </c:pt>
                <c:pt idx="60">
                  <c:v>50.49</c:v>
                </c:pt>
                <c:pt idx="61">
                  <c:v>51.12</c:v>
                </c:pt>
                <c:pt idx="62">
                  <c:v>50.72</c:v>
                </c:pt>
                <c:pt idx="63">
                  <c:v>51.97</c:v>
                </c:pt>
                <c:pt idx="64">
                  <c:v>50.15</c:v>
                </c:pt>
                <c:pt idx="65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37568"/>
        <c:axId val="352735608"/>
      </c:lineChart>
      <c:dateAx>
        <c:axId val="35273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5608"/>
        <c:crosses val="autoZero"/>
        <c:auto val="1"/>
        <c:lblOffset val="100"/>
        <c:baseTimeUnit val="days"/>
      </c:dateAx>
      <c:valAx>
        <c:axId val="352735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14.42</c:v>
                </c:pt>
                <c:pt idx="1">
                  <c:v>14.25</c:v>
                </c:pt>
                <c:pt idx="2">
                  <c:v>13.87</c:v>
                </c:pt>
                <c:pt idx="3">
                  <c:v>13.41</c:v>
                </c:pt>
                <c:pt idx="4">
                  <c:v>13.42</c:v>
                </c:pt>
                <c:pt idx="5">
                  <c:v>12.9</c:v>
                </c:pt>
                <c:pt idx="6">
                  <c:v>12.92</c:v>
                </c:pt>
                <c:pt idx="7">
                  <c:v>13.64</c:v>
                </c:pt>
                <c:pt idx="8">
                  <c:v>13.35</c:v>
                </c:pt>
                <c:pt idx="9">
                  <c:v>13.13</c:v>
                </c:pt>
                <c:pt idx="10">
                  <c:v>13.78</c:v>
                </c:pt>
                <c:pt idx="11">
                  <c:v>13.58</c:v>
                </c:pt>
                <c:pt idx="12">
                  <c:v>14.11</c:v>
                </c:pt>
                <c:pt idx="13">
                  <c:v>14.42</c:v>
                </c:pt>
                <c:pt idx="14">
                  <c:v>14.84</c:v>
                </c:pt>
                <c:pt idx="15">
                  <c:v>14.75</c:v>
                </c:pt>
                <c:pt idx="16">
                  <c:v>15.18</c:v>
                </c:pt>
                <c:pt idx="17">
                  <c:v>15.21</c:v>
                </c:pt>
                <c:pt idx="18">
                  <c:v>15.27</c:v>
                </c:pt>
                <c:pt idx="19">
                  <c:v>15.29</c:v>
                </c:pt>
                <c:pt idx="20">
                  <c:v>15.6</c:v>
                </c:pt>
                <c:pt idx="21">
                  <c:v>14.69</c:v>
                </c:pt>
                <c:pt idx="22">
                  <c:v>14.92</c:v>
                </c:pt>
                <c:pt idx="23">
                  <c:v>14.74</c:v>
                </c:pt>
                <c:pt idx="24">
                  <c:v>14.84</c:v>
                </c:pt>
                <c:pt idx="25">
                  <c:v>14.72</c:v>
                </c:pt>
                <c:pt idx="26">
                  <c:v>15.68</c:v>
                </c:pt>
                <c:pt idx="27">
                  <c:v>15.01</c:v>
                </c:pt>
                <c:pt idx="28">
                  <c:v>15.14</c:v>
                </c:pt>
                <c:pt idx="29">
                  <c:v>14.78</c:v>
                </c:pt>
                <c:pt idx="30">
                  <c:v>13.66</c:v>
                </c:pt>
                <c:pt idx="31">
                  <c:v>14.59</c:v>
                </c:pt>
                <c:pt idx="32">
                  <c:v>15.27</c:v>
                </c:pt>
                <c:pt idx="33">
                  <c:v>14.75</c:v>
                </c:pt>
                <c:pt idx="34">
                  <c:v>15.09</c:v>
                </c:pt>
                <c:pt idx="35">
                  <c:v>14.48</c:v>
                </c:pt>
                <c:pt idx="36">
                  <c:v>13.16</c:v>
                </c:pt>
                <c:pt idx="37">
                  <c:v>12.67</c:v>
                </c:pt>
                <c:pt idx="38">
                  <c:v>13.06</c:v>
                </c:pt>
                <c:pt idx="39">
                  <c:v>13.23</c:v>
                </c:pt>
                <c:pt idx="40">
                  <c:v>13.28</c:v>
                </c:pt>
                <c:pt idx="41">
                  <c:v>13.42</c:v>
                </c:pt>
                <c:pt idx="42">
                  <c:v>14.26</c:v>
                </c:pt>
                <c:pt idx="43">
                  <c:v>14.53</c:v>
                </c:pt>
                <c:pt idx="44">
                  <c:v>14.62</c:v>
                </c:pt>
                <c:pt idx="45">
                  <c:v>13.96</c:v>
                </c:pt>
                <c:pt idx="46">
                  <c:v>13.32</c:v>
                </c:pt>
                <c:pt idx="47">
                  <c:v>13.38</c:v>
                </c:pt>
                <c:pt idx="48">
                  <c:v>13.23</c:v>
                </c:pt>
                <c:pt idx="49">
                  <c:v>13.07</c:v>
                </c:pt>
                <c:pt idx="50">
                  <c:v>12.9</c:v>
                </c:pt>
                <c:pt idx="51">
                  <c:v>13.17</c:v>
                </c:pt>
                <c:pt idx="52">
                  <c:v>13.54</c:v>
                </c:pt>
                <c:pt idx="53">
                  <c:v>13.02</c:v>
                </c:pt>
                <c:pt idx="54">
                  <c:v>13.19</c:v>
                </c:pt>
                <c:pt idx="55">
                  <c:v>13.11</c:v>
                </c:pt>
                <c:pt idx="56">
                  <c:v>12.74</c:v>
                </c:pt>
                <c:pt idx="57">
                  <c:v>12.66</c:v>
                </c:pt>
                <c:pt idx="58">
                  <c:v>12.86</c:v>
                </c:pt>
                <c:pt idx="59">
                  <c:v>12.78</c:v>
                </c:pt>
                <c:pt idx="61">
                  <c:v>12.3</c:v>
                </c:pt>
                <c:pt idx="62">
                  <c:v>12.33</c:v>
                </c:pt>
                <c:pt idx="63">
                  <c:v>12.46</c:v>
                </c:pt>
                <c:pt idx="64">
                  <c:v>11.94</c:v>
                </c:pt>
                <c:pt idx="65">
                  <c:v>11.44</c:v>
                </c:pt>
                <c:pt idx="66">
                  <c:v>12.03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42320"/>
        <c:axId val="353549768"/>
      </c:lineChart>
      <c:dateAx>
        <c:axId val="3535423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9768"/>
        <c:crosses val="autoZero"/>
        <c:auto val="1"/>
        <c:lblOffset val="100"/>
        <c:baseTimeUnit val="days"/>
      </c:dateAx>
      <c:valAx>
        <c:axId val="3535497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32.29</c:v>
                </c:pt>
                <c:pt idx="1">
                  <c:v>32.31</c:v>
                </c:pt>
                <c:pt idx="2">
                  <c:v>32.619999999999997</c:v>
                </c:pt>
                <c:pt idx="3">
                  <c:v>32.549999999999997</c:v>
                </c:pt>
                <c:pt idx="4">
                  <c:v>33.200000000000003</c:v>
                </c:pt>
                <c:pt idx="5">
                  <c:v>32.61</c:v>
                </c:pt>
                <c:pt idx="6">
                  <c:v>34.01</c:v>
                </c:pt>
                <c:pt idx="7">
                  <c:v>34.19</c:v>
                </c:pt>
                <c:pt idx="8">
                  <c:v>34.4</c:v>
                </c:pt>
                <c:pt idx="9">
                  <c:v>35.57</c:v>
                </c:pt>
                <c:pt idx="10">
                  <c:v>36.42</c:v>
                </c:pt>
                <c:pt idx="11">
                  <c:v>35.79</c:v>
                </c:pt>
                <c:pt idx="12">
                  <c:v>35.979999999999997</c:v>
                </c:pt>
                <c:pt idx="13">
                  <c:v>35.96</c:v>
                </c:pt>
                <c:pt idx="14">
                  <c:v>36.4</c:v>
                </c:pt>
                <c:pt idx="15">
                  <c:v>36.21</c:v>
                </c:pt>
                <c:pt idx="16">
                  <c:v>36.340000000000003</c:v>
                </c:pt>
                <c:pt idx="17">
                  <c:v>36.71</c:v>
                </c:pt>
                <c:pt idx="18">
                  <c:v>37.299999999999997</c:v>
                </c:pt>
                <c:pt idx="19">
                  <c:v>37.479999999999997</c:v>
                </c:pt>
                <c:pt idx="20">
                  <c:v>37.39</c:v>
                </c:pt>
                <c:pt idx="21">
                  <c:v>37.54</c:v>
                </c:pt>
                <c:pt idx="22">
                  <c:v>37.86</c:v>
                </c:pt>
                <c:pt idx="23">
                  <c:v>37.32</c:v>
                </c:pt>
                <c:pt idx="24">
                  <c:v>37.58</c:v>
                </c:pt>
                <c:pt idx="25">
                  <c:v>37.33</c:v>
                </c:pt>
                <c:pt idx="26">
                  <c:v>36.549999999999997</c:v>
                </c:pt>
                <c:pt idx="27">
                  <c:v>36.79</c:v>
                </c:pt>
                <c:pt idx="28">
                  <c:v>36.450000000000003</c:v>
                </c:pt>
                <c:pt idx="29">
                  <c:v>36.049999999999997</c:v>
                </c:pt>
                <c:pt idx="30">
                  <c:v>36.619999999999997</c:v>
                </c:pt>
                <c:pt idx="31">
                  <c:v>35.14</c:v>
                </c:pt>
                <c:pt idx="32">
                  <c:v>34.67</c:v>
                </c:pt>
                <c:pt idx="33">
                  <c:v>34.22</c:v>
                </c:pt>
                <c:pt idx="34">
                  <c:v>34.47</c:v>
                </c:pt>
                <c:pt idx="35">
                  <c:v>34.71</c:v>
                </c:pt>
                <c:pt idx="36">
                  <c:v>35.18</c:v>
                </c:pt>
                <c:pt idx="37">
                  <c:v>35.47</c:v>
                </c:pt>
                <c:pt idx="38">
                  <c:v>35.71</c:v>
                </c:pt>
                <c:pt idx="39">
                  <c:v>35.76</c:v>
                </c:pt>
                <c:pt idx="40">
                  <c:v>36.14</c:v>
                </c:pt>
                <c:pt idx="41">
                  <c:v>36.81</c:v>
                </c:pt>
                <c:pt idx="42">
                  <c:v>36.58</c:v>
                </c:pt>
                <c:pt idx="43">
                  <c:v>36.520000000000003</c:v>
                </c:pt>
                <c:pt idx="44">
                  <c:v>36.29</c:v>
                </c:pt>
                <c:pt idx="45">
                  <c:v>36.020000000000003</c:v>
                </c:pt>
                <c:pt idx="46">
                  <c:v>36.25</c:v>
                </c:pt>
                <c:pt idx="47">
                  <c:v>36.44</c:v>
                </c:pt>
                <c:pt idx="48">
                  <c:v>36.42</c:v>
                </c:pt>
                <c:pt idx="49">
                  <c:v>35.76</c:v>
                </c:pt>
                <c:pt idx="50">
                  <c:v>35.71</c:v>
                </c:pt>
                <c:pt idx="51">
                  <c:v>35.590000000000003</c:v>
                </c:pt>
                <c:pt idx="52">
                  <c:v>34.94</c:v>
                </c:pt>
                <c:pt idx="53">
                  <c:v>35.520000000000003</c:v>
                </c:pt>
                <c:pt idx="54">
                  <c:v>34.799999999999997</c:v>
                </c:pt>
                <c:pt idx="55">
                  <c:v>34.619999999999997</c:v>
                </c:pt>
                <c:pt idx="56">
                  <c:v>34.83</c:v>
                </c:pt>
                <c:pt idx="57">
                  <c:v>34.369999999999997</c:v>
                </c:pt>
                <c:pt idx="58">
                  <c:v>34.46</c:v>
                </c:pt>
                <c:pt idx="59">
                  <c:v>34.76</c:v>
                </c:pt>
                <c:pt idx="60">
                  <c:v>34.86</c:v>
                </c:pt>
                <c:pt idx="61">
                  <c:v>34.89</c:v>
                </c:pt>
                <c:pt idx="62">
                  <c:v>34.71</c:v>
                </c:pt>
                <c:pt idx="64">
                  <c:v>35.24</c:v>
                </c:pt>
                <c:pt idx="65">
                  <c:v>35.840000000000003</c:v>
                </c:pt>
                <c:pt idx="66">
                  <c:v>34.549999999999997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43104"/>
        <c:axId val="353543496"/>
      </c:lineChart>
      <c:dateAx>
        <c:axId val="35354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3496"/>
        <c:crosses val="autoZero"/>
        <c:auto val="1"/>
        <c:lblOffset val="100"/>
        <c:baseTimeUnit val="days"/>
      </c:dateAx>
      <c:valAx>
        <c:axId val="35354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12.31</c:v>
                </c:pt>
                <c:pt idx="1">
                  <c:v>12.18</c:v>
                </c:pt>
                <c:pt idx="2">
                  <c:v>12.19</c:v>
                </c:pt>
                <c:pt idx="3">
                  <c:v>12.08</c:v>
                </c:pt>
                <c:pt idx="4">
                  <c:v>12.13</c:v>
                </c:pt>
                <c:pt idx="5">
                  <c:v>11.94</c:v>
                </c:pt>
                <c:pt idx="6">
                  <c:v>12.48</c:v>
                </c:pt>
                <c:pt idx="7">
                  <c:v>12.66</c:v>
                </c:pt>
                <c:pt idx="8">
                  <c:v>12.71</c:v>
                </c:pt>
                <c:pt idx="9">
                  <c:v>13.84</c:v>
                </c:pt>
                <c:pt idx="10">
                  <c:v>13.86</c:v>
                </c:pt>
                <c:pt idx="12">
                  <c:v>13.83</c:v>
                </c:pt>
                <c:pt idx="13">
                  <c:v>13.84</c:v>
                </c:pt>
                <c:pt idx="14">
                  <c:v>13.92</c:v>
                </c:pt>
                <c:pt idx="15">
                  <c:v>13.74</c:v>
                </c:pt>
                <c:pt idx="16">
                  <c:v>13.65</c:v>
                </c:pt>
                <c:pt idx="17">
                  <c:v>13.65</c:v>
                </c:pt>
                <c:pt idx="18">
                  <c:v>13.57</c:v>
                </c:pt>
                <c:pt idx="19">
                  <c:v>13.59</c:v>
                </c:pt>
                <c:pt idx="20">
                  <c:v>13.48</c:v>
                </c:pt>
                <c:pt idx="21">
                  <c:v>13.45</c:v>
                </c:pt>
                <c:pt idx="22">
                  <c:v>13.27</c:v>
                </c:pt>
                <c:pt idx="23">
                  <c:v>13.09</c:v>
                </c:pt>
                <c:pt idx="24">
                  <c:v>12.75</c:v>
                </c:pt>
                <c:pt idx="25">
                  <c:v>12.57</c:v>
                </c:pt>
                <c:pt idx="26">
                  <c:v>12.4</c:v>
                </c:pt>
                <c:pt idx="27">
                  <c:v>12.72</c:v>
                </c:pt>
                <c:pt idx="28">
                  <c:v>12.57</c:v>
                </c:pt>
                <c:pt idx="29">
                  <c:v>12.55</c:v>
                </c:pt>
                <c:pt idx="30">
                  <c:v>12.39</c:v>
                </c:pt>
                <c:pt idx="31">
                  <c:v>12.16</c:v>
                </c:pt>
                <c:pt idx="32">
                  <c:v>12.52</c:v>
                </c:pt>
                <c:pt idx="33">
                  <c:v>13.4</c:v>
                </c:pt>
                <c:pt idx="34">
                  <c:v>13.18</c:v>
                </c:pt>
                <c:pt idx="35">
                  <c:v>13.22</c:v>
                </c:pt>
                <c:pt idx="36">
                  <c:v>13.42</c:v>
                </c:pt>
                <c:pt idx="37">
                  <c:v>13.26</c:v>
                </c:pt>
                <c:pt idx="38">
                  <c:v>13.12</c:v>
                </c:pt>
                <c:pt idx="39">
                  <c:v>13.01</c:v>
                </c:pt>
                <c:pt idx="40">
                  <c:v>12.84</c:v>
                </c:pt>
                <c:pt idx="41">
                  <c:v>12.98</c:v>
                </c:pt>
                <c:pt idx="42">
                  <c:v>13.1</c:v>
                </c:pt>
                <c:pt idx="43">
                  <c:v>13.26</c:v>
                </c:pt>
                <c:pt idx="44">
                  <c:v>13.36</c:v>
                </c:pt>
                <c:pt idx="45">
                  <c:v>13.38</c:v>
                </c:pt>
                <c:pt idx="46">
                  <c:v>13.18</c:v>
                </c:pt>
                <c:pt idx="47">
                  <c:v>13.04</c:v>
                </c:pt>
                <c:pt idx="48">
                  <c:v>13.21</c:v>
                </c:pt>
                <c:pt idx="49">
                  <c:v>13.11</c:v>
                </c:pt>
                <c:pt idx="50">
                  <c:v>13.49</c:v>
                </c:pt>
                <c:pt idx="51">
                  <c:v>13.45</c:v>
                </c:pt>
                <c:pt idx="52">
                  <c:v>13.46</c:v>
                </c:pt>
                <c:pt idx="53">
                  <c:v>13.52</c:v>
                </c:pt>
                <c:pt idx="54">
                  <c:v>13.29</c:v>
                </c:pt>
                <c:pt idx="55">
                  <c:v>13.13</c:v>
                </c:pt>
                <c:pt idx="56">
                  <c:v>13.19</c:v>
                </c:pt>
                <c:pt idx="57">
                  <c:v>13.09</c:v>
                </c:pt>
                <c:pt idx="58">
                  <c:v>13.16</c:v>
                </c:pt>
                <c:pt idx="59">
                  <c:v>13.14</c:v>
                </c:pt>
                <c:pt idx="60">
                  <c:v>13.32</c:v>
                </c:pt>
                <c:pt idx="61">
                  <c:v>13.22</c:v>
                </c:pt>
                <c:pt idx="62">
                  <c:v>13.35</c:v>
                </c:pt>
                <c:pt idx="63">
                  <c:v>13.32</c:v>
                </c:pt>
                <c:pt idx="64">
                  <c:v>13.49</c:v>
                </c:pt>
                <c:pt idx="65">
                  <c:v>13.32</c:v>
                </c:pt>
                <c:pt idx="66">
                  <c:v>13.44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44672"/>
        <c:axId val="353545064"/>
      </c:lineChart>
      <c:dateAx>
        <c:axId val="35354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5064"/>
        <c:crosses val="autoZero"/>
        <c:auto val="1"/>
        <c:lblOffset val="100"/>
        <c:baseTimeUnit val="days"/>
      </c:dateAx>
      <c:valAx>
        <c:axId val="3535450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54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12.67</c:v>
                </c:pt>
                <c:pt idx="1">
                  <c:v>13.09</c:v>
                </c:pt>
                <c:pt idx="2">
                  <c:v>13.01</c:v>
                </c:pt>
                <c:pt idx="3">
                  <c:v>12.97</c:v>
                </c:pt>
                <c:pt idx="4">
                  <c:v>13.52</c:v>
                </c:pt>
                <c:pt idx="5">
                  <c:v>13.45</c:v>
                </c:pt>
                <c:pt idx="6">
                  <c:v>13.43</c:v>
                </c:pt>
                <c:pt idx="7">
                  <c:v>13.74</c:v>
                </c:pt>
                <c:pt idx="8">
                  <c:v>14.23</c:v>
                </c:pt>
                <c:pt idx="9">
                  <c:v>14.06</c:v>
                </c:pt>
                <c:pt idx="10">
                  <c:v>14.75</c:v>
                </c:pt>
                <c:pt idx="11">
                  <c:v>14.69</c:v>
                </c:pt>
                <c:pt idx="12">
                  <c:v>14.76</c:v>
                </c:pt>
                <c:pt idx="13">
                  <c:v>14.63</c:v>
                </c:pt>
                <c:pt idx="14">
                  <c:v>14.43</c:v>
                </c:pt>
                <c:pt idx="15">
                  <c:v>14.49</c:v>
                </c:pt>
                <c:pt idx="16">
                  <c:v>14.95</c:v>
                </c:pt>
                <c:pt idx="17">
                  <c:v>14.92</c:v>
                </c:pt>
                <c:pt idx="18">
                  <c:v>15</c:v>
                </c:pt>
                <c:pt idx="19">
                  <c:v>15.02</c:v>
                </c:pt>
                <c:pt idx="20">
                  <c:v>14.98</c:v>
                </c:pt>
                <c:pt idx="21">
                  <c:v>14.73</c:v>
                </c:pt>
                <c:pt idx="22">
                  <c:v>14.51</c:v>
                </c:pt>
                <c:pt idx="23">
                  <c:v>14.23</c:v>
                </c:pt>
                <c:pt idx="24">
                  <c:v>14.33</c:v>
                </c:pt>
                <c:pt idx="25">
                  <c:v>14.31</c:v>
                </c:pt>
                <c:pt idx="26">
                  <c:v>14.71</c:v>
                </c:pt>
                <c:pt idx="27">
                  <c:v>14.75</c:v>
                </c:pt>
                <c:pt idx="28">
                  <c:v>14.58</c:v>
                </c:pt>
                <c:pt idx="29">
                  <c:v>14.22</c:v>
                </c:pt>
                <c:pt idx="30">
                  <c:v>13.41</c:v>
                </c:pt>
                <c:pt idx="31">
                  <c:v>13.7</c:v>
                </c:pt>
                <c:pt idx="32">
                  <c:v>14.18</c:v>
                </c:pt>
                <c:pt idx="33">
                  <c:v>13.79</c:v>
                </c:pt>
                <c:pt idx="34">
                  <c:v>14.11</c:v>
                </c:pt>
                <c:pt idx="35">
                  <c:v>14.14</c:v>
                </c:pt>
                <c:pt idx="36">
                  <c:v>14.24</c:v>
                </c:pt>
                <c:pt idx="37">
                  <c:v>13.75</c:v>
                </c:pt>
                <c:pt idx="38">
                  <c:v>13.56</c:v>
                </c:pt>
                <c:pt idx="39">
                  <c:v>13.88</c:v>
                </c:pt>
                <c:pt idx="40">
                  <c:v>14.25</c:v>
                </c:pt>
                <c:pt idx="41">
                  <c:v>14.51</c:v>
                </c:pt>
                <c:pt idx="42">
                  <c:v>15.6</c:v>
                </c:pt>
                <c:pt idx="43">
                  <c:v>15.85</c:v>
                </c:pt>
                <c:pt idx="44">
                  <c:v>15.86</c:v>
                </c:pt>
                <c:pt idx="45">
                  <c:v>16</c:v>
                </c:pt>
                <c:pt idx="46">
                  <c:v>15.3</c:v>
                </c:pt>
                <c:pt idx="47">
                  <c:v>15.19</c:v>
                </c:pt>
                <c:pt idx="48">
                  <c:v>15.08</c:v>
                </c:pt>
                <c:pt idx="49">
                  <c:v>14.8</c:v>
                </c:pt>
                <c:pt idx="50">
                  <c:v>14.74</c:v>
                </c:pt>
                <c:pt idx="51">
                  <c:v>14.52</c:v>
                </c:pt>
                <c:pt idx="52">
                  <c:v>14.51</c:v>
                </c:pt>
                <c:pt idx="53">
                  <c:v>14.95</c:v>
                </c:pt>
                <c:pt idx="54">
                  <c:v>14.83</c:v>
                </c:pt>
                <c:pt idx="55">
                  <c:v>14.95</c:v>
                </c:pt>
                <c:pt idx="56">
                  <c:v>14.53</c:v>
                </c:pt>
                <c:pt idx="57">
                  <c:v>14.42</c:v>
                </c:pt>
                <c:pt idx="58">
                  <c:v>14.77</c:v>
                </c:pt>
                <c:pt idx="59">
                  <c:v>14.77</c:v>
                </c:pt>
                <c:pt idx="60">
                  <c:v>14.71</c:v>
                </c:pt>
                <c:pt idx="61">
                  <c:v>15.03</c:v>
                </c:pt>
                <c:pt idx="62">
                  <c:v>15.03</c:v>
                </c:pt>
                <c:pt idx="63">
                  <c:v>15.29</c:v>
                </c:pt>
                <c:pt idx="64">
                  <c:v>14.91</c:v>
                </c:pt>
                <c:pt idx="65">
                  <c:v>15.28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79128"/>
        <c:axId val="354075600"/>
      </c:lineChart>
      <c:dateAx>
        <c:axId val="35407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75600"/>
        <c:crosses val="autoZero"/>
        <c:auto val="1"/>
        <c:lblOffset val="100"/>
        <c:baseTimeUnit val="days"/>
      </c:dateAx>
      <c:valAx>
        <c:axId val="3540756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7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55.77</c:v>
                </c:pt>
                <c:pt idx="1">
                  <c:v>55.98</c:v>
                </c:pt>
                <c:pt idx="2">
                  <c:v>55.85</c:v>
                </c:pt>
                <c:pt idx="3">
                  <c:v>54.79</c:v>
                </c:pt>
                <c:pt idx="4">
                  <c:v>54.75</c:v>
                </c:pt>
                <c:pt idx="5">
                  <c:v>54.92</c:v>
                </c:pt>
                <c:pt idx="6">
                  <c:v>55.41</c:v>
                </c:pt>
                <c:pt idx="7">
                  <c:v>55.5</c:v>
                </c:pt>
                <c:pt idx="8">
                  <c:v>55.45</c:v>
                </c:pt>
                <c:pt idx="9">
                  <c:v>55.79</c:v>
                </c:pt>
                <c:pt idx="10">
                  <c:v>56.37</c:v>
                </c:pt>
                <c:pt idx="11">
                  <c:v>57.14</c:v>
                </c:pt>
                <c:pt idx="12">
                  <c:v>56.73</c:v>
                </c:pt>
                <c:pt idx="13">
                  <c:v>56.99</c:v>
                </c:pt>
                <c:pt idx="14">
                  <c:v>57.76</c:v>
                </c:pt>
                <c:pt idx="15">
                  <c:v>57.76</c:v>
                </c:pt>
                <c:pt idx="16">
                  <c:v>57.74</c:v>
                </c:pt>
                <c:pt idx="17">
                  <c:v>57.87</c:v>
                </c:pt>
                <c:pt idx="18">
                  <c:v>58.49</c:v>
                </c:pt>
                <c:pt idx="19">
                  <c:v>57.99</c:v>
                </c:pt>
                <c:pt idx="20">
                  <c:v>58.06</c:v>
                </c:pt>
                <c:pt idx="21">
                  <c:v>56.83</c:v>
                </c:pt>
                <c:pt idx="22">
                  <c:v>56.72</c:v>
                </c:pt>
                <c:pt idx="23">
                  <c:v>55.92</c:v>
                </c:pt>
                <c:pt idx="24">
                  <c:v>55.8</c:v>
                </c:pt>
                <c:pt idx="25">
                  <c:v>55.2</c:v>
                </c:pt>
                <c:pt idx="26">
                  <c:v>55.61</c:v>
                </c:pt>
                <c:pt idx="27">
                  <c:v>55.2</c:v>
                </c:pt>
                <c:pt idx="28">
                  <c:v>55.13</c:v>
                </c:pt>
                <c:pt idx="29">
                  <c:v>53.09</c:v>
                </c:pt>
                <c:pt idx="30">
                  <c:v>51.89</c:v>
                </c:pt>
                <c:pt idx="31">
                  <c:v>52.59</c:v>
                </c:pt>
                <c:pt idx="32">
                  <c:v>54.12</c:v>
                </c:pt>
                <c:pt idx="33">
                  <c:v>54.57</c:v>
                </c:pt>
                <c:pt idx="34">
                  <c:v>54.77</c:v>
                </c:pt>
                <c:pt idx="35">
                  <c:v>54.36</c:v>
                </c:pt>
                <c:pt idx="36">
                  <c:v>53.71</c:v>
                </c:pt>
                <c:pt idx="37">
                  <c:v>53.47</c:v>
                </c:pt>
                <c:pt idx="38">
                  <c:v>54.31</c:v>
                </c:pt>
                <c:pt idx="39">
                  <c:v>54.12</c:v>
                </c:pt>
                <c:pt idx="40">
                  <c:v>54.91</c:v>
                </c:pt>
                <c:pt idx="41">
                  <c:v>55.11</c:v>
                </c:pt>
                <c:pt idx="42">
                  <c:v>54.94</c:v>
                </c:pt>
                <c:pt idx="43">
                  <c:v>54.12</c:v>
                </c:pt>
                <c:pt idx="44">
                  <c:v>53.55</c:v>
                </c:pt>
                <c:pt idx="45">
                  <c:v>54.3</c:v>
                </c:pt>
                <c:pt idx="46">
                  <c:v>53.45</c:v>
                </c:pt>
                <c:pt idx="47">
                  <c:v>54.53</c:v>
                </c:pt>
                <c:pt idx="49">
                  <c:v>54.93</c:v>
                </c:pt>
                <c:pt idx="50">
                  <c:v>55.22</c:v>
                </c:pt>
                <c:pt idx="51">
                  <c:v>56.19</c:v>
                </c:pt>
                <c:pt idx="52">
                  <c:v>55.84</c:v>
                </c:pt>
                <c:pt idx="53">
                  <c:v>55.99</c:v>
                </c:pt>
                <c:pt idx="54">
                  <c:v>56.59</c:v>
                </c:pt>
                <c:pt idx="55">
                  <c:v>55.99</c:v>
                </c:pt>
                <c:pt idx="56">
                  <c:v>56.48</c:v>
                </c:pt>
                <c:pt idx="57">
                  <c:v>57.04</c:v>
                </c:pt>
                <c:pt idx="58">
                  <c:v>56.12</c:v>
                </c:pt>
                <c:pt idx="59">
                  <c:v>57.1</c:v>
                </c:pt>
                <c:pt idx="60">
                  <c:v>57.14</c:v>
                </c:pt>
                <c:pt idx="61">
                  <c:v>57.31</c:v>
                </c:pt>
                <c:pt idx="62">
                  <c:v>57.99</c:v>
                </c:pt>
                <c:pt idx="63">
                  <c:v>57.01</c:v>
                </c:pt>
                <c:pt idx="64">
                  <c:v>59.2</c:v>
                </c:pt>
                <c:pt idx="65">
                  <c:v>58.72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81088"/>
        <c:axId val="354086576"/>
      </c:lineChart>
      <c:dateAx>
        <c:axId val="35408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6576"/>
        <c:crosses val="autoZero"/>
        <c:auto val="1"/>
        <c:lblOffset val="100"/>
        <c:baseTimeUnit val="days"/>
      </c:dateAx>
      <c:valAx>
        <c:axId val="354086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28.21</c:v>
                </c:pt>
                <c:pt idx="1">
                  <c:v>28.32</c:v>
                </c:pt>
                <c:pt idx="2">
                  <c:v>27.27</c:v>
                </c:pt>
                <c:pt idx="3">
                  <c:v>26.44</c:v>
                </c:pt>
                <c:pt idx="4">
                  <c:v>27.3</c:v>
                </c:pt>
                <c:pt idx="5">
                  <c:v>27.26</c:v>
                </c:pt>
                <c:pt idx="6">
                  <c:v>26.63</c:v>
                </c:pt>
                <c:pt idx="7">
                  <c:v>27</c:v>
                </c:pt>
                <c:pt idx="8">
                  <c:v>27.65</c:v>
                </c:pt>
                <c:pt idx="9">
                  <c:v>28.88</c:v>
                </c:pt>
                <c:pt idx="10">
                  <c:v>29.34</c:v>
                </c:pt>
                <c:pt idx="11">
                  <c:v>28.63</c:v>
                </c:pt>
                <c:pt idx="12">
                  <c:v>28.28</c:v>
                </c:pt>
                <c:pt idx="13">
                  <c:v>28.89</c:v>
                </c:pt>
                <c:pt idx="14">
                  <c:v>29.01</c:v>
                </c:pt>
                <c:pt idx="15">
                  <c:v>28.68</c:v>
                </c:pt>
                <c:pt idx="16">
                  <c:v>29.28</c:v>
                </c:pt>
                <c:pt idx="17">
                  <c:v>28.69</c:v>
                </c:pt>
                <c:pt idx="18">
                  <c:v>28.18</c:v>
                </c:pt>
                <c:pt idx="19">
                  <c:v>27.41</c:v>
                </c:pt>
                <c:pt idx="20">
                  <c:v>26.48</c:v>
                </c:pt>
                <c:pt idx="21">
                  <c:v>25.69</c:v>
                </c:pt>
                <c:pt idx="22">
                  <c:v>25.48</c:v>
                </c:pt>
                <c:pt idx="23">
                  <c:v>24.99</c:v>
                </c:pt>
                <c:pt idx="24">
                  <c:v>25.23</c:v>
                </c:pt>
                <c:pt idx="25">
                  <c:v>25.47</c:v>
                </c:pt>
                <c:pt idx="26">
                  <c:v>26.57</c:v>
                </c:pt>
                <c:pt idx="27">
                  <c:v>26.18</c:v>
                </c:pt>
                <c:pt idx="28">
                  <c:v>25.62</c:v>
                </c:pt>
                <c:pt idx="29">
                  <c:v>25.26</c:v>
                </c:pt>
                <c:pt idx="30">
                  <c:v>24.69</c:v>
                </c:pt>
                <c:pt idx="31">
                  <c:v>26.91</c:v>
                </c:pt>
                <c:pt idx="32">
                  <c:v>28</c:v>
                </c:pt>
                <c:pt idx="33">
                  <c:v>26.74</c:v>
                </c:pt>
                <c:pt idx="34">
                  <c:v>26.97</c:v>
                </c:pt>
                <c:pt idx="35">
                  <c:v>26.88</c:v>
                </c:pt>
                <c:pt idx="36">
                  <c:v>26.74</c:v>
                </c:pt>
                <c:pt idx="37">
                  <c:v>25.9</c:v>
                </c:pt>
                <c:pt idx="38">
                  <c:v>26.3</c:v>
                </c:pt>
                <c:pt idx="39">
                  <c:v>26.29</c:v>
                </c:pt>
                <c:pt idx="40">
                  <c:v>26.91</c:v>
                </c:pt>
                <c:pt idx="41">
                  <c:v>26.97</c:v>
                </c:pt>
                <c:pt idx="42">
                  <c:v>27.53</c:v>
                </c:pt>
                <c:pt idx="43">
                  <c:v>28.02</c:v>
                </c:pt>
                <c:pt idx="44">
                  <c:v>29.03</c:v>
                </c:pt>
                <c:pt idx="45">
                  <c:v>28.36</c:v>
                </c:pt>
                <c:pt idx="46">
                  <c:v>26.7</c:v>
                </c:pt>
                <c:pt idx="47">
                  <c:v>25.65</c:v>
                </c:pt>
                <c:pt idx="48">
                  <c:v>25.23</c:v>
                </c:pt>
                <c:pt idx="49">
                  <c:v>25.23</c:v>
                </c:pt>
                <c:pt idx="51">
                  <c:v>25.69</c:v>
                </c:pt>
                <c:pt idx="52">
                  <c:v>26.13</c:v>
                </c:pt>
                <c:pt idx="53">
                  <c:v>26.49</c:v>
                </c:pt>
                <c:pt idx="54">
                  <c:v>25.96</c:v>
                </c:pt>
                <c:pt idx="55">
                  <c:v>26.31</c:v>
                </c:pt>
                <c:pt idx="56">
                  <c:v>25.94</c:v>
                </c:pt>
                <c:pt idx="57">
                  <c:v>25.67</c:v>
                </c:pt>
                <c:pt idx="58">
                  <c:v>25.23</c:v>
                </c:pt>
                <c:pt idx="59">
                  <c:v>26.2</c:v>
                </c:pt>
                <c:pt idx="60">
                  <c:v>25.8</c:v>
                </c:pt>
                <c:pt idx="61">
                  <c:v>24.84</c:v>
                </c:pt>
                <c:pt idx="62">
                  <c:v>25.44</c:v>
                </c:pt>
                <c:pt idx="63">
                  <c:v>26.07</c:v>
                </c:pt>
                <c:pt idx="64">
                  <c:v>26.06</c:v>
                </c:pt>
                <c:pt idx="65">
                  <c:v>24.93</c:v>
                </c:pt>
                <c:pt idx="66">
                  <c:v>25.99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75992"/>
        <c:axId val="354076776"/>
      </c:lineChart>
      <c:dateAx>
        <c:axId val="35407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76776"/>
        <c:crosses val="autoZero"/>
        <c:auto val="1"/>
        <c:lblOffset val="100"/>
        <c:baseTimeUnit val="days"/>
      </c:dateAx>
      <c:valAx>
        <c:axId val="354076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7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48.41</c:v>
                </c:pt>
                <c:pt idx="1">
                  <c:v>47.93</c:v>
                </c:pt>
                <c:pt idx="2">
                  <c:v>47.89</c:v>
                </c:pt>
                <c:pt idx="3">
                  <c:v>47.71</c:v>
                </c:pt>
                <c:pt idx="4">
                  <c:v>47.49</c:v>
                </c:pt>
                <c:pt idx="5">
                  <c:v>47.73</c:v>
                </c:pt>
                <c:pt idx="6">
                  <c:v>47.76</c:v>
                </c:pt>
                <c:pt idx="7">
                  <c:v>48.28</c:v>
                </c:pt>
                <c:pt idx="8">
                  <c:v>47.84</c:v>
                </c:pt>
                <c:pt idx="9">
                  <c:v>47.83</c:v>
                </c:pt>
                <c:pt idx="10">
                  <c:v>47.5</c:v>
                </c:pt>
                <c:pt idx="11">
                  <c:v>47.34</c:v>
                </c:pt>
                <c:pt idx="12">
                  <c:v>47.29</c:v>
                </c:pt>
                <c:pt idx="13">
                  <c:v>47.26</c:v>
                </c:pt>
                <c:pt idx="14">
                  <c:v>47.4</c:v>
                </c:pt>
                <c:pt idx="15">
                  <c:v>46.95</c:v>
                </c:pt>
                <c:pt idx="16">
                  <c:v>47.31</c:v>
                </c:pt>
                <c:pt idx="17">
                  <c:v>47.22</c:v>
                </c:pt>
                <c:pt idx="18">
                  <c:v>47.51</c:v>
                </c:pt>
                <c:pt idx="19">
                  <c:v>47.02</c:v>
                </c:pt>
                <c:pt idx="20">
                  <c:v>47.02</c:v>
                </c:pt>
                <c:pt idx="21">
                  <c:v>46.34</c:v>
                </c:pt>
                <c:pt idx="22">
                  <c:v>45.66</c:v>
                </c:pt>
                <c:pt idx="23">
                  <c:v>44.92</c:v>
                </c:pt>
                <c:pt idx="24">
                  <c:v>45.11</c:v>
                </c:pt>
                <c:pt idx="25">
                  <c:v>45.25</c:v>
                </c:pt>
                <c:pt idx="26">
                  <c:v>46.72</c:v>
                </c:pt>
                <c:pt idx="27">
                  <c:v>46.66</c:v>
                </c:pt>
                <c:pt idx="28">
                  <c:v>45.65</c:v>
                </c:pt>
                <c:pt idx="29">
                  <c:v>44.74</c:v>
                </c:pt>
                <c:pt idx="30">
                  <c:v>43.32</c:v>
                </c:pt>
                <c:pt idx="31">
                  <c:v>44.48</c:v>
                </c:pt>
                <c:pt idx="32">
                  <c:v>50.14</c:v>
                </c:pt>
                <c:pt idx="33">
                  <c:v>48.62</c:v>
                </c:pt>
                <c:pt idx="34">
                  <c:v>48.6</c:v>
                </c:pt>
                <c:pt idx="35">
                  <c:v>48.14</c:v>
                </c:pt>
                <c:pt idx="36">
                  <c:v>46.87</c:v>
                </c:pt>
                <c:pt idx="37">
                  <c:v>46.08</c:v>
                </c:pt>
                <c:pt idx="38">
                  <c:v>45.86</c:v>
                </c:pt>
                <c:pt idx="39">
                  <c:v>45.57</c:v>
                </c:pt>
                <c:pt idx="41">
                  <c:v>47.36</c:v>
                </c:pt>
                <c:pt idx="42">
                  <c:v>48.14</c:v>
                </c:pt>
                <c:pt idx="43">
                  <c:v>49.83</c:v>
                </c:pt>
                <c:pt idx="44">
                  <c:v>50.56</c:v>
                </c:pt>
                <c:pt idx="45">
                  <c:v>50.49</c:v>
                </c:pt>
                <c:pt idx="46">
                  <c:v>50.14</c:v>
                </c:pt>
                <c:pt idx="47">
                  <c:v>50.01</c:v>
                </c:pt>
                <c:pt idx="48">
                  <c:v>49.68</c:v>
                </c:pt>
                <c:pt idx="49">
                  <c:v>49.54</c:v>
                </c:pt>
                <c:pt idx="50">
                  <c:v>49.61</c:v>
                </c:pt>
                <c:pt idx="51">
                  <c:v>49.97</c:v>
                </c:pt>
                <c:pt idx="52">
                  <c:v>50.1</c:v>
                </c:pt>
                <c:pt idx="53">
                  <c:v>49.93</c:v>
                </c:pt>
                <c:pt idx="54">
                  <c:v>49.38</c:v>
                </c:pt>
                <c:pt idx="55">
                  <c:v>48.48</c:v>
                </c:pt>
                <c:pt idx="56">
                  <c:v>48.6</c:v>
                </c:pt>
                <c:pt idx="57">
                  <c:v>48.16</c:v>
                </c:pt>
                <c:pt idx="58">
                  <c:v>48.46</c:v>
                </c:pt>
                <c:pt idx="59">
                  <c:v>48.3</c:v>
                </c:pt>
                <c:pt idx="60">
                  <c:v>48.69</c:v>
                </c:pt>
                <c:pt idx="61">
                  <c:v>48.1</c:v>
                </c:pt>
                <c:pt idx="62">
                  <c:v>48.6</c:v>
                </c:pt>
                <c:pt idx="63">
                  <c:v>48.75</c:v>
                </c:pt>
                <c:pt idx="64">
                  <c:v>49.01</c:v>
                </c:pt>
                <c:pt idx="65">
                  <c:v>48.53</c:v>
                </c:pt>
                <c:pt idx="66">
                  <c:v>48.64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85792"/>
        <c:axId val="354085008"/>
      </c:lineChart>
      <c:catAx>
        <c:axId val="354085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5008"/>
        <c:crosses val="autoZero"/>
        <c:auto val="1"/>
        <c:lblAlgn val="ctr"/>
        <c:lblOffset val="100"/>
        <c:noMultiLvlLbl val="0"/>
      </c:catAx>
      <c:valAx>
        <c:axId val="354085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14.48</c:v>
                </c:pt>
                <c:pt idx="1">
                  <c:v>14.42</c:v>
                </c:pt>
                <c:pt idx="2">
                  <c:v>14.52</c:v>
                </c:pt>
                <c:pt idx="3">
                  <c:v>14.03</c:v>
                </c:pt>
                <c:pt idx="4">
                  <c:v>13.51</c:v>
                </c:pt>
                <c:pt idx="5">
                  <c:v>13.4</c:v>
                </c:pt>
                <c:pt idx="6">
                  <c:v>13.56</c:v>
                </c:pt>
                <c:pt idx="7">
                  <c:v>13.74</c:v>
                </c:pt>
                <c:pt idx="8">
                  <c:v>13.81</c:v>
                </c:pt>
                <c:pt idx="9">
                  <c:v>14.19</c:v>
                </c:pt>
                <c:pt idx="10">
                  <c:v>14.67</c:v>
                </c:pt>
                <c:pt idx="11">
                  <c:v>13.92</c:v>
                </c:pt>
                <c:pt idx="12">
                  <c:v>13.13</c:v>
                </c:pt>
                <c:pt idx="13">
                  <c:v>13.18</c:v>
                </c:pt>
                <c:pt idx="14">
                  <c:v>13.59</c:v>
                </c:pt>
                <c:pt idx="15">
                  <c:v>13.22</c:v>
                </c:pt>
                <c:pt idx="16">
                  <c:v>13.34</c:v>
                </c:pt>
                <c:pt idx="17">
                  <c:v>13.13</c:v>
                </c:pt>
                <c:pt idx="18">
                  <c:v>13.29</c:v>
                </c:pt>
                <c:pt idx="19">
                  <c:v>13.29</c:v>
                </c:pt>
                <c:pt idx="20">
                  <c:v>13.23</c:v>
                </c:pt>
                <c:pt idx="21">
                  <c:v>12.64</c:v>
                </c:pt>
                <c:pt idx="22">
                  <c:v>12.62</c:v>
                </c:pt>
                <c:pt idx="23">
                  <c:v>12.2</c:v>
                </c:pt>
                <c:pt idx="24">
                  <c:v>11.73</c:v>
                </c:pt>
                <c:pt idx="25">
                  <c:v>11.91</c:v>
                </c:pt>
                <c:pt idx="26">
                  <c:v>12.5</c:v>
                </c:pt>
                <c:pt idx="27">
                  <c:v>13.76</c:v>
                </c:pt>
                <c:pt idx="28">
                  <c:v>13.19</c:v>
                </c:pt>
                <c:pt idx="29">
                  <c:v>12.99</c:v>
                </c:pt>
                <c:pt idx="30">
                  <c:v>12.23</c:v>
                </c:pt>
                <c:pt idx="31">
                  <c:v>13.21</c:v>
                </c:pt>
                <c:pt idx="32">
                  <c:v>14.05</c:v>
                </c:pt>
                <c:pt idx="33">
                  <c:v>12.72</c:v>
                </c:pt>
                <c:pt idx="34">
                  <c:v>12.75</c:v>
                </c:pt>
                <c:pt idx="35">
                  <c:v>12.32</c:v>
                </c:pt>
                <c:pt idx="36">
                  <c:v>12.2</c:v>
                </c:pt>
                <c:pt idx="37">
                  <c:v>11.95</c:v>
                </c:pt>
                <c:pt idx="38">
                  <c:v>12.02</c:v>
                </c:pt>
                <c:pt idx="39">
                  <c:v>11.92</c:v>
                </c:pt>
                <c:pt idx="40">
                  <c:v>12.05</c:v>
                </c:pt>
                <c:pt idx="41">
                  <c:v>12.14</c:v>
                </c:pt>
                <c:pt idx="42">
                  <c:v>12.51</c:v>
                </c:pt>
                <c:pt idx="43">
                  <c:v>12.58</c:v>
                </c:pt>
                <c:pt idx="44">
                  <c:v>13</c:v>
                </c:pt>
                <c:pt idx="45">
                  <c:v>12.77</c:v>
                </c:pt>
                <c:pt idx="46">
                  <c:v>12.86</c:v>
                </c:pt>
                <c:pt idx="47">
                  <c:v>13.11</c:v>
                </c:pt>
                <c:pt idx="48">
                  <c:v>13.09</c:v>
                </c:pt>
                <c:pt idx="49">
                  <c:v>12.72</c:v>
                </c:pt>
                <c:pt idx="50">
                  <c:v>12.31</c:v>
                </c:pt>
                <c:pt idx="51">
                  <c:v>11.95</c:v>
                </c:pt>
                <c:pt idx="52">
                  <c:v>11.6</c:v>
                </c:pt>
                <c:pt idx="53">
                  <c:v>11.49</c:v>
                </c:pt>
                <c:pt idx="54">
                  <c:v>11.14</c:v>
                </c:pt>
                <c:pt idx="55">
                  <c:v>10.8</c:v>
                </c:pt>
                <c:pt idx="56">
                  <c:v>10.07</c:v>
                </c:pt>
                <c:pt idx="57">
                  <c:v>10.050000000000001</c:v>
                </c:pt>
                <c:pt idx="58">
                  <c:v>9.67</c:v>
                </c:pt>
                <c:pt idx="59">
                  <c:v>9.68</c:v>
                </c:pt>
                <c:pt idx="60">
                  <c:v>9.56</c:v>
                </c:pt>
                <c:pt idx="61">
                  <c:v>9.6300000000000008</c:v>
                </c:pt>
                <c:pt idx="62">
                  <c:v>10.1</c:v>
                </c:pt>
                <c:pt idx="63">
                  <c:v>10.09</c:v>
                </c:pt>
                <c:pt idx="64">
                  <c:v>9.8699999999999992</c:v>
                </c:pt>
                <c:pt idx="65">
                  <c:v>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79912"/>
        <c:axId val="354080304"/>
      </c:lineChart>
      <c:dateAx>
        <c:axId val="35407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0304"/>
        <c:crosses val="autoZero"/>
        <c:auto val="1"/>
        <c:lblOffset val="100"/>
        <c:baseTimeUnit val="days"/>
      </c:dateAx>
      <c:valAx>
        <c:axId val="3540803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7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46.06</c:v>
                </c:pt>
                <c:pt idx="1">
                  <c:v>46.18</c:v>
                </c:pt>
                <c:pt idx="2">
                  <c:v>45.98</c:v>
                </c:pt>
                <c:pt idx="3">
                  <c:v>45.82</c:v>
                </c:pt>
                <c:pt idx="4">
                  <c:v>45.74</c:v>
                </c:pt>
                <c:pt idx="5">
                  <c:v>45.39</c:v>
                </c:pt>
                <c:pt idx="6">
                  <c:v>45.5</c:v>
                </c:pt>
                <c:pt idx="7">
                  <c:v>45.81</c:v>
                </c:pt>
                <c:pt idx="8">
                  <c:v>45.73</c:v>
                </c:pt>
                <c:pt idx="9">
                  <c:v>45.59</c:v>
                </c:pt>
                <c:pt idx="10">
                  <c:v>45.68</c:v>
                </c:pt>
                <c:pt idx="11">
                  <c:v>45.12</c:v>
                </c:pt>
                <c:pt idx="12">
                  <c:v>45.12</c:v>
                </c:pt>
                <c:pt idx="13">
                  <c:v>44.88</c:v>
                </c:pt>
                <c:pt idx="14">
                  <c:v>45.01</c:v>
                </c:pt>
                <c:pt idx="15">
                  <c:v>44.97</c:v>
                </c:pt>
                <c:pt idx="16">
                  <c:v>45.53</c:v>
                </c:pt>
                <c:pt idx="17">
                  <c:v>45.47</c:v>
                </c:pt>
                <c:pt idx="18">
                  <c:v>44.05</c:v>
                </c:pt>
                <c:pt idx="19">
                  <c:v>44.24</c:v>
                </c:pt>
                <c:pt idx="20">
                  <c:v>44.17</c:v>
                </c:pt>
                <c:pt idx="21">
                  <c:v>43.03</c:v>
                </c:pt>
                <c:pt idx="22">
                  <c:v>42.75</c:v>
                </c:pt>
                <c:pt idx="23">
                  <c:v>41.9</c:v>
                </c:pt>
                <c:pt idx="24">
                  <c:v>41.96</c:v>
                </c:pt>
                <c:pt idx="25">
                  <c:v>41.76</c:v>
                </c:pt>
                <c:pt idx="26">
                  <c:v>42.71</c:v>
                </c:pt>
                <c:pt idx="27">
                  <c:v>42.38</c:v>
                </c:pt>
                <c:pt idx="28">
                  <c:v>41.17</c:v>
                </c:pt>
                <c:pt idx="29">
                  <c:v>40.26</c:v>
                </c:pt>
                <c:pt idx="30">
                  <c:v>39.64</c:v>
                </c:pt>
                <c:pt idx="31">
                  <c:v>41.37</c:v>
                </c:pt>
                <c:pt idx="32">
                  <c:v>43.29</c:v>
                </c:pt>
                <c:pt idx="33">
                  <c:v>42.37</c:v>
                </c:pt>
                <c:pt idx="34">
                  <c:v>42.45</c:v>
                </c:pt>
                <c:pt idx="35">
                  <c:v>42.68</c:v>
                </c:pt>
                <c:pt idx="36">
                  <c:v>41.96</c:v>
                </c:pt>
                <c:pt idx="37">
                  <c:v>41.73</c:v>
                </c:pt>
                <c:pt idx="38">
                  <c:v>41.59</c:v>
                </c:pt>
                <c:pt idx="39">
                  <c:v>41.73</c:v>
                </c:pt>
                <c:pt idx="40">
                  <c:v>41.98</c:v>
                </c:pt>
                <c:pt idx="41">
                  <c:v>43.18</c:v>
                </c:pt>
                <c:pt idx="42">
                  <c:v>43.59</c:v>
                </c:pt>
                <c:pt idx="43">
                  <c:v>44.11</c:v>
                </c:pt>
                <c:pt idx="44">
                  <c:v>43.91</c:v>
                </c:pt>
                <c:pt idx="45">
                  <c:v>43.12</c:v>
                </c:pt>
                <c:pt idx="46">
                  <c:v>42.93</c:v>
                </c:pt>
                <c:pt idx="47">
                  <c:v>42.9</c:v>
                </c:pt>
                <c:pt idx="48">
                  <c:v>42.11</c:v>
                </c:pt>
                <c:pt idx="49">
                  <c:v>42.16</c:v>
                </c:pt>
                <c:pt idx="50">
                  <c:v>42.09</c:v>
                </c:pt>
                <c:pt idx="51">
                  <c:v>41.84</c:v>
                </c:pt>
                <c:pt idx="52">
                  <c:v>42.13</c:v>
                </c:pt>
                <c:pt idx="54">
                  <c:v>41.42</c:v>
                </c:pt>
                <c:pt idx="55">
                  <c:v>40.93</c:v>
                </c:pt>
                <c:pt idx="56">
                  <c:v>40.43</c:v>
                </c:pt>
                <c:pt idx="57">
                  <c:v>40.26</c:v>
                </c:pt>
                <c:pt idx="58">
                  <c:v>40.29</c:v>
                </c:pt>
                <c:pt idx="59">
                  <c:v>41.19</c:v>
                </c:pt>
                <c:pt idx="60">
                  <c:v>42.21</c:v>
                </c:pt>
                <c:pt idx="61">
                  <c:v>41.97</c:v>
                </c:pt>
                <c:pt idx="62">
                  <c:v>42.6</c:v>
                </c:pt>
                <c:pt idx="63">
                  <c:v>42.81</c:v>
                </c:pt>
                <c:pt idx="64">
                  <c:v>43.09</c:v>
                </c:pt>
                <c:pt idx="65">
                  <c:v>42.52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81872"/>
        <c:axId val="354084224"/>
      </c:lineChart>
      <c:dateAx>
        <c:axId val="35408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4224"/>
        <c:crosses val="autoZero"/>
        <c:auto val="1"/>
        <c:lblOffset val="100"/>
        <c:baseTimeUnit val="days"/>
      </c:dateAx>
      <c:valAx>
        <c:axId val="3540842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34.92</c:v>
                </c:pt>
                <c:pt idx="1">
                  <c:v>35.04</c:v>
                </c:pt>
                <c:pt idx="2">
                  <c:v>34.979999999999997</c:v>
                </c:pt>
                <c:pt idx="3">
                  <c:v>34.58</c:v>
                </c:pt>
                <c:pt idx="4">
                  <c:v>34.25</c:v>
                </c:pt>
                <c:pt idx="6">
                  <c:v>34.56</c:v>
                </c:pt>
                <c:pt idx="7">
                  <c:v>34.85</c:v>
                </c:pt>
                <c:pt idx="8">
                  <c:v>34.86</c:v>
                </c:pt>
                <c:pt idx="9">
                  <c:v>34.770000000000003</c:v>
                </c:pt>
                <c:pt idx="10">
                  <c:v>34.83</c:v>
                </c:pt>
                <c:pt idx="11">
                  <c:v>35.090000000000003</c:v>
                </c:pt>
                <c:pt idx="12">
                  <c:v>34.69</c:v>
                </c:pt>
                <c:pt idx="13">
                  <c:v>34.659999999999997</c:v>
                </c:pt>
                <c:pt idx="14">
                  <c:v>34.270000000000003</c:v>
                </c:pt>
                <c:pt idx="15">
                  <c:v>35.69</c:v>
                </c:pt>
                <c:pt idx="16">
                  <c:v>35.15</c:v>
                </c:pt>
                <c:pt idx="17">
                  <c:v>35.049999999999997</c:v>
                </c:pt>
                <c:pt idx="18">
                  <c:v>35.07</c:v>
                </c:pt>
                <c:pt idx="19">
                  <c:v>35.200000000000003</c:v>
                </c:pt>
                <c:pt idx="20">
                  <c:v>35.01</c:v>
                </c:pt>
                <c:pt idx="21">
                  <c:v>34.94</c:v>
                </c:pt>
                <c:pt idx="22">
                  <c:v>34.380000000000003</c:v>
                </c:pt>
                <c:pt idx="23">
                  <c:v>34</c:v>
                </c:pt>
                <c:pt idx="24">
                  <c:v>33.200000000000003</c:v>
                </c:pt>
                <c:pt idx="25">
                  <c:v>32.97</c:v>
                </c:pt>
                <c:pt idx="26">
                  <c:v>32.68</c:v>
                </c:pt>
                <c:pt idx="27">
                  <c:v>32.75</c:v>
                </c:pt>
                <c:pt idx="28">
                  <c:v>32.799999999999997</c:v>
                </c:pt>
                <c:pt idx="29">
                  <c:v>31.93</c:v>
                </c:pt>
                <c:pt idx="30">
                  <c:v>31.19</c:v>
                </c:pt>
                <c:pt idx="31">
                  <c:v>30.72</c:v>
                </c:pt>
                <c:pt idx="32">
                  <c:v>31.55</c:v>
                </c:pt>
                <c:pt idx="33">
                  <c:v>32.99</c:v>
                </c:pt>
                <c:pt idx="34">
                  <c:v>32.29</c:v>
                </c:pt>
                <c:pt idx="35">
                  <c:v>32.32</c:v>
                </c:pt>
                <c:pt idx="36">
                  <c:v>32.17</c:v>
                </c:pt>
                <c:pt idx="37">
                  <c:v>31.76</c:v>
                </c:pt>
                <c:pt idx="38">
                  <c:v>31.69</c:v>
                </c:pt>
                <c:pt idx="39">
                  <c:v>31.61</c:v>
                </c:pt>
                <c:pt idx="40">
                  <c:v>32.14</c:v>
                </c:pt>
                <c:pt idx="41">
                  <c:v>32.17</c:v>
                </c:pt>
                <c:pt idx="42">
                  <c:v>32.04</c:v>
                </c:pt>
                <c:pt idx="43">
                  <c:v>31.94</c:v>
                </c:pt>
                <c:pt idx="44">
                  <c:v>31.89</c:v>
                </c:pt>
                <c:pt idx="45">
                  <c:v>31.88</c:v>
                </c:pt>
                <c:pt idx="46">
                  <c:v>31.68</c:v>
                </c:pt>
                <c:pt idx="47">
                  <c:v>31.62</c:v>
                </c:pt>
                <c:pt idx="48">
                  <c:v>31.76</c:v>
                </c:pt>
                <c:pt idx="49">
                  <c:v>31.66</c:v>
                </c:pt>
                <c:pt idx="50">
                  <c:v>31.59</c:v>
                </c:pt>
                <c:pt idx="51">
                  <c:v>31.57</c:v>
                </c:pt>
                <c:pt idx="52">
                  <c:v>31.49</c:v>
                </c:pt>
                <c:pt idx="53">
                  <c:v>31.39</c:v>
                </c:pt>
                <c:pt idx="54">
                  <c:v>31.06</c:v>
                </c:pt>
                <c:pt idx="55">
                  <c:v>30.23</c:v>
                </c:pt>
                <c:pt idx="56">
                  <c:v>30.15</c:v>
                </c:pt>
                <c:pt idx="57">
                  <c:v>29.63</c:v>
                </c:pt>
                <c:pt idx="58">
                  <c:v>29.99</c:v>
                </c:pt>
                <c:pt idx="59">
                  <c:v>29.98</c:v>
                </c:pt>
                <c:pt idx="60">
                  <c:v>30.39</c:v>
                </c:pt>
                <c:pt idx="61">
                  <c:v>29.91</c:v>
                </c:pt>
                <c:pt idx="62">
                  <c:v>29.76</c:v>
                </c:pt>
                <c:pt idx="63">
                  <c:v>30.06</c:v>
                </c:pt>
                <c:pt idx="64">
                  <c:v>30.14</c:v>
                </c:pt>
                <c:pt idx="65">
                  <c:v>29.8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090496"/>
        <c:axId val="354088144"/>
      </c:lineChart>
      <c:catAx>
        <c:axId val="35409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88144"/>
        <c:crosses val="autoZero"/>
        <c:auto val="1"/>
        <c:lblAlgn val="ctr"/>
        <c:lblOffset val="100"/>
        <c:noMultiLvlLbl val="0"/>
      </c:catAx>
      <c:valAx>
        <c:axId val="354088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9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55.42</c:v>
                </c:pt>
                <c:pt idx="1">
                  <c:v>55.92</c:v>
                </c:pt>
                <c:pt idx="2">
                  <c:v>54.64</c:v>
                </c:pt>
                <c:pt idx="3">
                  <c:v>53.87</c:v>
                </c:pt>
                <c:pt idx="4">
                  <c:v>53.39</c:v>
                </c:pt>
                <c:pt idx="5">
                  <c:v>51.75</c:v>
                </c:pt>
                <c:pt idx="6">
                  <c:v>51.23</c:v>
                </c:pt>
                <c:pt idx="7">
                  <c:v>53.65</c:v>
                </c:pt>
                <c:pt idx="8">
                  <c:v>52.17</c:v>
                </c:pt>
                <c:pt idx="9">
                  <c:v>51.6</c:v>
                </c:pt>
                <c:pt idx="10">
                  <c:v>53.68</c:v>
                </c:pt>
                <c:pt idx="11">
                  <c:v>52.81</c:v>
                </c:pt>
                <c:pt idx="12">
                  <c:v>54.12</c:v>
                </c:pt>
                <c:pt idx="13">
                  <c:v>54.91</c:v>
                </c:pt>
                <c:pt idx="14">
                  <c:v>56.36</c:v>
                </c:pt>
                <c:pt idx="15">
                  <c:v>56.11</c:v>
                </c:pt>
                <c:pt idx="16">
                  <c:v>57.6</c:v>
                </c:pt>
                <c:pt idx="17">
                  <c:v>56.93</c:v>
                </c:pt>
                <c:pt idx="18">
                  <c:v>58.01</c:v>
                </c:pt>
                <c:pt idx="19">
                  <c:v>58.02</c:v>
                </c:pt>
                <c:pt idx="20">
                  <c:v>60.13</c:v>
                </c:pt>
                <c:pt idx="21">
                  <c:v>56.07</c:v>
                </c:pt>
                <c:pt idx="22">
                  <c:v>56.81</c:v>
                </c:pt>
                <c:pt idx="23">
                  <c:v>56.48</c:v>
                </c:pt>
                <c:pt idx="24">
                  <c:v>56.88</c:v>
                </c:pt>
                <c:pt idx="25">
                  <c:v>56.96</c:v>
                </c:pt>
                <c:pt idx="26">
                  <c:v>60.15</c:v>
                </c:pt>
                <c:pt idx="27">
                  <c:v>60.1</c:v>
                </c:pt>
                <c:pt idx="28">
                  <c:v>57.77</c:v>
                </c:pt>
                <c:pt idx="29">
                  <c:v>55.14</c:v>
                </c:pt>
                <c:pt idx="30">
                  <c:v>52.63</c:v>
                </c:pt>
                <c:pt idx="31">
                  <c:v>55.83</c:v>
                </c:pt>
                <c:pt idx="32">
                  <c:v>59.77</c:v>
                </c:pt>
                <c:pt idx="33">
                  <c:v>58.02</c:v>
                </c:pt>
                <c:pt idx="34">
                  <c:v>58.7</c:v>
                </c:pt>
                <c:pt idx="35">
                  <c:v>58.32</c:v>
                </c:pt>
                <c:pt idx="36">
                  <c:v>56.96</c:v>
                </c:pt>
                <c:pt idx="37">
                  <c:v>56.1</c:v>
                </c:pt>
                <c:pt idx="38">
                  <c:v>57.15</c:v>
                </c:pt>
                <c:pt idx="39">
                  <c:v>57.82</c:v>
                </c:pt>
                <c:pt idx="41">
                  <c:v>57.49</c:v>
                </c:pt>
                <c:pt idx="42">
                  <c:v>57.7</c:v>
                </c:pt>
                <c:pt idx="43">
                  <c:v>60.38</c:v>
                </c:pt>
                <c:pt idx="44">
                  <c:v>61.86</c:v>
                </c:pt>
                <c:pt idx="45">
                  <c:v>61.57</c:v>
                </c:pt>
                <c:pt idx="46">
                  <c:v>60.31</c:v>
                </c:pt>
                <c:pt idx="47">
                  <c:v>58.36</c:v>
                </c:pt>
                <c:pt idx="48">
                  <c:v>59.23</c:v>
                </c:pt>
                <c:pt idx="49">
                  <c:v>58.92</c:v>
                </c:pt>
                <c:pt idx="50">
                  <c:v>59.93</c:v>
                </c:pt>
                <c:pt idx="51">
                  <c:v>60.23</c:v>
                </c:pt>
                <c:pt idx="52">
                  <c:v>60.44</c:v>
                </c:pt>
                <c:pt idx="53">
                  <c:v>60.64</c:v>
                </c:pt>
                <c:pt idx="54">
                  <c:v>58.2</c:v>
                </c:pt>
                <c:pt idx="55">
                  <c:v>58.59</c:v>
                </c:pt>
                <c:pt idx="56">
                  <c:v>57.66</c:v>
                </c:pt>
                <c:pt idx="57">
                  <c:v>57.26</c:v>
                </c:pt>
                <c:pt idx="58">
                  <c:v>57.96</c:v>
                </c:pt>
                <c:pt idx="59">
                  <c:v>57.66</c:v>
                </c:pt>
                <c:pt idx="60">
                  <c:v>58.42</c:v>
                </c:pt>
                <c:pt idx="61">
                  <c:v>57.76</c:v>
                </c:pt>
                <c:pt idx="62">
                  <c:v>58.14</c:v>
                </c:pt>
                <c:pt idx="63">
                  <c:v>58.32</c:v>
                </c:pt>
                <c:pt idx="64">
                  <c:v>57.71</c:v>
                </c:pt>
                <c:pt idx="65">
                  <c:v>54.47</c:v>
                </c:pt>
                <c:pt idx="66">
                  <c:v>56.15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3272"/>
        <c:axId val="418827000"/>
      </c:lineChart>
      <c:dateAx>
        <c:axId val="41883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7000"/>
        <c:crosses val="autoZero"/>
        <c:auto val="1"/>
        <c:lblOffset val="100"/>
        <c:baseTimeUnit val="days"/>
      </c:dateAx>
      <c:valAx>
        <c:axId val="418827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42564.00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13-Jun-16</c:v>
                </c:pt>
                <c:pt idx="41">
                  <c:v>10-Jun-16</c:v>
                </c:pt>
                <c:pt idx="42">
                  <c:v>9-Jun-16</c:v>
                </c:pt>
                <c:pt idx="43">
                  <c:v>8-Jun-16</c:v>
                </c:pt>
                <c:pt idx="44">
                  <c:v>7-Jun-16</c:v>
                </c:pt>
                <c:pt idx="45">
                  <c:v>6-Jun-16</c:v>
                </c:pt>
                <c:pt idx="46">
                  <c:v>3-Jun-16</c:v>
                </c:pt>
                <c:pt idx="47">
                  <c:v>2-Jun-16</c:v>
                </c:pt>
                <c:pt idx="48">
                  <c:v>1-Jun-16</c:v>
                </c:pt>
                <c:pt idx="49">
                  <c:v>31-May-16</c:v>
                </c:pt>
                <c:pt idx="50">
                  <c:v>27-May-16</c:v>
                </c:pt>
                <c:pt idx="51">
                  <c:v>26-May-16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93.07</c:v>
                </c:pt>
                <c:pt idx="1">
                  <c:v>93.86</c:v>
                </c:pt>
                <c:pt idx="2">
                  <c:v>93.85</c:v>
                </c:pt>
                <c:pt idx="3">
                  <c:v>92.67</c:v>
                </c:pt>
                <c:pt idx="4">
                  <c:v>92.87</c:v>
                </c:pt>
                <c:pt idx="5">
                  <c:v>91.3</c:v>
                </c:pt>
                <c:pt idx="6">
                  <c:v>93.06</c:v>
                </c:pt>
                <c:pt idx="7">
                  <c:v>93.05</c:v>
                </c:pt>
                <c:pt idx="8">
                  <c:v>93.08</c:v>
                </c:pt>
                <c:pt idx="9">
                  <c:v>91.63</c:v>
                </c:pt>
                <c:pt idx="10">
                  <c:v>93.01</c:v>
                </c:pt>
                <c:pt idx="11">
                  <c:v>92.28</c:v>
                </c:pt>
                <c:pt idx="12">
                  <c:v>92.85</c:v>
                </c:pt>
                <c:pt idx="13">
                  <c:v>90.93</c:v>
                </c:pt>
                <c:pt idx="14">
                  <c:v>94.12</c:v>
                </c:pt>
                <c:pt idx="15">
                  <c:v>93.95</c:v>
                </c:pt>
                <c:pt idx="16">
                  <c:v>94.12</c:v>
                </c:pt>
                <c:pt idx="17">
                  <c:v>93.98</c:v>
                </c:pt>
                <c:pt idx="18">
                  <c:v>94.7</c:v>
                </c:pt>
                <c:pt idx="19">
                  <c:v>94.14</c:v>
                </c:pt>
                <c:pt idx="20">
                  <c:v>92.06</c:v>
                </c:pt>
                <c:pt idx="21">
                  <c:v>91.39</c:v>
                </c:pt>
                <c:pt idx="22">
                  <c:v>90.69</c:v>
                </c:pt>
                <c:pt idx="23">
                  <c:v>88.03</c:v>
                </c:pt>
                <c:pt idx="24">
                  <c:v>87.44</c:v>
                </c:pt>
                <c:pt idx="25">
                  <c:v>87.16</c:v>
                </c:pt>
                <c:pt idx="26">
                  <c:v>87.34</c:v>
                </c:pt>
                <c:pt idx="27">
                  <c:v>87.25</c:v>
                </c:pt>
                <c:pt idx="28">
                  <c:v>86.28</c:v>
                </c:pt>
                <c:pt idx="29">
                  <c:v>84.8</c:v>
                </c:pt>
                <c:pt idx="30">
                  <c:v>82.49</c:v>
                </c:pt>
                <c:pt idx="31">
                  <c:v>85.25</c:v>
                </c:pt>
                <c:pt idx="32">
                  <c:v>88.54</c:v>
                </c:pt>
                <c:pt idx="33">
                  <c:v>87.49</c:v>
                </c:pt>
                <c:pt idx="34">
                  <c:v>87.65</c:v>
                </c:pt>
                <c:pt idx="35">
                  <c:v>88.09</c:v>
                </c:pt>
                <c:pt idx="36">
                  <c:v>87.58</c:v>
                </c:pt>
                <c:pt idx="37">
                  <c:v>87.09</c:v>
                </c:pt>
                <c:pt idx="38">
                  <c:v>87.54</c:v>
                </c:pt>
                <c:pt idx="39">
                  <c:v>87.98</c:v>
                </c:pt>
                <c:pt idx="40">
                  <c:v>88.71</c:v>
                </c:pt>
                <c:pt idx="41">
                  <c:v>88.78</c:v>
                </c:pt>
                <c:pt idx="42">
                  <c:v>89.39</c:v>
                </c:pt>
                <c:pt idx="43">
                  <c:v>89.04</c:v>
                </c:pt>
                <c:pt idx="44">
                  <c:v>87.57</c:v>
                </c:pt>
                <c:pt idx="45">
                  <c:v>86.85</c:v>
                </c:pt>
                <c:pt idx="46">
                  <c:v>86.38</c:v>
                </c:pt>
                <c:pt idx="47">
                  <c:v>84.61</c:v>
                </c:pt>
                <c:pt idx="48">
                  <c:v>84.11</c:v>
                </c:pt>
                <c:pt idx="49">
                  <c:v>84.19</c:v>
                </c:pt>
                <c:pt idx="50">
                  <c:v>82.97</c:v>
                </c:pt>
                <c:pt idx="51">
                  <c:v>82.34</c:v>
                </c:pt>
                <c:pt idx="53">
                  <c:v>82.91</c:v>
                </c:pt>
                <c:pt idx="54">
                  <c:v>81.290000000000006</c:v>
                </c:pt>
                <c:pt idx="55">
                  <c:v>81.489999999999995</c:v>
                </c:pt>
                <c:pt idx="56">
                  <c:v>82.41</c:v>
                </c:pt>
                <c:pt idx="57">
                  <c:v>81.44</c:v>
                </c:pt>
                <c:pt idx="58">
                  <c:v>82.48</c:v>
                </c:pt>
                <c:pt idx="59">
                  <c:v>82.19</c:v>
                </c:pt>
                <c:pt idx="60">
                  <c:v>82.02</c:v>
                </c:pt>
                <c:pt idx="61">
                  <c:v>82</c:v>
                </c:pt>
                <c:pt idx="62">
                  <c:v>83.84</c:v>
                </c:pt>
                <c:pt idx="63">
                  <c:v>84.49</c:v>
                </c:pt>
                <c:pt idx="64">
                  <c:v>86.1</c:v>
                </c:pt>
                <c:pt idx="65">
                  <c:v>84.63</c:v>
                </c:pt>
                <c:pt idx="66">
                  <c:v>85.73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25432"/>
        <c:axId val="418829352"/>
      </c:lineChart>
      <c:catAx>
        <c:axId val="418825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9352"/>
        <c:crosses val="autoZero"/>
        <c:auto val="1"/>
        <c:lblAlgn val="ctr"/>
        <c:lblOffset val="100"/>
        <c:noMultiLvlLbl val="0"/>
      </c:catAx>
      <c:valAx>
        <c:axId val="41882935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218.18</c:v>
                </c:pt>
                <c:pt idx="1">
                  <c:v>218.05</c:v>
                </c:pt>
                <c:pt idx="2">
                  <c:v>218.18</c:v>
                </c:pt>
                <c:pt idx="3">
                  <c:v>216.41</c:v>
                </c:pt>
                <c:pt idx="4">
                  <c:v>216.18</c:v>
                </c:pt>
                <c:pt idx="5">
                  <c:v>215.55</c:v>
                </c:pt>
                <c:pt idx="6">
                  <c:v>216.94</c:v>
                </c:pt>
                <c:pt idx="7">
                  <c:v>217.12</c:v>
                </c:pt>
                <c:pt idx="8">
                  <c:v>216.77</c:v>
                </c:pt>
                <c:pt idx="9">
                  <c:v>216.52</c:v>
                </c:pt>
                <c:pt idx="10">
                  <c:v>216.75</c:v>
                </c:pt>
                <c:pt idx="11">
                  <c:v>216.65</c:v>
                </c:pt>
                <c:pt idx="12">
                  <c:v>217.24</c:v>
                </c:pt>
                <c:pt idx="13">
                  <c:v>216.27</c:v>
                </c:pt>
                <c:pt idx="14">
                  <c:v>217.09</c:v>
                </c:pt>
                <c:pt idx="15">
                  <c:v>216.19</c:v>
                </c:pt>
                <c:pt idx="16">
                  <c:v>216.41</c:v>
                </c:pt>
                <c:pt idx="17">
                  <c:v>215.83</c:v>
                </c:pt>
                <c:pt idx="18">
                  <c:v>216.12</c:v>
                </c:pt>
                <c:pt idx="19">
                  <c:v>214.92</c:v>
                </c:pt>
                <c:pt idx="20">
                  <c:v>214.95</c:v>
                </c:pt>
                <c:pt idx="21">
                  <c:v>213.4</c:v>
                </c:pt>
                <c:pt idx="22">
                  <c:v>212.65</c:v>
                </c:pt>
                <c:pt idx="23">
                  <c:v>209.53</c:v>
                </c:pt>
                <c:pt idx="24">
                  <c:v>209.66</c:v>
                </c:pt>
                <c:pt idx="25">
                  <c:v>208.41</c:v>
                </c:pt>
                <c:pt idx="26">
                  <c:v>209.92</c:v>
                </c:pt>
                <c:pt idx="27">
                  <c:v>209.48</c:v>
                </c:pt>
                <c:pt idx="28">
                  <c:v>206.66</c:v>
                </c:pt>
                <c:pt idx="29">
                  <c:v>203.2</c:v>
                </c:pt>
                <c:pt idx="30">
                  <c:v>199.6</c:v>
                </c:pt>
                <c:pt idx="31">
                  <c:v>203.24</c:v>
                </c:pt>
                <c:pt idx="32">
                  <c:v>210.81</c:v>
                </c:pt>
                <c:pt idx="33">
                  <c:v>208.1</c:v>
                </c:pt>
                <c:pt idx="34">
                  <c:v>208.44</c:v>
                </c:pt>
                <c:pt idx="35">
                  <c:v>207.85</c:v>
                </c:pt>
                <c:pt idx="36">
                  <c:v>206.52</c:v>
                </c:pt>
                <c:pt idx="38">
                  <c:v>208.37</c:v>
                </c:pt>
                <c:pt idx="39">
                  <c:v>207.75</c:v>
                </c:pt>
                <c:pt idx="40">
                  <c:v>208.04</c:v>
                </c:pt>
                <c:pt idx="41">
                  <c:v>208.45</c:v>
                </c:pt>
                <c:pt idx="42">
                  <c:v>210.07</c:v>
                </c:pt>
                <c:pt idx="43">
                  <c:v>212.08</c:v>
                </c:pt>
                <c:pt idx="44">
                  <c:v>212.37</c:v>
                </c:pt>
                <c:pt idx="45">
                  <c:v>211.68</c:v>
                </c:pt>
                <c:pt idx="46">
                  <c:v>211.35</c:v>
                </c:pt>
                <c:pt idx="47">
                  <c:v>210.28</c:v>
                </c:pt>
                <c:pt idx="48">
                  <c:v>210.91</c:v>
                </c:pt>
                <c:pt idx="49">
                  <c:v>210.27</c:v>
                </c:pt>
                <c:pt idx="50">
                  <c:v>209.84</c:v>
                </c:pt>
                <c:pt idx="51">
                  <c:v>210.24</c:v>
                </c:pt>
                <c:pt idx="52">
                  <c:v>209.34</c:v>
                </c:pt>
                <c:pt idx="53">
                  <c:v>209.28</c:v>
                </c:pt>
                <c:pt idx="54">
                  <c:v>207.87</c:v>
                </c:pt>
                <c:pt idx="55">
                  <c:v>205.21</c:v>
                </c:pt>
                <c:pt idx="56">
                  <c:v>205.49</c:v>
                </c:pt>
                <c:pt idx="57">
                  <c:v>204.2</c:v>
                </c:pt>
                <c:pt idx="58">
                  <c:v>204.91</c:v>
                </c:pt>
                <c:pt idx="59">
                  <c:v>204.85</c:v>
                </c:pt>
                <c:pt idx="60">
                  <c:v>206.78</c:v>
                </c:pt>
                <c:pt idx="61">
                  <c:v>204.76</c:v>
                </c:pt>
                <c:pt idx="62">
                  <c:v>206.56</c:v>
                </c:pt>
                <c:pt idx="63">
                  <c:v>206.5</c:v>
                </c:pt>
                <c:pt idx="64">
                  <c:v>208.45</c:v>
                </c:pt>
                <c:pt idx="65">
                  <c:v>205.89</c:v>
                </c:pt>
                <c:pt idx="66" formatCode="General">
                  <c:v>205.72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3664"/>
        <c:axId val="418826608"/>
      </c:lineChart>
      <c:dateAx>
        <c:axId val="41883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6608"/>
        <c:crosses val="autoZero"/>
        <c:auto val="1"/>
        <c:lblOffset val="100"/>
        <c:baseTimeUnit val="days"/>
      </c:dateAx>
      <c:valAx>
        <c:axId val="4188266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</c:v>
                </c:pt>
                <c:pt idx="1">
                  <c:v>65.94</c:v>
                </c:pt>
                <c:pt idx="2">
                  <c:v>66.55</c:v>
                </c:pt>
                <c:pt idx="3">
                  <c:v>65.16</c:v>
                </c:pt>
                <c:pt idx="4">
                  <c:v>64.39</c:v>
                </c:pt>
                <c:pt idx="5">
                  <c:v>65.040000000000006</c:v>
                </c:pt>
                <c:pt idx="7">
                  <c:v>66.14</c:v>
                </c:pt>
                <c:pt idx="8">
                  <c:v>66.02</c:v>
                </c:pt>
                <c:pt idx="9">
                  <c:v>66.47</c:v>
                </c:pt>
                <c:pt idx="10">
                  <c:v>66.47</c:v>
                </c:pt>
                <c:pt idx="11">
                  <c:v>65.87</c:v>
                </c:pt>
                <c:pt idx="12">
                  <c:v>64.94</c:v>
                </c:pt>
                <c:pt idx="13">
                  <c:v>64.81</c:v>
                </c:pt>
                <c:pt idx="14">
                  <c:v>70.92</c:v>
                </c:pt>
                <c:pt idx="15">
                  <c:v>69.489999999999995</c:v>
                </c:pt>
                <c:pt idx="16">
                  <c:v>68.33</c:v>
                </c:pt>
                <c:pt idx="17">
                  <c:v>68.7</c:v>
                </c:pt>
                <c:pt idx="18">
                  <c:v>67.39</c:v>
                </c:pt>
                <c:pt idx="19">
                  <c:v>67.39</c:v>
                </c:pt>
                <c:pt idx="20">
                  <c:v>65.349999999999994</c:v>
                </c:pt>
                <c:pt idx="21">
                  <c:v>65.8</c:v>
                </c:pt>
                <c:pt idx="22">
                  <c:v>64.64</c:v>
                </c:pt>
                <c:pt idx="23">
                  <c:v>62.91</c:v>
                </c:pt>
                <c:pt idx="24">
                  <c:v>60.89</c:v>
                </c:pt>
                <c:pt idx="25">
                  <c:v>59.16</c:v>
                </c:pt>
                <c:pt idx="26">
                  <c:v>58.82</c:v>
                </c:pt>
                <c:pt idx="27">
                  <c:v>62.6</c:v>
                </c:pt>
                <c:pt idx="28">
                  <c:v>63.28</c:v>
                </c:pt>
                <c:pt idx="29">
                  <c:v>61.73</c:v>
                </c:pt>
                <c:pt idx="30">
                  <c:v>60.26</c:v>
                </c:pt>
                <c:pt idx="31">
                  <c:v>58.01</c:v>
                </c:pt>
                <c:pt idx="32">
                  <c:v>61.61</c:v>
                </c:pt>
                <c:pt idx="33">
                  <c:v>67.209999999999994</c:v>
                </c:pt>
                <c:pt idx="34">
                  <c:v>65.349999999999994</c:v>
                </c:pt>
                <c:pt idx="35">
                  <c:v>65.459999999999994</c:v>
                </c:pt>
                <c:pt idx="36">
                  <c:v>65.95</c:v>
                </c:pt>
                <c:pt idx="37">
                  <c:v>63.97</c:v>
                </c:pt>
                <c:pt idx="38">
                  <c:v>64.78</c:v>
                </c:pt>
                <c:pt idx="39">
                  <c:v>64.989999999999995</c:v>
                </c:pt>
                <c:pt idx="40">
                  <c:v>65.010000000000005</c:v>
                </c:pt>
                <c:pt idx="41">
                  <c:v>64.959999999999994</c:v>
                </c:pt>
                <c:pt idx="42">
                  <c:v>65.55</c:v>
                </c:pt>
                <c:pt idx="43">
                  <c:v>67.97</c:v>
                </c:pt>
                <c:pt idx="44">
                  <c:v>68.38</c:v>
                </c:pt>
                <c:pt idx="45">
                  <c:v>68.67</c:v>
                </c:pt>
                <c:pt idx="46">
                  <c:v>66.11</c:v>
                </c:pt>
                <c:pt idx="47">
                  <c:v>66.94</c:v>
                </c:pt>
                <c:pt idx="48">
                  <c:v>66.58</c:v>
                </c:pt>
                <c:pt idx="49">
                  <c:v>67.27</c:v>
                </c:pt>
                <c:pt idx="50">
                  <c:v>66.760000000000005</c:v>
                </c:pt>
                <c:pt idx="51">
                  <c:v>66.5</c:v>
                </c:pt>
                <c:pt idx="52">
                  <c:v>66.17</c:v>
                </c:pt>
                <c:pt idx="53">
                  <c:v>66.27</c:v>
                </c:pt>
                <c:pt idx="54">
                  <c:v>66.459999999999994</c:v>
                </c:pt>
                <c:pt idx="55">
                  <c:v>65.81</c:v>
                </c:pt>
                <c:pt idx="56">
                  <c:v>64.56</c:v>
                </c:pt>
                <c:pt idx="57">
                  <c:v>62.8</c:v>
                </c:pt>
                <c:pt idx="58">
                  <c:v>63.57</c:v>
                </c:pt>
                <c:pt idx="59">
                  <c:v>62.31</c:v>
                </c:pt>
                <c:pt idx="60">
                  <c:v>62.42</c:v>
                </c:pt>
                <c:pt idx="61">
                  <c:v>60.75</c:v>
                </c:pt>
                <c:pt idx="62">
                  <c:v>61.66</c:v>
                </c:pt>
                <c:pt idx="63">
                  <c:v>64.59</c:v>
                </c:pt>
                <c:pt idx="64">
                  <c:v>64.86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24648"/>
        <c:axId val="418832880"/>
      </c:lineChart>
      <c:dateAx>
        <c:axId val="41882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2880"/>
        <c:crosses val="autoZero"/>
        <c:auto val="1"/>
        <c:lblOffset val="100"/>
        <c:baseTimeUnit val="days"/>
      </c:dateAx>
      <c:valAx>
        <c:axId val="418832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62.74</c:v>
                </c:pt>
                <c:pt idx="1">
                  <c:v>62.29</c:v>
                </c:pt>
                <c:pt idx="2">
                  <c:v>61.95</c:v>
                </c:pt>
                <c:pt idx="3">
                  <c:v>61.8</c:v>
                </c:pt>
                <c:pt idx="4">
                  <c:v>62.26</c:v>
                </c:pt>
                <c:pt idx="5">
                  <c:v>61.82</c:v>
                </c:pt>
                <c:pt idx="6">
                  <c:v>62.71</c:v>
                </c:pt>
                <c:pt idx="7">
                  <c:v>63.21</c:v>
                </c:pt>
                <c:pt idx="8">
                  <c:v>63.56</c:v>
                </c:pt>
                <c:pt idx="9">
                  <c:v>63.65</c:v>
                </c:pt>
                <c:pt idx="10">
                  <c:v>63.33</c:v>
                </c:pt>
                <c:pt idx="11">
                  <c:v>63.47</c:v>
                </c:pt>
                <c:pt idx="12">
                  <c:v>63.33</c:v>
                </c:pt>
                <c:pt idx="13">
                  <c:v>62.96</c:v>
                </c:pt>
                <c:pt idx="14">
                  <c:v>63.63</c:v>
                </c:pt>
                <c:pt idx="15">
                  <c:v>62.58</c:v>
                </c:pt>
                <c:pt idx="16">
                  <c:v>62.72</c:v>
                </c:pt>
                <c:pt idx="17">
                  <c:v>62.29</c:v>
                </c:pt>
                <c:pt idx="18">
                  <c:v>62.43</c:v>
                </c:pt>
                <c:pt idx="19">
                  <c:v>61.73</c:v>
                </c:pt>
                <c:pt idx="20">
                  <c:v>61.19</c:v>
                </c:pt>
                <c:pt idx="21">
                  <c:v>59.53</c:v>
                </c:pt>
                <c:pt idx="22">
                  <c:v>59.91</c:v>
                </c:pt>
                <c:pt idx="23">
                  <c:v>59</c:v>
                </c:pt>
                <c:pt idx="24">
                  <c:v>59.38</c:v>
                </c:pt>
                <c:pt idx="25">
                  <c:v>59.2</c:v>
                </c:pt>
                <c:pt idx="26">
                  <c:v>59.24</c:v>
                </c:pt>
                <c:pt idx="27">
                  <c:v>59.06</c:v>
                </c:pt>
                <c:pt idx="28">
                  <c:v>58.52</c:v>
                </c:pt>
                <c:pt idx="29">
                  <c:v>57.51</c:v>
                </c:pt>
                <c:pt idx="30">
                  <c:v>56.4</c:v>
                </c:pt>
                <c:pt idx="31">
                  <c:v>57.01</c:v>
                </c:pt>
                <c:pt idx="32">
                  <c:v>59.58</c:v>
                </c:pt>
                <c:pt idx="33">
                  <c:v>59.02</c:v>
                </c:pt>
                <c:pt idx="34">
                  <c:v>58.4</c:v>
                </c:pt>
                <c:pt idx="35">
                  <c:v>58.91</c:v>
                </c:pt>
                <c:pt idx="36">
                  <c:v>58.39</c:v>
                </c:pt>
                <c:pt idx="37">
                  <c:v>57.99</c:v>
                </c:pt>
                <c:pt idx="38">
                  <c:v>58.09</c:v>
                </c:pt>
                <c:pt idx="39">
                  <c:v>58.37</c:v>
                </c:pt>
                <c:pt idx="40">
                  <c:v>58.52</c:v>
                </c:pt>
                <c:pt idx="41">
                  <c:v>59.19</c:v>
                </c:pt>
                <c:pt idx="42">
                  <c:v>60.21</c:v>
                </c:pt>
                <c:pt idx="43">
                  <c:v>60.72</c:v>
                </c:pt>
                <c:pt idx="44">
                  <c:v>60.6</c:v>
                </c:pt>
                <c:pt idx="46">
                  <c:v>60.42</c:v>
                </c:pt>
                <c:pt idx="47">
                  <c:v>59.97</c:v>
                </c:pt>
                <c:pt idx="48">
                  <c:v>58.84</c:v>
                </c:pt>
                <c:pt idx="49">
                  <c:v>59.08</c:v>
                </c:pt>
                <c:pt idx="50">
                  <c:v>59.29</c:v>
                </c:pt>
                <c:pt idx="51">
                  <c:v>60.01</c:v>
                </c:pt>
                <c:pt idx="52">
                  <c:v>60.24</c:v>
                </c:pt>
                <c:pt idx="53">
                  <c:v>59.17</c:v>
                </c:pt>
                <c:pt idx="54">
                  <c:v>58.25</c:v>
                </c:pt>
                <c:pt idx="55">
                  <c:v>58.07</c:v>
                </c:pt>
                <c:pt idx="56">
                  <c:v>58.28</c:v>
                </c:pt>
                <c:pt idx="57">
                  <c:v>57.58</c:v>
                </c:pt>
                <c:pt idx="58">
                  <c:v>59.08</c:v>
                </c:pt>
                <c:pt idx="59">
                  <c:v>58.89</c:v>
                </c:pt>
                <c:pt idx="60">
                  <c:v>58.97</c:v>
                </c:pt>
                <c:pt idx="61">
                  <c:v>58.78</c:v>
                </c:pt>
                <c:pt idx="62">
                  <c:v>59.69</c:v>
                </c:pt>
                <c:pt idx="63">
                  <c:v>59.5</c:v>
                </c:pt>
                <c:pt idx="64">
                  <c:v>59.93</c:v>
                </c:pt>
                <c:pt idx="65">
                  <c:v>58.55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6016"/>
        <c:axId val="418825040"/>
      </c:lineChart>
      <c:dateAx>
        <c:axId val="418836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25040"/>
        <c:crosses val="autoZero"/>
        <c:auto val="1"/>
        <c:lblOffset val="100"/>
        <c:baseTimeUnit val="days"/>
      </c:dateAx>
      <c:valAx>
        <c:axId val="418825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48.93</c:v>
                </c:pt>
                <c:pt idx="1">
                  <c:v>48.91</c:v>
                </c:pt>
                <c:pt idx="2">
                  <c:v>48.68</c:v>
                </c:pt>
                <c:pt idx="3">
                  <c:v>47.84</c:v>
                </c:pt>
                <c:pt idx="4">
                  <c:v>47.57</c:v>
                </c:pt>
                <c:pt idx="6">
                  <c:v>47.7</c:v>
                </c:pt>
                <c:pt idx="7">
                  <c:v>47.81</c:v>
                </c:pt>
                <c:pt idx="8">
                  <c:v>47.97</c:v>
                </c:pt>
                <c:pt idx="9">
                  <c:v>48.13</c:v>
                </c:pt>
                <c:pt idx="10">
                  <c:v>48</c:v>
                </c:pt>
                <c:pt idx="11">
                  <c:v>47.97</c:v>
                </c:pt>
                <c:pt idx="12">
                  <c:v>48.12</c:v>
                </c:pt>
                <c:pt idx="13">
                  <c:v>48.32</c:v>
                </c:pt>
                <c:pt idx="14">
                  <c:v>48.3</c:v>
                </c:pt>
                <c:pt idx="15">
                  <c:v>48.61</c:v>
                </c:pt>
                <c:pt idx="16">
                  <c:v>48.37</c:v>
                </c:pt>
                <c:pt idx="17">
                  <c:v>48.28</c:v>
                </c:pt>
                <c:pt idx="18">
                  <c:v>47.71</c:v>
                </c:pt>
                <c:pt idx="19">
                  <c:v>48.94</c:v>
                </c:pt>
                <c:pt idx="20">
                  <c:v>48.27</c:v>
                </c:pt>
                <c:pt idx="21">
                  <c:v>48.35</c:v>
                </c:pt>
                <c:pt idx="22">
                  <c:v>48.08</c:v>
                </c:pt>
                <c:pt idx="23">
                  <c:v>47.79</c:v>
                </c:pt>
                <c:pt idx="24">
                  <c:v>46.8</c:v>
                </c:pt>
                <c:pt idx="25">
                  <c:v>46.65</c:v>
                </c:pt>
                <c:pt idx="26">
                  <c:v>46.21</c:v>
                </c:pt>
                <c:pt idx="27">
                  <c:v>47.03</c:v>
                </c:pt>
                <c:pt idx="28">
                  <c:v>47.33</c:v>
                </c:pt>
                <c:pt idx="29">
                  <c:v>46.97</c:v>
                </c:pt>
                <c:pt idx="30">
                  <c:v>46.1</c:v>
                </c:pt>
                <c:pt idx="31">
                  <c:v>45.01</c:v>
                </c:pt>
                <c:pt idx="32">
                  <c:v>45.71</c:v>
                </c:pt>
                <c:pt idx="33">
                  <c:v>47.91</c:v>
                </c:pt>
                <c:pt idx="34">
                  <c:v>46.97</c:v>
                </c:pt>
                <c:pt idx="35">
                  <c:v>47.23</c:v>
                </c:pt>
                <c:pt idx="36">
                  <c:v>46.93</c:v>
                </c:pt>
                <c:pt idx="37">
                  <c:v>46.6</c:v>
                </c:pt>
                <c:pt idx="38">
                  <c:v>46.85</c:v>
                </c:pt>
                <c:pt idx="39">
                  <c:v>46.78</c:v>
                </c:pt>
                <c:pt idx="40">
                  <c:v>46.88</c:v>
                </c:pt>
                <c:pt idx="41">
                  <c:v>47.97</c:v>
                </c:pt>
                <c:pt idx="42">
                  <c:v>48.34</c:v>
                </c:pt>
                <c:pt idx="43">
                  <c:v>49.14</c:v>
                </c:pt>
                <c:pt idx="44">
                  <c:v>50</c:v>
                </c:pt>
                <c:pt idx="45">
                  <c:v>50.27</c:v>
                </c:pt>
                <c:pt idx="46">
                  <c:v>50.49</c:v>
                </c:pt>
                <c:pt idx="47">
                  <c:v>50.19</c:v>
                </c:pt>
                <c:pt idx="48">
                  <c:v>51.11</c:v>
                </c:pt>
                <c:pt idx="49">
                  <c:v>51</c:v>
                </c:pt>
                <c:pt idx="50">
                  <c:v>50.72</c:v>
                </c:pt>
                <c:pt idx="51">
                  <c:v>50.85</c:v>
                </c:pt>
                <c:pt idx="52">
                  <c:v>50.55</c:v>
                </c:pt>
                <c:pt idx="53">
                  <c:v>50.5</c:v>
                </c:pt>
                <c:pt idx="54">
                  <c:v>49.2</c:v>
                </c:pt>
                <c:pt idx="55">
                  <c:v>48.7</c:v>
                </c:pt>
                <c:pt idx="56">
                  <c:v>48.75</c:v>
                </c:pt>
                <c:pt idx="57">
                  <c:v>48.38</c:v>
                </c:pt>
                <c:pt idx="58">
                  <c:v>48.65</c:v>
                </c:pt>
                <c:pt idx="59">
                  <c:v>47.62</c:v>
                </c:pt>
                <c:pt idx="60">
                  <c:v>48.27</c:v>
                </c:pt>
                <c:pt idx="61">
                  <c:v>48.24</c:v>
                </c:pt>
                <c:pt idx="62">
                  <c:v>49.2</c:v>
                </c:pt>
                <c:pt idx="63">
                  <c:v>49.08</c:v>
                </c:pt>
                <c:pt idx="64">
                  <c:v>49.4</c:v>
                </c:pt>
                <c:pt idx="65">
                  <c:v>48.88</c:v>
                </c:pt>
                <c:pt idx="66">
                  <c:v>49.02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7192"/>
        <c:axId val="418837584"/>
      </c:lineChart>
      <c:dateAx>
        <c:axId val="41883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7584"/>
        <c:crosses val="autoZero"/>
        <c:auto val="1"/>
        <c:lblOffset val="100"/>
        <c:baseTimeUnit val="days"/>
      </c:dateAx>
      <c:valAx>
        <c:axId val="4188375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10.35</c:v>
                </c:pt>
                <c:pt idx="1">
                  <c:v>10.45</c:v>
                </c:pt>
                <c:pt idx="2">
                  <c:v>10.5</c:v>
                </c:pt>
                <c:pt idx="3">
                  <c:v>10.4</c:v>
                </c:pt>
                <c:pt idx="4">
                  <c:v>10.41</c:v>
                </c:pt>
                <c:pt idx="6">
                  <c:v>10.32</c:v>
                </c:pt>
                <c:pt idx="7">
                  <c:v>10.47</c:v>
                </c:pt>
                <c:pt idx="8">
                  <c:v>10.62</c:v>
                </c:pt>
                <c:pt idx="9">
                  <c:v>10.68</c:v>
                </c:pt>
                <c:pt idx="10">
                  <c:v>10.74</c:v>
                </c:pt>
                <c:pt idx="11">
                  <c:v>10.67</c:v>
                </c:pt>
                <c:pt idx="12">
                  <c:v>10.49</c:v>
                </c:pt>
                <c:pt idx="13">
                  <c:v>10.57</c:v>
                </c:pt>
                <c:pt idx="14">
                  <c:v>10.6</c:v>
                </c:pt>
                <c:pt idx="15">
                  <c:v>10.61</c:v>
                </c:pt>
                <c:pt idx="16">
                  <c:v>10.63</c:v>
                </c:pt>
                <c:pt idx="17">
                  <c:v>10.92</c:v>
                </c:pt>
                <c:pt idx="18">
                  <c:v>10.92</c:v>
                </c:pt>
                <c:pt idx="19">
                  <c:v>10.71</c:v>
                </c:pt>
                <c:pt idx="20">
                  <c:v>10.71</c:v>
                </c:pt>
                <c:pt idx="21">
                  <c:v>10.69</c:v>
                </c:pt>
                <c:pt idx="22">
                  <c:v>10.14</c:v>
                </c:pt>
                <c:pt idx="23">
                  <c:v>9.82</c:v>
                </c:pt>
                <c:pt idx="24">
                  <c:v>9.34</c:v>
                </c:pt>
                <c:pt idx="25">
                  <c:v>9.19</c:v>
                </c:pt>
                <c:pt idx="26">
                  <c:v>9.26</c:v>
                </c:pt>
                <c:pt idx="27">
                  <c:v>9.5500000000000007</c:v>
                </c:pt>
                <c:pt idx="28">
                  <c:v>9.27</c:v>
                </c:pt>
                <c:pt idx="29">
                  <c:v>9.1</c:v>
                </c:pt>
                <c:pt idx="30">
                  <c:v>9.33</c:v>
                </c:pt>
                <c:pt idx="31">
                  <c:v>9.1</c:v>
                </c:pt>
                <c:pt idx="32">
                  <c:v>9.3800000000000008</c:v>
                </c:pt>
                <c:pt idx="33">
                  <c:v>10.15</c:v>
                </c:pt>
                <c:pt idx="34">
                  <c:v>9.89</c:v>
                </c:pt>
                <c:pt idx="35">
                  <c:v>9.86</c:v>
                </c:pt>
                <c:pt idx="36">
                  <c:v>9.76</c:v>
                </c:pt>
                <c:pt idx="37">
                  <c:v>9.58</c:v>
                </c:pt>
                <c:pt idx="38">
                  <c:v>9.39</c:v>
                </c:pt>
                <c:pt idx="39">
                  <c:v>9.4499999999999993</c:v>
                </c:pt>
                <c:pt idx="40">
                  <c:v>9.1</c:v>
                </c:pt>
                <c:pt idx="41">
                  <c:v>9.32</c:v>
                </c:pt>
                <c:pt idx="42">
                  <c:v>9.49</c:v>
                </c:pt>
                <c:pt idx="43">
                  <c:v>9.84</c:v>
                </c:pt>
                <c:pt idx="44">
                  <c:v>9.89</c:v>
                </c:pt>
                <c:pt idx="45">
                  <c:v>9.7899999999999991</c:v>
                </c:pt>
                <c:pt idx="46">
                  <c:v>9.84</c:v>
                </c:pt>
                <c:pt idx="47">
                  <c:v>9.52</c:v>
                </c:pt>
                <c:pt idx="48">
                  <c:v>9.33</c:v>
                </c:pt>
                <c:pt idx="49">
                  <c:v>9.3000000000000007</c:v>
                </c:pt>
                <c:pt idx="50">
                  <c:v>9.27</c:v>
                </c:pt>
                <c:pt idx="51">
                  <c:v>9.35</c:v>
                </c:pt>
                <c:pt idx="52">
                  <c:v>9.51</c:v>
                </c:pt>
                <c:pt idx="53">
                  <c:v>9.6</c:v>
                </c:pt>
                <c:pt idx="54">
                  <c:v>9.42</c:v>
                </c:pt>
                <c:pt idx="55">
                  <c:v>9.2799999999999994</c:v>
                </c:pt>
                <c:pt idx="56">
                  <c:v>9.11</c:v>
                </c:pt>
                <c:pt idx="57">
                  <c:v>9.1199999999999992</c:v>
                </c:pt>
                <c:pt idx="58">
                  <c:v>9.02</c:v>
                </c:pt>
                <c:pt idx="59">
                  <c:v>9.3000000000000007</c:v>
                </c:pt>
                <c:pt idx="60">
                  <c:v>9.2799999999999994</c:v>
                </c:pt>
                <c:pt idx="61">
                  <c:v>9.1999999999999993</c:v>
                </c:pt>
                <c:pt idx="62">
                  <c:v>9.44</c:v>
                </c:pt>
                <c:pt idx="63">
                  <c:v>9.5399999999999991</c:v>
                </c:pt>
                <c:pt idx="64">
                  <c:v>9.67</c:v>
                </c:pt>
                <c:pt idx="65">
                  <c:v>9.4600000000000009</c:v>
                </c:pt>
                <c:pt idx="66">
                  <c:v>10.039999999999999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836800"/>
        <c:axId val="418838760"/>
      </c:lineChart>
      <c:dateAx>
        <c:axId val="41883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8760"/>
        <c:crosses val="autoZero"/>
        <c:auto val="1"/>
        <c:lblOffset val="100"/>
        <c:baseTimeUnit val="days"/>
      </c:dateAx>
      <c:valAx>
        <c:axId val="418838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83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17.309999999999999</c:v>
                </c:pt>
                <c:pt idx="1">
                  <c:v>17.46</c:v>
                </c:pt>
                <c:pt idx="2">
                  <c:v>17.55</c:v>
                </c:pt>
                <c:pt idx="3">
                  <c:v>16.8</c:v>
                </c:pt>
                <c:pt idx="4">
                  <c:v>16.47</c:v>
                </c:pt>
                <c:pt idx="5">
                  <c:v>20.14</c:v>
                </c:pt>
                <c:pt idx="6">
                  <c:v>21.5</c:v>
                </c:pt>
                <c:pt idx="7">
                  <c:v>21.69</c:v>
                </c:pt>
                <c:pt idx="8">
                  <c:v>21.84</c:v>
                </c:pt>
                <c:pt idx="9">
                  <c:v>21.66</c:v>
                </c:pt>
                <c:pt idx="10">
                  <c:v>21.75</c:v>
                </c:pt>
                <c:pt idx="11">
                  <c:v>21.58</c:v>
                </c:pt>
                <c:pt idx="12">
                  <c:v>21.48</c:v>
                </c:pt>
                <c:pt idx="13">
                  <c:v>21.26</c:v>
                </c:pt>
                <c:pt idx="14">
                  <c:v>21.54</c:v>
                </c:pt>
                <c:pt idx="15">
                  <c:v>20.81</c:v>
                </c:pt>
                <c:pt idx="16">
                  <c:v>20.94</c:v>
                </c:pt>
                <c:pt idx="17">
                  <c:v>21.06</c:v>
                </c:pt>
                <c:pt idx="18">
                  <c:v>21.02</c:v>
                </c:pt>
                <c:pt idx="19">
                  <c:v>20.99</c:v>
                </c:pt>
                <c:pt idx="20">
                  <c:v>21.59</c:v>
                </c:pt>
                <c:pt idx="21">
                  <c:v>21.33</c:v>
                </c:pt>
                <c:pt idx="22">
                  <c:v>21.43</c:v>
                </c:pt>
                <c:pt idx="23">
                  <c:v>20.71</c:v>
                </c:pt>
                <c:pt idx="24">
                  <c:v>20.059999999999999</c:v>
                </c:pt>
                <c:pt idx="25">
                  <c:v>19.899999999999999</c:v>
                </c:pt>
                <c:pt idx="26">
                  <c:v>21.04</c:v>
                </c:pt>
                <c:pt idx="27">
                  <c:v>20.61</c:v>
                </c:pt>
                <c:pt idx="28">
                  <c:v>20.67</c:v>
                </c:pt>
                <c:pt idx="29">
                  <c:v>19.63</c:v>
                </c:pt>
                <c:pt idx="30">
                  <c:v>18.850000000000001</c:v>
                </c:pt>
                <c:pt idx="31">
                  <c:v>20.010000000000002</c:v>
                </c:pt>
                <c:pt idx="32">
                  <c:v>21.45</c:v>
                </c:pt>
                <c:pt idx="33">
                  <c:v>21.07</c:v>
                </c:pt>
                <c:pt idx="34">
                  <c:v>21.36</c:v>
                </c:pt>
                <c:pt idx="35">
                  <c:v>21.17</c:v>
                </c:pt>
                <c:pt idx="36">
                  <c:v>20.69</c:v>
                </c:pt>
                <c:pt idx="37">
                  <c:v>20.16</c:v>
                </c:pt>
                <c:pt idx="38">
                  <c:v>20.27</c:v>
                </c:pt>
                <c:pt idx="39">
                  <c:v>19.55</c:v>
                </c:pt>
                <c:pt idx="40">
                  <c:v>19.86</c:v>
                </c:pt>
                <c:pt idx="41">
                  <c:v>20.3</c:v>
                </c:pt>
                <c:pt idx="42">
                  <c:v>21.43</c:v>
                </c:pt>
                <c:pt idx="43">
                  <c:v>21.54</c:v>
                </c:pt>
                <c:pt idx="44">
                  <c:v>21.78</c:v>
                </c:pt>
                <c:pt idx="45">
                  <c:v>21.2</c:v>
                </c:pt>
                <c:pt idx="46">
                  <c:v>21.08</c:v>
                </c:pt>
                <c:pt idx="47">
                  <c:v>21.63</c:v>
                </c:pt>
                <c:pt idx="48">
                  <c:v>22.66</c:v>
                </c:pt>
                <c:pt idx="49">
                  <c:v>21.86</c:v>
                </c:pt>
                <c:pt idx="50">
                  <c:v>22.19</c:v>
                </c:pt>
                <c:pt idx="51">
                  <c:v>22.02</c:v>
                </c:pt>
                <c:pt idx="52">
                  <c:v>22.38</c:v>
                </c:pt>
                <c:pt idx="53">
                  <c:v>22.27</c:v>
                </c:pt>
                <c:pt idx="54">
                  <c:v>22.22</c:v>
                </c:pt>
                <c:pt idx="55">
                  <c:v>22.12</c:v>
                </c:pt>
                <c:pt idx="56">
                  <c:v>21.86</c:v>
                </c:pt>
                <c:pt idx="57">
                  <c:v>21.37</c:v>
                </c:pt>
                <c:pt idx="58">
                  <c:v>22.13</c:v>
                </c:pt>
                <c:pt idx="59">
                  <c:v>22.04</c:v>
                </c:pt>
                <c:pt idx="60">
                  <c:v>22.17</c:v>
                </c:pt>
                <c:pt idx="61">
                  <c:v>22.42</c:v>
                </c:pt>
                <c:pt idx="62">
                  <c:v>22.17</c:v>
                </c:pt>
                <c:pt idx="63">
                  <c:v>24.07</c:v>
                </c:pt>
                <c:pt idx="64">
                  <c:v>23.7</c:v>
                </c:pt>
                <c:pt idx="65">
                  <c:v>23.71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73216"/>
        <c:axId val="441772432"/>
      </c:lineChart>
      <c:dateAx>
        <c:axId val="44177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2432"/>
        <c:crosses val="autoZero"/>
        <c:auto val="1"/>
        <c:lblOffset val="100"/>
        <c:baseTimeUnit val="days"/>
      </c:dateAx>
      <c:valAx>
        <c:axId val="4417724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54.15</c:v>
                </c:pt>
                <c:pt idx="1">
                  <c:v>54.16</c:v>
                </c:pt>
                <c:pt idx="2">
                  <c:v>53.75</c:v>
                </c:pt>
                <c:pt idx="3">
                  <c:v>53.28</c:v>
                </c:pt>
                <c:pt idx="4">
                  <c:v>53.51</c:v>
                </c:pt>
                <c:pt idx="5">
                  <c:v>53.82</c:v>
                </c:pt>
                <c:pt idx="6">
                  <c:v>53.97</c:v>
                </c:pt>
                <c:pt idx="7">
                  <c:v>52.46</c:v>
                </c:pt>
                <c:pt idx="8">
                  <c:v>49.39</c:v>
                </c:pt>
                <c:pt idx="9">
                  <c:v>49.16</c:v>
                </c:pt>
                <c:pt idx="10">
                  <c:v>49.56</c:v>
                </c:pt>
                <c:pt idx="11">
                  <c:v>48.97</c:v>
                </c:pt>
                <c:pt idx="12">
                  <c:v>48.98</c:v>
                </c:pt>
                <c:pt idx="13">
                  <c:v>48.62</c:v>
                </c:pt>
                <c:pt idx="14">
                  <c:v>48.83</c:v>
                </c:pt>
                <c:pt idx="15">
                  <c:v>48.04</c:v>
                </c:pt>
                <c:pt idx="16">
                  <c:v>48.31</c:v>
                </c:pt>
                <c:pt idx="17">
                  <c:v>48.69</c:v>
                </c:pt>
                <c:pt idx="18">
                  <c:v>48.72</c:v>
                </c:pt>
                <c:pt idx="19">
                  <c:v>48.97</c:v>
                </c:pt>
                <c:pt idx="20">
                  <c:v>49.29</c:v>
                </c:pt>
                <c:pt idx="21">
                  <c:v>48.59</c:v>
                </c:pt>
                <c:pt idx="22">
                  <c:v>48.86</c:v>
                </c:pt>
                <c:pt idx="23">
                  <c:v>48.11</c:v>
                </c:pt>
                <c:pt idx="24">
                  <c:v>48.17</c:v>
                </c:pt>
                <c:pt idx="25">
                  <c:v>48.02</c:v>
                </c:pt>
                <c:pt idx="26">
                  <c:v>48.78</c:v>
                </c:pt>
                <c:pt idx="27">
                  <c:v>48.57</c:v>
                </c:pt>
                <c:pt idx="28">
                  <c:v>47.84</c:v>
                </c:pt>
                <c:pt idx="29">
                  <c:v>46.96</c:v>
                </c:pt>
                <c:pt idx="30">
                  <c:v>45.08</c:v>
                </c:pt>
                <c:pt idx="31">
                  <c:v>46.51</c:v>
                </c:pt>
                <c:pt idx="32">
                  <c:v>49.46</c:v>
                </c:pt>
                <c:pt idx="33">
                  <c:v>48.58</c:v>
                </c:pt>
                <c:pt idx="34">
                  <c:v>48.51</c:v>
                </c:pt>
                <c:pt idx="35">
                  <c:v>48.61</c:v>
                </c:pt>
                <c:pt idx="36">
                  <c:v>48.37</c:v>
                </c:pt>
                <c:pt idx="37">
                  <c:v>48.72</c:v>
                </c:pt>
                <c:pt idx="38">
                  <c:v>48.46</c:v>
                </c:pt>
                <c:pt idx="39">
                  <c:v>48.06</c:v>
                </c:pt>
                <c:pt idx="40">
                  <c:v>47.73</c:v>
                </c:pt>
                <c:pt idx="41">
                  <c:v>47.95</c:v>
                </c:pt>
                <c:pt idx="42">
                  <c:v>48.96</c:v>
                </c:pt>
                <c:pt idx="43">
                  <c:v>48.98</c:v>
                </c:pt>
                <c:pt idx="44">
                  <c:v>48.86</c:v>
                </c:pt>
                <c:pt idx="45">
                  <c:v>48.06</c:v>
                </c:pt>
                <c:pt idx="46">
                  <c:v>47.96</c:v>
                </c:pt>
                <c:pt idx="47">
                  <c:v>48</c:v>
                </c:pt>
                <c:pt idx="48">
                  <c:v>47.93</c:v>
                </c:pt>
                <c:pt idx="49">
                  <c:v>47.69</c:v>
                </c:pt>
                <c:pt idx="50">
                  <c:v>47.76</c:v>
                </c:pt>
                <c:pt idx="51">
                  <c:v>47.72</c:v>
                </c:pt>
                <c:pt idx="53">
                  <c:v>47.88</c:v>
                </c:pt>
                <c:pt idx="54">
                  <c:v>47.89</c:v>
                </c:pt>
                <c:pt idx="55">
                  <c:v>47.5</c:v>
                </c:pt>
                <c:pt idx="56">
                  <c:v>47.14</c:v>
                </c:pt>
                <c:pt idx="57">
                  <c:v>47.17</c:v>
                </c:pt>
                <c:pt idx="58">
                  <c:v>47.12</c:v>
                </c:pt>
                <c:pt idx="59">
                  <c:v>47.5</c:v>
                </c:pt>
                <c:pt idx="60">
                  <c:v>47.94</c:v>
                </c:pt>
                <c:pt idx="61">
                  <c:v>47.49</c:v>
                </c:pt>
                <c:pt idx="62">
                  <c:v>48.54</c:v>
                </c:pt>
                <c:pt idx="63">
                  <c:v>48.41</c:v>
                </c:pt>
                <c:pt idx="64">
                  <c:v>49.17</c:v>
                </c:pt>
                <c:pt idx="65">
                  <c:v>47.82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76352"/>
        <c:axId val="441771648"/>
      </c:lineChart>
      <c:dateAx>
        <c:axId val="44177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1648"/>
        <c:crosses val="autoZero"/>
        <c:auto val="1"/>
        <c:lblOffset val="100"/>
        <c:baseTimeUnit val="days"/>
      </c:dateAx>
      <c:valAx>
        <c:axId val="4417716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50.11</c:v>
                </c:pt>
                <c:pt idx="1">
                  <c:v>50.27</c:v>
                </c:pt>
                <c:pt idx="2">
                  <c:v>50.41</c:v>
                </c:pt>
                <c:pt idx="3">
                  <c:v>49.67</c:v>
                </c:pt>
                <c:pt idx="4">
                  <c:v>49.02</c:v>
                </c:pt>
                <c:pt idx="5">
                  <c:v>50.32</c:v>
                </c:pt>
                <c:pt idx="6">
                  <c:v>52.9</c:v>
                </c:pt>
                <c:pt idx="7">
                  <c:v>51.72</c:v>
                </c:pt>
                <c:pt idx="8">
                  <c:v>52.06</c:v>
                </c:pt>
                <c:pt idx="9">
                  <c:v>52.33</c:v>
                </c:pt>
                <c:pt idx="10">
                  <c:v>52.16</c:v>
                </c:pt>
                <c:pt idx="11">
                  <c:v>51.68</c:v>
                </c:pt>
                <c:pt idx="12">
                  <c:v>51.44</c:v>
                </c:pt>
                <c:pt idx="13">
                  <c:v>51.35</c:v>
                </c:pt>
                <c:pt idx="14">
                  <c:v>51.59</c:v>
                </c:pt>
                <c:pt idx="15">
                  <c:v>51.19</c:v>
                </c:pt>
                <c:pt idx="16">
                  <c:v>52</c:v>
                </c:pt>
                <c:pt idx="17">
                  <c:v>51.64</c:v>
                </c:pt>
                <c:pt idx="18">
                  <c:v>51.57</c:v>
                </c:pt>
                <c:pt idx="19">
                  <c:v>51.72</c:v>
                </c:pt>
                <c:pt idx="20">
                  <c:v>51.91</c:v>
                </c:pt>
                <c:pt idx="21">
                  <c:v>51.1</c:v>
                </c:pt>
                <c:pt idx="22">
                  <c:v>50.23</c:v>
                </c:pt>
                <c:pt idx="23">
                  <c:v>49.05</c:v>
                </c:pt>
                <c:pt idx="24">
                  <c:v>48.54</c:v>
                </c:pt>
                <c:pt idx="25">
                  <c:v>49.16</c:v>
                </c:pt>
                <c:pt idx="26">
                  <c:v>50.08</c:v>
                </c:pt>
                <c:pt idx="27">
                  <c:v>49.48</c:v>
                </c:pt>
                <c:pt idx="28">
                  <c:v>48.42</c:v>
                </c:pt>
                <c:pt idx="29">
                  <c:v>47.44</c:v>
                </c:pt>
                <c:pt idx="30">
                  <c:v>46.19</c:v>
                </c:pt>
                <c:pt idx="31">
                  <c:v>47.61</c:v>
                </c:pt>
                <c:pt idx="32">
                  <c:v>50.82</c:v>
                </c:pt>
                <c:pt idx="33">
                  <c:v>50.8</c:v>
                </c:pt>
                <c:pt idx="34">
                  <c:v>50.66</c:v>
                </c:pt>
                <c:pt idx="35">
                  <c:v>50.04</c:v>
                </c:pt>
                <c:pt idx="36">
                  <c:v>49.97</c:v>
                </c:pt>
                <c:pt idx="37">
                  <c:v>49.09</c:v>
                </c:pt>
                <c:pt idx="38">
                  <c:v>49.88</c:v>
                </c:pt>
                <c:pt idx="39">
                  <c:v>49.42</c:v>
                </c:pt>
                <c:pt idx="40">
                  <c:v>49.67</c:v>
                </c:pt>
                <c:pt idx="41">
                  <c:v>49.84</c:v>
                </c:pt>
                <c:pt idx="42">
                  <c:v>50.74</c:v>
                </c:pt>
                <c:pt idx="43">
                  <c:v>50.67</c:v>
                </c:pt>
                <c:pt idx="44">
                  <c:v>50.85</c:v>
                </c:pt>
                <c:pt idx="45">
                  <c:v>49.59</c:v>
                </c:pt>
                <c:pt idx="46">
                  <c:v>48.45</c:v>
                </c:pt>
                <c:pt idx="47">
                  <c:v>47.51</c:v>
                </c:pt>
                <c:pt idx="48">
                  <c:v>45.55</c:v>
                </c:pt>
                <c:pt idx="49">
                  <c:v>42.72</c:v>
                </c:pt>
                <c:pt idx="50">
                  <c:v>41.79</c:v>
                </c:pt>
                <c:pt idx="51">
                  <c:v>41.82</c:v>
                </c:pt>
                <c:pt idx="52">
                  <c:v>41.8</c:v>
                </c:pt>
                <c:pt idx="53">
                  <c:v>41.56</c:v>
                </c:pt>
                <c:pt idx="54">
                  <c:v>41.51</c:v>
                </c:pt>
                <c:pt idx="55">
                  <c:v>41.55</c:v>
                </c:pt>
                <c:pt idx="56">
                  <c:v>40.700000000000003</c:v>
                </c:pt>
                <c:pt idx="57">
                  <c:v>40.75</c:v>
                </c:pt>
                <c:pt idx="58">
                  <c:v>41.63</c:v>
                </c:pt>
                <c:pt idx="59">
                  <c:v>41.46</c:v>
                </c:pt>
                <c:pt idx="60">
                  <c:v>41.91</c:v>
                </c:pt>
                <c:pt idx="61">
                  <c:v>43.79</c:v>
                </c:pt>
                <c:pt idx="62">
                  <c:v>44.01</c:v>
                </c:pt>
                <c:pt idx="63">
                  <c:v>49.9</c:v>
                </c:pt>
                <c:pt idx="64">
                  <c:v>50.68</c:v>
                </c:pt>
                <c:pt idx="65">
                  <c:v>50.87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82624"/>
        <c:axId val="441774392"/>
      </c:lineChart>
      <c:dateAx>
        <c:axId val="441782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4392"/>
        <c:crosses val="autoZero"/>
        <c:auto val="1"/>
        <c:lblOffset val="100"/>
        <c:baseTimeUnit val="days"/>
      </c:dateAx>
      <c:valAx>
        <c:axId val="441774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13-Jun-16</c:v>
                </c:pt>
                <c:pt idx="41">
                  <c:v>10-Jun-16</c:v>
                </c:pt>
                <c:pt idx="42">
                  <c:v>9-Jun-16</c:v>
                </c:pt>
                <c:pt idx="43">
                  <c:v>8-Jun-16</c:v>
                </c:pt>
                <c:pt idx="44">
                  <c:v>7-Jun-16</c:v>
                </c:pt>
                <c:pt idx="45">
                  <c:v>6-Jun-16</c:v>
                </c:pt>
                <c:pt idx="46">
                  <c:v>3-Jun-16</c:v>
                </c:pt>
                <c:pt idx="47">
                  <c:v>2-Jun-16</c:v>
                </c:pt>
                <c:pt idx="48">
                  <c:v>1-Jun-16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69.37</c:v>
                </c:pt>
                <c:pt idx="1">
                  <c:v>69.17</c:v>
                </c:pt>
                <c:pt idx="2">
                  <c:v>68.84</c:v>
                </c:pt>
                <c:pt idx="3">
                  <c:v>68.62</c:v>
                </c:pt>
                <c:pt idx="4">
                  <c:v>68.63</c:v>
                </c:pt>
                <c:pt idx="5">
                  <c:v>68.11</c:v>
                </c:pt>
                <c:pt idx="6">
                  <c:v>68.39</c:v>
                </c:pt>
                <c:pt idx="7">
                  <c:v>68.33</c:v>
                </c:pt>
                <c:pt idx="8">
                  <c:v>69.17</c:v>
                </c:pt>
                <c:pt idx="9">
                  <c:v>68.86</c:v>
                </c:pt>
                <c:pt idx="10">
                  <c:v>69.040000000000006</c:v>
                </c:pt>
                <c:pt idx="11">
                  <c:v>69.22</c:v>
                </c:pt>
                <c:pt idx="12">
                  <c:v>69.2</c:v>
                </c:pt>
                <c:pt idx="13">
                  <c:v>68.89</c:v>
                </c:pt>
                <c:pt idx="14">
                  <c:v>69.099999999999994</c:v>
                </c:pt>
                <c:pt idx="15">
                  <c:v>69.12</c:v>
                </c:pt>
                <c:pt idx="16">
                  <c:v>69.349999999999994</c:v>
                </c:pt>
                <c:pt idx="17">
                  <c:v>69.489999999999995</c:v>
                </c:pt>
                <c:pt idx="18">
                  <c:v>69.31</c:v>
                </c:pt>
                <c:pt idx="19">
                  <c:v>69.28</c:v>
                </c:pt>
                <c:pt idx="20">
                  <c:v>69.599999999999994</c:v>
                </c:pt>
                <c:pt idx="21">
                  <c:v>69.94</c:v>
                </c:pt>
                <c:pt idx="22">
                  <c:v>69.66</c:v>
                </c:pt>
                <c:pt idx="23">
                  <c:v>68.94</c:v>
                </c:pt>
                <c:pt idx="24">
                  <c:v>69.459999999999994</c:v>
                </c:pt>
                <c:pt idx="25">
                  <c:v>69.31</c:v>
                </c:pt>
                <c:pt idx="26">
                  <c:v>69.56</c:v>
                </c:pt>
                <c:pt idx="27">
                  <c:v>69.95</c:v>
                </c:pt>
                <c:pt idx="28">
                  <c:v>68.47</c:v>
                </c:pt>
                <c:pt idx="29">
                  <c:v>67.73</c:v>
                </c:pt>
                <c:pt idx="30">
                  <c:v>66.06</c:v>
                </c:pt>
                <c:pt idx="31">
                  <c:v>66.260000000000005</c:v>
                </c:pt>
                <c:pt idx="32">
                  <c:v>67.86</c:v>
                </c:pt>
                <c:pt idx="33">
                  <c:v>67.02</c:v>
                </c:pt>
                <c:pt idx="34">
                  <c:v>66.8</c:v>
                </c:pt>
                <c:pt idx="35">
                  <c:v>66.569999999999993</c:v>
                </c:pt>
                <c:pt idx="36">
                  <c:v>66.42</c:v>
                </c:pt>
                <c:pt idx="37">
                  <c:v>66.47</c:v>
                </c:pt>
                <c:pt idx="38">
                  <c:v>65.87</c:v>
                </c:pt>
                <c:pt idx="39">
                  <c:v>66.69</c:v>
                </c:pt>
                <c:pt idx="40">
                  <c:v>66.88</c:v>
                </c:pt>
                <c:pt idx="41">
                  <c:v>67.459999999999994</c:v>
                </c:pt>
                <c:pt idx="42">
                  <c:v>67.790000000000006</c:v>
                </c:pt>
                <c:pt idx="43">
                  <c:v>67.680000000000007</c:v>
                </c:pt>
                <c:pt idx="44">
                  <c:v>67.430000000000007</c:v>
                </c:pt>
                <c:pt idx="45">
                  <c:v>67.62</c:v>
                </c:pt>
                <c:pt idx="46">
                  <c:v>67.430000000000007</c:v>
                </c:pt>
                <c:pt idx="47">
                  <c:v>67.44</c:v>
                </c:pt>
                <c:pt idx="48">
                  <c:v>67.44</c:v>
                </c:pt>
                <c:pt idx="50">
                  <c:v>67.510000000000005</c:v>
                </c:pt>
                <c:pt idx="51">
                  <c:v>67.680000000000007</c:v>
                </c:pt>
                <c:pt idx="52">
                  <c:v>67.510000000000005</c:v>
                </c:pt>
                <c:pt idx="53">
                  <c:v>67.28</c:v>
                </c:pt>
                <c:pt idx="54">
                  <c:v>67.44</c:v>
                </c:pt>
                <c:pt idx="55">
                  <c:v>66.88</c:v>
                </c:pt>
                <c:pt idx="56">
                  <c:v>67.150000000000006</c:v>
                </c:pt>
                <c:pt idx="57">
                  <c:v>66.84</c:v>
                </c:pt>
                <c:pt idx="58">
                  <c:v>67.36</c:v>
                </c:pt>
                <c:pt idx="59">
                  <c:v>67.099999999999994</c:v>
                </c:pt>
                <c:pt idx="60">
                  <c:v>67.55</c:v>
                </c:pt>
                <c:pt idx="61">
                  <c:v>67.38</c:v>
                </c:pt>
                <c:pt idx="62">
                  <c:v>67.540000000000006</c:v>
                </c:pt>
                <c:pt idx="63">
                  <c:v>67.349999999999994</c:v>
                </c:pt>
                <c:pt idx="64">
                  <c:v>67.98</c:v>
                </c:pt>
                <c:pt idx="65">
                  <c:v>67.209999999999994</c:v>
                </c:pt>
                <c:pt idx="66">
                  <c:v>67.099999999999994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77920"/>
        <c:axId val="441778312"/>
      </c:lineChart>
      <c:catAx>
        <c:axId val="441777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8312"/>
        <c:crosses val="autoZero"/>
        <c:auto val="1"/>
        <c:lblAlgn val="ctr"/>
        <c:lblOffset val="100"/>
        <c:noMultiLvlLbl val="0"/>
      </c:catAx>
      <c:valAx>
        <c:axId val="4417783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8/9/2016</c:v>
                </c:pt>
                <c:pt idx="1">
                  <c:v>8/8/2016</c:v>
                </c:pt>
                <c:pt idx="2">
                  <c:v>8/5/2016</c:v>
                </c:pt>
                <c:pt idx="3">
                  <c:v>8/4/2016</c:v>
                </c:pt>
                <c:pt idx="4">
                  <c:v>8/4/2016</c:v>
                </c:pt>
                <c:pt idx="5">
                  <c:v>8/3/2016</c:v>
                </c:pt>
                <c:pt idx="6">
                  <c:v>8/2/2016</c:v>
                </c:pt>
                <c:pt idx="7">
                  <c:v>8/1/2016</c:v>
                </c:pt>
                <c:pt idx="8">
                  <c:v>7/29/2016</c:v>
                </c:pt>
                <c:pt idx="9">
                  <c:v>7/28/2016</c:v>
                </c:pt>
                <c:pt idx="10">
                  <c:v>7/27/2016</c:v>
                </c:pt>
                <c:pt idx="11">
                  <c:v>7/26/2016</c:v>
                </c:pt>
                <c:pt idx="12">
                  <c:v>7/25/2016</c:v>
                </c:pt>
                <c:pt idx="13">
                  <c:v>7/22/2016</c:v>
                </c:pt>
                <c:pt idx="14">
                  <c:v>7/21/2016</c:v>
                </c:pt>
                <c:pt idx="15">
                  <c:v>7/20/2016</c:v>
                </c:pt>
                <c:pt idx="16">
                  <c:v>7/19/2016</c:v>
                </c:pt>
                <c:pt idx="17">
                  <c:v>7/18/2016</c:v>
                </c:pt>
                <c:pt idx="18">
                  <c:v>7/15/2016</c:v>
                </c:pt>
                <c:pt idx="19">
                  <c:v>7/14/2016</c:v>
                </c:pt>
                <c:pt idx="20">
                  <c:v>7/13/2016</c:v>
                </c:pt>
                <c:pt idx="21">
                  <c:v>7/12/2016</c:v>
                </c:pt>
                <c:pt idx="22">
                  <c:v>7/11/2016</c:v>
                </c:pt>
                <c:pt idx="23">
                  <c:v>7/8/2016</c:v>
                </c:pt>
                <c:pt idx="24">
                  <c:v>7/7/2016</c:v>
                </c:pt>
                <c:pt idx="25">
                  <c:v>7/6/2016</c:v>
                </c:pt>
                <c:pt idx="26">
                  <c:v>7/5/2016</c:v>
                </c:pt>
                <c:pt idx="27">
                  <c:v>7/1/2016</c:v>
                </c:pt>
                <c:pt idx="28">
                  <c:v>6/30/2016</c:v>
                </c:pt>
                <c:pt idx="29">
                  <c:v>6/29/2016</c:v>
                </c:pt>
                <c:pt idx="30">
                  <c:v>6/28/2016</c:v>
                </c:pt>
                <c:pt idx="31">
                  <c:v>6/27/2016</c:v>
                </c:pt>
                <c:pt idx="32">
                  <c:v>6/24/2016</c:v>
                </c:pt>
                <c:pt idx="33">
                  <c:v>6/23/2016</c:v>
                </c:pt>
                <c:pt idx="34">
                  <c:v>6/22/2016</c:v>
                </c:pt>
                <c:pt idx="35">
                  <c:v>6/21/2016</c:v>
                </c:pt>
                <c:pt idx="36">
                  <c:v>6/20/2016</c:v>
                </c:pt>
                <c:pt idx="37">
                  <c:v>6/17/2016</c:v>
                </c:pt>
                <c:pt idx="38">
                  <c:v>6/16/2016</c:v>
                </c:pt>
                <c:pt idx="39">
                  <c:v>6/15/2016</c:v>
                </c:pt>
                <c:pt idx="40">
                  <c:v>6/14/2016</c:v>
                </c:pt>
                <c:pt idx="41">
                  <c:v>6/13/2016</c:v>
                </c:pt>
                <c:pt idx="42">
                  <c:v>6/10/2016</c:v>
                </c:pt>
                <c:pt idx="43">
                  <c:v>6/9/2016</c:v>
                </c:pt>
                <c:pt idx="44">
                  <c:v>6/8/2016</c:v>
                </c:pt>
                <c:pt idx="45">
                  <c:v>6/7/2016</c:v>
                </c:pt>
                <c:pt idx="46">
                  <c:v>6/6/2016</c:v>
                </c:pt>
                <c:pt idx="47">
                  <c:v>6/3/2016</c:v>
                </c:pt>
                <c:pt idx="48">
                  <c:v>6/2/2016</c:v>
                </c:pt>
                <c:pt idx="49">
                  <c:v>6/1/2016</c:v>
                </c:pt>
                <c:pt idx="50">
                  <c:v>5/31/2016</c:v>
                </c:pt>
                <c:pt idx="51">
                  <c:v>5/27/2016</c:v>
                </c:pt>
                <c:pt idx="52">
                  <c:v>5/26/2016</c:v>
                </c:pt>
                <c:pt idx="53">
                  <c:v>5/25/2016</c:v>
                </c:pt>
                <c:pt idx="54">
                  <c:v>5/24/2016</c:v>
                </c:pt>
                <c:pt idx="55">
                  <c:v>5/23/2016</c:v>
                </c:pt>
                <c:pt idx="56">
                  <c:v>5/20/2016</c:v>
                </c:pt>
                <c:pt idx="57">
                  <c:v>5/19/2016</c:v>
                </c:pt>
                <c:pt idx="58">
                  <c:v>5/18/2016</c:v>
                </c:pt>
                <c:pt idx="59">
                  <c:v>5/17/2016</c:v>
                </c:pt>
                <c:pt idx="60">
                  <c:v>5/16/2016</c:v>
                </c:pt>
                <c:pt idx="61">
                  <c:v>5/13/2016</c:v>
                </c:pt>
                <c:pt idx="62">
                  <c:v>5/12/2016</c:v>
                </c:pt>
                <c:pt idx="63">
                  <c:v>5/11/2016</c:v>
                </c:pt>
                <c:pt idx="64">
                  <c:v>5/10/2016</c:v>
                </c:pt>
                <c:pt idx="65">
                  <c:v>5/9/2016</c:v>
                </c:pt>
                <c:pt idx="66">
                  <c:v>5/6/2016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89.25</c:v>
                </c:pt>
                <c:pt idx="1">
                  <c:v>89.52</c:v>
                </c:pt>
                <c:pt idx="2">
                  <c:v>88.88</c:v>
                </c:pt>
                <c:pt idx="3">
                  <c:v>87.61</c:v>
                </c:pt>
                <c:pt idx="5">
                  <c:v>88.33</c:v>
                </c:pt>
                <c:pt idx="6">
                  <c:v>87.17</c:v>
                </c:pt>
                <c:pt idx="7">
                  <c:v>88.55</c:v>
                </c:pt>
                <c:pt idx="8">
                  <c:v>89.78</c:v>
                </c:pt>
                <c:pt idx="9">
                  <c:v>90.02</c:v>
                </c:pt>
                <c:pt idx="10">
                  <c:v>90.14</c:v>
                </c:pt>
                <c:pt idx="11">
                  <c:v>92.75</c:v>
                </c:pt>
                <c:pt idx="12">
                  <c:v>91.96</c:v>
                </c:pt>
                <c:pt idx="13">
                  <c:v>92.01</c:v>
                </c:pt>
                <c:pt idx="14">
                  <c:v>91.56</c:v>
                </c:pt>
                <c:pt idx="15">
                  <c:v>91.75</c:v>
                </c:pt>
                <c:pt idx="16">
                  <c:v>91.4</c:v>
                </c:pt>
                <c:pt idx="17">
                  <c:v>91.61</c:v>
                </c:pt>
                <c:pt idx="18">
                  <c:v>91.49</c:v>
                </c:pt>
                <c:pt idx="19">
                  <c:v>91.79</c:v>
                </c:pt>
                <c:pt idx="20">
                  <c:v>90.77</c:v>
                </c:pt>
                <c:pt idx="21">
                  <c:v>88.42</c:v>
                </c:pt>
                <c:pt idx="22">
                  <c:v>86.95</c:v>
                </c:pt>
                <c:pt idx="23">
                  <c:v>86.42</c:v>
                </c:pt>
                <c:pt idx="24">
                  <c:v>84.04</c:v>
                </c:pt>
                <c:pt idx="25">
                  <c:v>84.95</c:v>
                </c:pt>
                <c:pt idx="26">
                  <c:v>83.9</c:v>
                </c:pt>
                <c:pt idx="27">
                  <c:v>85.2</c:v>
                </c:pt>
                <c:pt idx="28">
                  <c:v>85.13</c:v>
                </c:pt>
                <c:pt idx="29">
                  <c:v>83.75</c:v>
                </c:pt>
                <c:pt idx="30">
                  <c:v>82.23</c:v>
                </c:pt>
                <c:pt idx="31">
                  <c:v>79.680000000000007</c:v>
                </c:pt>
                <c:pt idx="32">
                  <c:v>82.64</c:v>
                </c:pt>
                <c:pt idx="33">
                  <c:v>87</c:v>
                </c:pt>
                <c:pt idx="34">
                  <c:v>86.05</c:v>
                </c:pt>
                <c:pt idx="35">
                  <c:v>85.01</c:v>
                </c:pt>
                <c:pt idx="36">
                  <c:v>85.65</c:v>
                </c:pt>
                <c:pt idx="37">
                  <c:v>85.19</c:v>
                </c:pt>
                <c:pt idx="38">
                  <c:v>84.19</c:v>
                </c:pt>
                <c:pt idx="39">
                  <c:v>83.5</c:v>
                </c:pt>
                <c:pt idx="40">
                  <c:v>82.8</c:v>
                </c:pt>
                <c:pt idx="41">
                  <c:v>83.23</c:v>
                </c:pt>
                <c:pt idx="42">
                  <c:v>84.09</c:v>
                </c:pt>
                <c:pt idx="43">
                  <c:v>85.6</c:v>
                </c:pt>
                <c:pt idx="44">
                  <c:v>85.95</c:v>
                </c:pt>
                <c:pt idx="45">
                  <c:v>83.74</c:v>
                </c:pt>
                <c:pt idx="46">
                  <c:v>83.27</c:v>
                </c:pt>
                <c:pt idx="47">
                  <c:v>83.11</c:v>
                </c:pt>
                <c:pt idx="48">
                  <c:v>83.17</c:v>
                </c:pt>
                <c:pt idx="49">
                  <c:v>83.01</c:v>
                </c:pt>
                <c:pt idx="50">
                  <c:v>84.06</c:v>
                </c:pt>
                <c:pt idx="51">
                  <c:v>84</c:v>
                </c:pt>
                <c:pt idx="52">
                  <c:v>83.83</c:v>
                </c:pt>
                <c:pt idx="53">
                  <c:v>83.31</c:v>
                </c:pt>
                <c:pt idx="54">
                  <c:v>82.23</c:v>
                </c:pt>
                <c:pt idx="55">
                  <c:v>84.69</c:v>
                </c:pt>
                <c:pt idx="56">
                  <c:v>85.44</c:v>
                </c:pt>
                <c:pt idx="57">
                  <c:v>84.33</c:v>
                </c:pt>
                <c:pt idx="58">
                  <c:v>85.51</c:v>
                </c:pt>
                <c:pt idx="59">
                  <c:v>85.86</c:v>
                </c:pt>
                <c:pt idx="60">
                  <c:v>86.24</c:v>
                </c:pt>
                <c:pt idx="61">
                  <c:v>85.97</c:v>
                </c:pt>
                <c:pt idx="62">
                  <c:v>88.18</c:v>
                </c:pt>
                <c:pt idx="63">
                  <c:v>88.82</c:v>
                </c:pt>
                <c:pt idx="64">
                  <c:v>90.31</c:v>
                </c:pt>
                <c:pt idx="65">
                  <c:v>88.28</c:v>
                </c:pt>
                <c:pt idx="66">
                  <c:v>89.66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81056"/>
        <c:axId val="441781448"/>
      </c:lineChart>
      <c:catAx>
        <c:axId val="44178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1448"/>
        <c:crosses val="autoZero"/>
        <c:auto val="1"/>
        <c:lblAlgn val="ctr"/>
        <c:lblOffset val="100"/>
        <c:noMultiLvlLbl val="0"/>
      </c:catAx>
      <c:valAx>
        <c:axId val="441781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171.17</c:v>
                </c:pt>
                <c:pt idx="1">
                  <c:v>168.35</c:v>
                </c:pt>
                <c:pt idx="2">
                  <c:v>170.12</c:v>
                </c:pt>
                <c:pt idx="3">
                  <c:v>166.99</c:v>
                </c:pt>
                <c:pt idx="4">
                  <c:v>164.11</c:v>
                </c:pt>
                <c:pt idx="5">
                  <c:v>162.88999999999999</c:v>
                </c:pt>
                <c:pt idx="6">
                  <c:v>163.51</c:v>
                </c:pt>
                <c:pt idx="7">
                  <c:v>161.97999999999999</c:v>
                </c:pt>
                <c:pt idx="8">
                  <c:v>164.23</c:v>
                </c:pt>
                <c:pt idx="9">
                  <c:v>165.66</c:v>
                </c:pt>
                <c:pt idx="10">
                  <c:v>163.44</c:v>
                </c:pt>
                <c:pt idx="11">
                  <c:v>159.78</c:v>
                </c:pt>
                <c:pt idx="12">
                  <c:v>159.66999999999999</c:v>
                </c:pt>
                <c:pt idx="13">
                  <c:v>160.41</c:v>
                </c:pt>
                <c:pt idx="14">
                  <c:v>162.66999999999999</c:v>
                </c:pt>
                <c:pt idx="15">
                  <c:v>160.53</c:v>
                </c:pt>
                <c:pt idx="16">
                  <c:v>162.33000000000001</c:v>
                </c:pt>
                <c:pt idx="17">
                  <c:v>161.16</c:v>
                </c:pt>
                <c:pt idx="18">
                  <c:v>160.79</c:v>
                </c:pt>
                <c:pt idx="19">
                  <c:v>157.41</c:v>
                </c:pt>
                <c:pt idx="20">
                  <c:v>158.59</c:v>
                </c:pt>
                <c:pt idx="21">
                  <c:v>157.36000000000001</c:v>
                </c:pt>
                <c:pt idx="22">
                  <c:v>155.13999999999999</c:v>
                </c:pt>
                <c:pt idx="23">
                  <c:v>150.99</c:v>
                </c:pt>
                <c:pt idx="24">
                  <c:v>150.63</c:v>
                </c:pt>
                <c:pt idx="25">
                  <c:v>150.76</c:v>
                </c:pt>
                <c:pt idx="26">
                  <c:v>154.22</c:v>
                </c:pt>
                <c:pt idx="27">
                  <c:v>155.4</c:v>
                </c:pt>
                <c:pt idx="28">
                  <c:v>155</c:v>
                </c:pt>
                <c:pt idx="29">
                  <c:v>149.77000000000001</c:v>
                </c:pt>
                <c:pt idx="30">
                  <c:v>143.63</c:v>
                </c:pt>
                <c:pt idx="31">
                  <c:v>148.72</c:v>
                </c:pt>
                <c:pt idx="32">
                  <c:v>158.62</c:v>
                </c:pt>
                <c:pt idx="33">
                  <c:v>155.13999999999999</c:v>
                </c:pt>
                <c:pt idx="34">
                  <c:v>155.81</c:v>
                </c:pt>
                <c:pt idx="35">
                  <c:v>156.93</c:v>
                </c:pt>
                <c:pt idx="36">
                  <c:v>156</c:v>
                </c:pt>
                <c:pt idx="37">
                  <c:v>158.63</c:v>
                </c:pt>
                <c:pt idx="38">
                  <c:v>158.4</c:v>
                </c:pt>
                <c:pt idx="40">
                  <c:v>158.99</c:v>
                </c:pt>
                <c:pt idx="41">
                  <c:v>160.01</c:v>
                </c:pt>
                <c:pt idx="42">
                  <c:v>160.82</c:v>
                </c:pt>
                <c:pt idx="43">
                  <c:v>164.14</c:v>
                </c:pt>
                <c:pt idx="44">
                  <c:v>163.69999999999999</c:v>
                </c:pt>
                <c:pt idx="45">
                  <c:v>164.84</c:v>
                </c:pt>
                <c:pt idx="46">
                  <c:v>162.84</c:v>
                </c:pt>
                <c:pt idx="47">
                  <c:v>162.56</c:v>
                </c:pt>
                <c:pt idx="48">
                  <c:v>154.91</c:v>
                </c:pt>
                <c:pt idx="49">
                  <c:v>154.77000000000001</c:v>
                </c:pt>
                <c:pt idx="50">
                  <c:v>154.36000000000001</c:v>
                </c:pt>
                <c:pt idx="51">
                  <c:v>153.30000000000001</c:v>
                </c:pt>
                <c:pt idx="52">
                  <c:v>153.02000000000001</c:v>
                </c:pt>
                <c:pt idx="53">
                  <c:v>153.57</c:v>
                </c:pt>
                <c:pt idx="54">
                  <c:v>151.41999999999999</c:v>
                </c:pt>
                <c:pt idx="55">
                  <c:v>148.1</c:v>
                </c:pt>
                <c:pt idx="56">
                  <c:v>146.72999999999999</c:v>
                </c:pt>
                <c:pt idx="57">
                  <c:v>142.74</c:v>
                </c:pt>
                <c:pt idx="58">
                  <c:v>143.88</c:v>
                </c:pt>
                <c:pt idx="59">
                  <c:v>141.16999999999999</c:v>
                </c:pt>
                <c:pt idx="60">
                  <c:v>142.65</c:v>
                </c:pt>
                <c:pt idx="61">
                  <c:v>140.05000000000001</c:v>
                </c:pt>
                <c:pt idx="62">
                  <c:v>141.04</c:v>
                </c:pt>
                <c:pt idx="63">
                  <c:v>143.85</c:v>
                </c:pt>
                <c:pt idx="64">
                  <c:v>144.61000000000001</c:v>
                </c:pt>
                <c:pt idx="65">
                  <c:v>142.4</c:v>
                </c:pt>
                <c:pt idx="66">
                  <c:v>141.88999999999999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86544"/>
        <c:axId val="441783800"/>
      </c:lineChart>
      <c:catAx>
        <c:axId val="441786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3800"/>
        <c:crosses val="autoZero"/>
        <c:auto val="1"/>
        <c:lblAlgn val="ctr"/>
        <c:lblOffset val="100"/>
        <c:noMultiLvlLbl val="0"/>
      </c:catAx>
      <c:valAx>
        <c:axId val="441783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47.81</c:v>
                </c:pt>
                <c:pt idx="1">
                  <c:v>48.49</c:v>
                </c:pt>
                <c:pt idx="2">
                  <c:v>48.41</c:v>
                </c:pt>
                <c:pt idx="3">
                  <c:v>45.9</c:v>
                </c:pt>
                <c:pt idx="4">
                  <c:v>44.9</c:v>
                </c:pt>
                <c:pt idx="5">
                  <c:v>44.4</c:v>
                </c:pt>
                <c:pt idx="6">
                  <c:v>47.36</c:v>
                </c:pt>
                <c:pt idx="7">
                  <c:v>46.89</c:v>
                </c:pt>
                <c:pt idx="8">
                  <c:v>47.4</c:v>
                </c:pt>
                <c:pt idx="9">
                  <c:v>47.44</c:v>
                </c:pt>
                <c:pt idx="10">
                  <c:v>47.73</c:v>
                </c:pt>
                <c:pt idx="11">
                  <c:v>46.89</c:v>
                </c:pt>
                <c:pt idx="12">
                  <c:v>47.57</c:v>
                </c:pt>
                <c:pt idx="13">
                  <c:v>46.66</c:v>
                </c:pt>
                <c:pt idx="14">
                  <c:v>48.3</c:v>
                </c:pt>
                <c:pt idx="15">
                  <c:v>47.85</c:v>
                </c:pt>
                <c:pt idx="16">
                  <c:v>47.71</c:v>
                </c:pt>
                <c:pt idx="17">
                  <c:v>47.43</c:v>
                </c:pt>
                <c:pt idx="18">
                  <c:v>47.85</c:v>
                </c:pt>
                <c:pt idx="19">
                  <c:v>45.86</c:v>
                </c:pt>
                <c:pt idx="20">
                  <c:v>46.16</c:v>
                </c:pt>
                <c:pt idx="21">
                  <c:v>42.41</c:v>
                </c:pt>
                <c:pt idx="22">
                  <c:v>41.48</c:v>
                </c:pt>
                <c:pt idx="23">
                  <c:v>40.090000000000003</c:v>
                </c:pt>
                <c:pt idx="24">
                  <c:v>39.31</c:v>
                </c:pt>
                <c:pt idx="25">
                  <c:v>40.29</c:v>
                </c:pt>
                <c:pt idx="26">
                  <c:v>41.37</c:v>
                </c:pt>
                <c:pt idx="27">
                  <c:v>41.04</c:v>
                </c:pt>
                <c:pt idx="28">
                  <c:v>40.57</c:v>
                </c:pt>
                <c:pt idx="29">
                  <c:v>38.950000000000003</c:v>
                </c:pt>
                <c:pt idx="30">
                  <c:v>37.75</c:v>
                </c:pt>
                <c:pt idx="31">
                  <c:v>41.06</c:v>
                </c:pt>
                <c:pt idx="32">
                  <c:v>45.17</c:v>
                </c:pt>
                <c:pt idx="33">
                  <c:v>45.09</c:v>
                </c:pt>
                <c:pt idx="34">
                  <c:v>44.86</c:v>
                </c:pt>
                <c:pt idx="35">
                  <c:v>43.4</c:v>
                </c:pt>
                <c:pt idx="36">
                  <c:v>42.62</c:v>
                </c:pt>
                <c:pt idx="37">
                  <c:v>41.83</c:v>
                </c:pt>
                <c:pt idx="38">
                  <c:v>42.89</c:v>
                </c:pt>
                <c:pt idx="39">
                  <c:v>42.09</c:v>
                </c:pt>
                <c:pt idx="40">
                  <c:v>44.06</c:v>
                </c:pt>
                <c:pt idx="41">
                  <c:v>46.08</c:v>
                </c:pt>
                <c:pt idx="42">
                  <c:v>46.7</c:v>
                </c:pt>
                <c:pt idx="43">
                  <c:v>45.69</c:v>
                </c:pt>
                <c:pt idx="44">
                  <c:v>45.81</c:v>
                </c:pt>
                <c:pt idx="45">
                  <c:v>44.53</c:v>
                </c:pt>
                <c:pt idx="46">
                  <c:v>44.3</c:v>
                </c:pt>
                <c:pt idx="47">
                  <c:v>45.17</c:v>
                </c:pt>
                <c:pt idx="48">
                  <c:v>45.25</c:v>
                </c:pt>
                <c:pt idx="49">
                  <c:v>45.09</c:v>
                </c:pt>
                <c:pt idx="50">
                  <c:v>45.18</c:v>
                </c:pt>
                <c:pt idx="51">
                  <c:v>44.5</c:v>
                </c:pt>
                <c:pt idx="52">
                  <c:v>45.13</c:v>
                </c:pt>
                <c:pt idx="53">
                  <c:v>44.99</c:v>
                </c:pt>
                <c:pt idx="54">
                  <c:v>44.2</c:v>
                </c:pt>
                <c:pt idx="55">
                  <c:v>44.49</c:v>
                </c:pt>
                <c:pt idx="56">
                  <c:v>44.01</c:v>
                </c:pt>
                <c:pt idx="57">
                  <c:v>45.27</c:v>
                </c:pt>
                <c:pt idx="58">
                  <c:v>45.05</c:v>
                </c:pt>
                <c:pt idx="59">
                  <c:v>44.59</c:v>
                </c:pt>
                <c:pt idx="60">
                  <c:v>43.84</c:v>
                </c:pt>
                <c:pt idx="61">
                  <c:v>43.78</c:v>
                </c:pt>
                <c:pt idx="62">
                  <c:v>45.8</c:v>
                </c:pt>
                <c:pt idx="63">
                  <c:v>47</c:v>
                </c:pt>
                <c:pt idx="64">
                  <c:v>45.71</c:v>
                </c:pt>
                <c:pt idx="65">
                  <c:v>45.7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83408"/>
        <c:axId val="441785760"/>
      </c:lineChart>
      <c:dateAx>
        <c:axId val="44178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5760"/>
        <c:crosses val="autoZero"/>
        <c:auto val="1"/>
        <c:lblOffset val="100"/>
        <c:baseTimeUnit val="days"/>
      </c:dateAx>
      <c:valAx>
        <c:axId val="441785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83.8</c:v>
                </c:pt>
                <c:pt idx="1">
                  <c:v>83.78</c:v>
                </c:pt>
                <c:pt idx="2">
                  <c:v>84.36</c:v>
                </c:pt>
                <c:pt idx="3">
                  <c:v>83.58</c:v>
                </c:pt>
                <c:pt idx="4">
                  <c:v>84.64</c:v>
                </c:pt>
                <c:pt idx="5">
                  <c:v>84.92</c:v>
                </c:pt>
                <c:pt idx="6">
                  <c:v>82.41</c:v>
                </c:pt>
                <c:pt idx="7">
                  <c:v>83.6</c:v>
                </c:pt>
                <c:pt idx="8">
                  <c:v>82.56</c:v>
                </c:pt>
                <c:pt idx="9">
                  <c:v>83.34</c:v>
                </c:pt>
                <c:pt idx="10">
                  <c:v>83.64</c:v>
                </c:pt>
                <c:pt idx="11">
                  <c:v>82.86</c:v>
                </c:pt>
                <c:pt idx="12">
                  <c:v>82.99</c:v>
                </c:pt>
                <c:pt idx="13">
                  <c:v>82.61</c:v>
                </c:pt>
                <c:pt idx="14">
                  <c:v>83.29</c:v>
                </c:pt>
                <c:pt idx="15">
                  <c:v>82.82</c:v>
                </c:pt>
                <c:pt idx="16">
                  <c:v>83.21</c:v>
                </c:pt>
                <c:pt idx="17">
                  <c:v>82.36</c:v>
                </c:pt>
                <c:pt idx="18">
                  <c:v>82.97</c:v>
                </c:pt>
                <c:pt idx="19">
                  <c:v>82.28</c:v>
                </c:pt>
                <c:pt idx="20">
                  <c:v>81.77</c:v>
                </c:pt>
                <c:pt idx="21">
                  <c:v>81.06</c:v>
                </c:pt>
                <c:pt idx="22">
                  <c:v>80.38</c:v>
                </c:pt>
                <c:pt idx="23">
                  <c:v>79.44</c:v>
                </c:pt>
                <c:pt idx="24">
                  <c:v>79.989999999999995</c:v>
                </c:pt>
                <c:pt idx="25">
                  <c:v>78.23</c:v>
                </c:pt>
                <c:pt idx="26">
                  <c:v>78.290000000000006</c:v>
                </c:pt>
                <c:pt idx="27">
                  <c:v>78.010000000000005</c:v>
                </c:pt>
                <c:pt idx="28">
                  <c:v>77.290000000000006</c:v>
                </c:pt>
                <c:pt idx="30">
                  <c:v>75.430000000000007</c:v>
                </c:pt>
                <c:pt idx="31">
                  <c:v>73.69</c:v>
                </c:pt>
                <c:pt idx="32">
                  <c:v>75.23</c:v>
                </c:pt>
                <c:pt idx="33">
                  <c:v>78.12</c:v>
                </c:pt>
                <c:pt idx="34">
                  <c:v>77.040000000000006</c:v>
                </c:pt>
                <c:pt idx="35">
                  <c:v>76.89</c:v>
                </c:pt>
                <c:pt idx="36">
                  <c:v>76.48</c:v>
                </c:pt>
                <c:pt idx="37">
                  <c:v>75.510000000000005</c:v>
                </c:pt>
                <c:pt idx="38">
                  <c:v>76.540000000000006</c:v>
                </c:pt>
                <c:pt idx="39">
                  <c:v>76.680000000000007</c:v>
                </c:pt>
                <c:pt idx="40">
                  <c:v>77.930000000000007</c:v>
                </c:pt>
                <c:pt idx="41">
                  <c:v>78.2</c:v>
                </c:pt>
                <c:pt idx="42">
                  <c:v>78.53</c:v>
                </c:pt>
                <c:pt idx="43">
                  <c:v>79.290000000000006</c:v>
                </c:pt>
                <c:pt idx="44">
                  <c:v>79.66</c:v>
                </c:pt>
                <c:pt idx="45">
                  <c:v>80</c:v>
                </c:pt>
                <c:pt idx="46">
                  <c:v>80.42</c:v>
                </c:pt>
                <c:pt idx="47">
                  <c:v>79.790000000000006</c:v>
                </c:pt>
                <c:pt idx="48">
                  <c:v>79.89</c:v>
                </c:pt>
                <c:pt idx="49">
                  <c:v>78.72</c:v>
                </c:pt>
                <c:pt idx="50">
                  <c:v>78.95</c:v>
                </c:pt>
                <c:pt idx="51">
                  <c:v>78.150000000000006</c:v>
                </c:pt>
                <c:pt idx="52">
                  <c:v>77.290000000000006</c:v>
                </c:pt>
                <c:pt idx="53">
                  <c:v>76.73</c:v>
                </c:pt>
                <c:pt idx="54">
                  <c:v>77.459999999999994</c:v>
                </c:pt>
                <c:pt idx="55">
                  <c:v>76.739999999999995</c:v>
                </c:pt>
                <c:pt idx="56">
                  <c:v>77.41</c:v>
                </c:pt>
                <c:pt idx="57">
                  <c:v>77.33</c:v>
                </c:pt>
                <c:pt idx="58">
                  <c:v>77.83</c:v>
                </c:pt>
                <c:pt idx="59">
                  <c:v>77.099999999999994</c:v>
                </c:pt>
                <c:pt idx="60">
                  <c:v>77.39</c:v>
                </c:pt>
                <c:pt idx="61">
                  <c:v>76.25</c:v>
                </c:pt>
                <c:pt idx="62">
                  <c:v>77</c:v>
                </c:pt>
                <c:pt idx="63">
                  <c:v>76.959999999999994</c:v>
                </c:pt>
                <c:pt idx="64">
                  <c:v>78.47</c:v>
                </c:pt>
                <c:pt idx="65">
                  <c:v>78.47</c:v>
                </c:pt>
                <c:pt idx="66">
                  <c:v>76.849999999999994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63544"/>
        <c:axId val="443667072"/>
      </c:lineChart>
      <c:catAx>
        <c:axId val="44366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7072"/>
        <c:crosses val="autoZero"/>
        <c:auto val="1"/>
        <c:lblAlgn val="ctr"/>
        <c:lblOffset val="100"/>
        <c:noMultiLvlLbl val="0"/>
      </c:catAx>
      <c:valAx>
        <c:axId val="44366707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42507</c:v>
                </c:pt>
                <c:pt idx="59">
                  <c:v>42506</c:v>
                </c:pt>
                <c:pt idx="60">
                  <c:v>42503</c:v>
                </c:pt>
                <c:pt idx="61">
                  <c:v>42502</c:v>
                </c:pt>
                <c:pt idx="62">
                  <c:v>42501</c:v>
                </c:pt>
                <c:pt idx="63">
                  <c:v>42500</c:v>
                </c:pt>
                <c:pt idx="64">
                  <c:v>42499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37.15</c:v>
                </c:pt>
                <c:pt idx="1">
                  <c:v>37.44</c:v>
                </c:pt>
                <c:pt idx="2">
                  <c:v>37.67</c:v>
                </c:pt>
                <c:pt idx="3">
                  <c:v>36.54</c:v>
                </c:pt>
                <c:pt idx="4">
                  <c:v>36.479999999999997</c:v>
                </c:pt>
                <c:pt idx="5">
                  <c:v>36.39</c:v>
                </c:pt>
                <c:pt idx="6">
                  <c:v>39.479999999999997</c:v>
                </c:pt>
                <c:pt idx="7">
                  <c:v>38.75</c:v>
                </c:pt>
                <c:pt idx="8">
                  <c:v>39.36</c:v>
                </c:pt>
                <c:pt idx="9">
                  <c:v>38.54</c:v>
                </c:pt>
                <c:pt idx="10">
                  <c:v>39.03</c:v>
                </c:pt>
                <c:pt idx="11">
                  <c:v>38.96</c:v>
                </c:pt>
                <c:pt idx="12">
                  <c:v>38.96</c:v>
                </c:pt>
                <c:pt idx="13">
                  <c:v>38.520000000000003</c:v>
                </c:pt>
                <c:pt idx="14">
                  <c:v>40.21</c:v>
                </c:pt>
                <c:pt idx="15">
                  <c:v>40.53</c:v>
                </c:pt>
                <c:pt idx="16">
                  <c:v>40.1</c:v>
                </c:pt>
                <c:pt idx="17">
                  <c:v>39.979999999999997</c:v>
                </c:pt>
                <c:pt idx="18">
                  <c:v>40.98</c:v>
                </c:pt>
                <c:pt idx="19">
                  <c:v>39.56</c:v>
                </c:pt>
                <c:pt idx="20">
                  <c:v>40.21</c:v>
                </c:pt>
                <c:pt idx="21">
                  <c:v>38.119999999999997</c:v>
                </c:pt>
                <c:pt idx="22">
                  <c:v>37.369999999999997</c:v>
                </c:pt>
                <c:pt idx="23">
                  <c:v>36.369999999999997</c:v>
                </c:pt>
                <c:pt idx="24">
                  <c:v>35.58</c:v>
                </c:pt>
                <c:pt idx="25">
                  <c:v>35.619999999999997</c:v>
                </c:pt>
                <c:pt idx="26">
                  <c:v>36.770000000000003</c:v>
                </c:pt>
                <c:pt idx="27">
                  <c:v>36.43</c:v>
                </c:pt>
                <c:pt idx="28">
                  <c:v>36.24</c:v>
                </c:pt>
                <c:pt idx="29">
                  <c:v>34.67</c:v>
                </c:pt>
                <c:pt idx="30">
                  <c:v>33.36</c:v>
                </c:pt>
                <c:pt idx="31">
                  <c:v>35.18</c:v>
                </c:pt>
                <c:pt idx="32">
                  <c:v>38.31</c:v>
                </c:pt>
                <c:pt idx="33">
                  <c:v>38.549999999999997</c:v>
                </c:pt>
                <c:pt idx="34">
                  <c:v>38.67</c:v>
                </c:pt>
                <c:pt idx="35">
                  <c:v>38.090000000000003</c:v>
                </c:pt>
                <c:pt idx="36">
                  <c:v>38.01</c:v>
                </c:pt>
                <c:pt idx="37">
                  <c:v>38.020000000000003</c:v>
                </c:pt>
                <c:pt idx="38">
                  <c:v>38.89</c:v>
                </c:pt>
                <c:pt idx="39">
                  <c:v>39.11</c:v>
                </c:pt>
                <c:pt idx="40">
                  <c:v>40.57</c:v>
                </c:pt>
                <c:pt idx="41">
                  <c:v>42.04</c:v>
                </c:pt>
                <c:pt idx="42">
                  <c:v>42.4</c:v>
                </c:pt>
                <c:pt idx="43">
                  <c:v>41.85</c:v>
                </c:pt>
                <c:pt idx="44">
                  <c:v>42.1</c:v>
                </c:pt>
                <c:pt idx="45">
                  <c:v>41.28</c:v>
                </c:pt>
                <c:pt idx="46">
                  <c:v>41.57</c:v>
                </c:pt>
                <c:pt idx="47">
                  <c:v>42.45</c:v>
                </c:pt>
                <c:pt idx="48">
                  <c:v>43.51</c:v>
                </c:pt>
                <c:pt idx="49">
                  <c:v>43.46</c:v>
                </c:pt>
                <c:pt idx="50">
                  <c:v>43.12</c:v>
                </c:pt>
                <c:pt idx="51">
                  <c:v>42.76</c:v>
                </c:pt>
                <c:pt idx="52">
                  <c:v>43.5</c:v>
                </c:pt>
                <c:pt idx="53">
                  <c:v>43.63</c:v>
                </c:pt>
                <c:pt idx="54">
                  <c:v>42.95</c:v>
                </c:pt>
                <c:pt idx="55">
                  <c:v>43.1</c:v>
                </c:pt>
                <c:pt idx="56">
                  <c:v>43.1</c:v>
                </c:pt>
                <c:pt idx="57">
                  <c:v>43.86</c:v>
                </c:pt>
                <c:pt idx="58">
                  <c:v>43.67</c:v>
                </c:pt>
                <c:pt idx="59">
                  <c:v>43</c:v>
                </c:pt>
                <c:pt idx="60">
                  <c:v>41.6</c:v>
                </c:pt>
                <c:pt idx="61">
                  <c:v>41.07</c:v>
                </c:pt>
                <c:pt idx="62">
                  <c:v>42.3</c:v>
                </c:pt>
                <c:pt idx="63">
                  <c:v>42.95</c:v>
                </c:pt>
                <c:pt idx="64">
                  <c:v>42.4</c:v>
                </c:pt>
                <c:pt idx="66">
                  <c:v>42.04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64328"/>
        <c:axId val="443667464"/>
      </c:lineChart>
      <c:dateAx>
        <c:axId val="44366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7464"/>
        <c:crosses val="autoZero"/>
        <c:auto val="1"/>
        <c:lblOffset val="100"/>
        <c:baseTimeUnit val="days"/>
      </c:dateAx>
      <c:valAx>
        <c:axId val="4436674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96.67</c:v>
                </c:pt>
                <c:pt idx="1">
                  <c:v>95.75</c:v>
                </c:pt>
                <c:pt idx="2">
                  <c:v>95.83</c:v>
                </c:pt>
                <c:pt idx="3">
                  <c:v>95.16</c:v>
                </c:pt>
                <c:pt idx="4">
                  <c:v>96.09</c:v>
                </c:pt>
                <c:pt idx="5">
                  <c:v>95.01</c:v>
                </c:pt>
                <c:pt idx="6">
                  <c:v>95.54</c:v>
                </c:pt>
                <c:pt idx="7">
                  <c:v>95.95</c:v>
                </c:pt>
                <c:pt idx="8">
                  <c:v>95.91</c:v>
                </c:pt>
                <c:pt idx="9">
                  <c:v>96.33</c:v>
                </c:pt>
                <c:pt idx="10">
                  <c:v>96.69</c:v>
                </c:pt>
                <c:pt idx="11">
                  <c:v>97.39</c:v>
                </c:pt>
                <c:pt idx="12">
                  <c:v>97.71</c:v>
                </c:pt>
                <c:pt idx="13">
                  <c:v>98.01</c:v>
                </c:pt>
                <c:pt idx="14">
                  <c:v>98.22</c:v>
                </c:pt>
                <c:pt idx="15">
                  <c:v>99.47</c:v>
                </c:pt>
                <c:pt idx="16">
                  <c:v>100.15</c:v>
                </c:pt>
                <c:pt idx="17">
                  <c:v>99.8</c:v>
                </c:pt>
                <c:pt idx="18">
                  <c:v>99.97</c:v>
                </c:pt>
                <c:pt idx="19">
                  <c:v>99.88</c:v>
                </c:pt>
                <c:pt idx="20">
                  <c:v>100.2</c:v>
                </c:pt>
                <c:pt idx="21">
                  <c:v>99.98</c:v>
                </c:pt>
                <c:pt idx="22">
                  <c:v>99.62</c:v>
                </c:pt>
                <c:pt idx="23">
                  <c:v>98.41</c:v>
                </c:pt>
                <c:pt idx="25">
                  <c:v>98.45</c:v>
                </c:pt>
                <c:pt idx="26">
                  <c:v>97.66</c:v>
                </c:pt>
                <c:pt idx="27">
                  <c:v>98.03</c:v>
                </c:pt>
                <c:pt idx="28">
                  <c:v>97.82</c:v>
                </c:pt>
                <c:pt idx="29">
                  <c:v>96.98</c:v>
                </c:pt>
                <c:pt idx="30">
                  <c:v>96.05</c:v>
                </c:pt>
                <c:pt idx="31">
                  <c:v>94.38</c:v>
                </c:pt>
                <c:pt idx="32">
                  <c:v>95.72</c:v>
                </c:pt>
                <c:pt idx="33">
                  <c:v>99.02</c:v>
                </c:pt>
                <c:pt idx="34">
                  <c:v>98.79</c:v>
                </c:pt>
                <c:pt idx="35">
                  <c:v>98.82</c:v>
                </c:pt>
                <c:pt idx="36">
                  <c:v>99.57</c:v>
                </c:pt>
                <c:pt idx="37">
                  <c:v>99</c:v>
                </c:pt>
                <c:pt idx="38">
                  <c:v>98.38</c:v>
                </c:pt>
                <c:pt idx="39">
                  <c:v>98.27</c:v>
                </c:pt>
                <c:pt idx="40">
                  <c:v>98.4</c:v>
                </c:pt>
                <c:pt idx="41">
                  <c:v>97.57</c:v>
                </c:pt>
                <c:pt idx="42">
                  <c:v>97.34</c:v>
                </c:pt>
                <c:pt idx="43">
                  <c:v>97.84</c:v>
                </c:pt>
                <c:pt idx="44">
                  <c:v>98.04</c:v>
                </c:pt>
                <c:pt idx="45">
                  <c:v>98.35</c:v>
                </c:pt>
                <c:pt idx="46">
                  <c:v>98.78</c:v>
                </c:pt>
                <c:pt idx="47">
                  <c:v>98.75</c:v>
                </c:pt>
                <c:pt idx="48">
                  <c:v>98.72</c:v>
                </c:pt>
                <c:pt idx="49">
                  <c:v>98.52</c:v>
                </c:pt>
                <c:pt idx="50">
                  <c:v>99.22</c:v>
                </c:pt>
                <c:pt idx="51">
                  <c:v>100.29</c:v>
                </c:pt>
                <c:pt idx="52">
                  <c:v>99.81</c:v>
                </c:pt>
                <c:pt idx="53">
                  <c:v>99.86</c:v>
                </c:pt>
                <c:pt idx="54">
                  <c:v>99.51</c:v>
                </c:pt>
                <c:pt idx="55">
                  <c:v>99.18</c:v>
                </c:pt>
                <c:pt idx="56">
                  <c:v>99.78</c:v>
                </c:pt>
                <c:pt idx="57">
                  <c:v>98.41</c:v>
                </c:pt>
                <c:pt idx="58">
                  <c:v>99</c:v>
                </c:pt>
                <c:pt idx="59">
                  <c:v>99.94</c:v>
                </c:pt>
                <c:pt idx="60">
                  <c:v>100.36</c:v>
                </c:pt>
                <c:pt idx="61">
                  <c:v>100.52</c:v>
                </c:pt>
                <c:pt idx="62">
                  <c:v>101.71</c:v>
                </c:pt>
                <c:pt idx="63">
                  <c:v>102.29</c:v>
                </c:pt>
                <c:pt idx="64">
                  <c:v>106.6</c:v>
                </c:pt>
                <c:pt idx="65">
                  <c:v>105.34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59624"/>
        <c:axId val="443670208"/>
      </c:lineChart>
      <c:dateAx>
        <c:axId val="44365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70208"/>
        <c:crosses val="autoZero"/>
        <c:auto val="1"/>
        <c:lblOffset val="100"/>
        <c:baseTimeUnit val="days"/>
      </c:dateAx>
      <c:valAx>
        <c:axId val="443670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5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4.95</c:v>
                </c:pt>
                <c:pt idx="1">
                  <c:v>4.93</c:v>
                </c:pt>
                <c:pt idx="2">
                  <c:v>4.8600000000000003</c:v>
                </c:pt>
                <c:pt idx="3">
                  <c:v>4.93</c:v>
                </c:pt>
                <c:pt idx="4">
                  <c:v>4.82</c:v>
                </c:pt>
                <c:pt idx="5">
                  <c:v>4.8499999999999996</c:v>
                </c:pt>
                <c:pt idx="6">
                  <c:v>5.08</c:v>
                </c:pt>
                <c:pt idx="7">
                  <c:v>5.2</c:v>
                </c:pt>
                <c:pt idx="8">
                  <c:v>5.09</c:v>
                </c:pt>
                <c:pt idx="9">
                  <c:v>5.09</c:v>
                </c:pt>
                <c:pt idx="10">
                  <c:v>5.15</c:v>
                </c:pt>
                <c:pt idx="11">
                  <c:v>5.13</c:v>
                </c:pt>
                <c:pt idx="12">
                  <c:v>5.17</c:v>
                </c:pt>
                <c:pt idx="13">
                  <c:v>5.0999999999999996</c:v>
                </c:pt>
                <c:pt idx="14">
                  <c:v>5.04</c:v>
                </c:pt>
                <c:pt idx="15">
                  <c:v>5.0199999999999996</c:v>
                </c:pt>
                <c:pt idx="16">
                  <c:v>5.2</c:v>
                </c:pt>
                <c:pt idx="17">
                  <c:v>5.17</c:v>
                </c:pt>
                <c:pt idx="18">
                  <c:v>5.1100000000000003</c:v>
                </c:pt>
                <c:pt idx="19">
                  <c:v>5.0599999999999996</c:v>
                </c:pt>
                <c:pt idx="20">
                  <c:v>5.04</c:v>
                </c:pt>
                <c:pt idx="21">
                  <c:v>4.92</c:v>
                </c:pt>
                <c:pt idx="22">
                  <c:v>4.97</c:v>
                </c:pt>
                <c:pt idx="23">
                  <c:v>4.91</c:v>
                </c:pt>
                <c:pt idx="24">
                  <c:v>4.88</c:v>
                </c:pt>
                <c:pt idx="25">
                  <c:v>4.9800000000000004</c:v>
                </c:pt>
                <c:pt idx="26">
                  <c:v>4.96</c:v>
                </c:pt>
                <c:pt idx="27">
                  <c:v>4.9400000000000004</c:v>
                </c:pt>
                <c:pt idx="28">
                  <c:v>4.8499999999999996</c:v>
                </c:pt>
                <c:pt idx="29">
                  <c:v>4.74</c:v>
                </c:pt>
                <c:pt idx="30">
                  <c:v>4.5999999999999996</c:v>
                </c:pt>
                <c:pt idx="31">
                  <c:v>4.87</c:v>
                </c:pt>
                <c:pt idx="32">
                  <c:v>5.0999999999999996</c:v>
                </c:pt>
                <c:pt idx="33">
                  <c:v>5.09</c:v>
                </c:pt>
                <c:pt idx="34">
                  <c:v>5.21</c:v>
                </c:pt>
                <c:pt idx="35">
                  <c:v>5.17</c:v>
                </c:pt>
                <c:pt idx="36">
                  <c:v>5.1100000000000003</c:v>
                </c:pt>
                <c:pt idx="37">
                  <c:v>5.04</c:v>
                </c:pt>
                <c:pt idx="38">
                  <c:v>4.8600000000000003</c:v>
                </c:pt>
                <c:pt idx="39">
                  <c:v>4.83</c:v>
                </c:pt>
                <c:pt idx="40">
                  <c:v>4.87</c:v>
                </c:pt>
                <c:pt idx="42">
                  <c:v>5.1100000000000003</c:v>
                </c:pt>
                <c:pt idx="43">
                  <c:v>5.12</c:v>
                </c:pt>
                <c:pt idx="44">
                  <c:v>5.2</c:v>
                </c:pt>
                <c:pt idx="45">
                  <c:v>5.21</c:v>
                </c:pt>
                <c:pt idx="46">
                  <c:v>5.19</c:v>
                </c:pt>
                <c:pt idx="47">
                  <c:v>5.23</c:v>
                </c:pt>
                <c:pt idx="48">
                  <c:v>5.16</c:v>
                </c:pt>
                <c:pt idx="49">
                  <c:v>5.07</c:v>
                </c:pt>
                <c:pt idx="50">
                  <c:v>5.17</c:v>
                </c:pt>
                <c:pt idx="51">
                  <c:v>5.15</c:v>
                </c:pt>
                <c:pt idx="52">
                  <c:v>5.16</c:v>
                </c:pt>
                <c:pt idx="53">
                  <c:v>5.22</c:v>
                </c:pt>
                <c:pt idx="54">
                  <c:v>5.09</c:v>
                </c:pt>
                <c:pt idx="55">
                  <c:v>4.8899999999999997</c:v>
                </c:pt>
                <c:pt idx="56">
                  <c:v>5.01</c:v>
                </c:pt>
                <c:pt idx="57">
                  <c:v>4.96</c:v>
                </c:pt>
                <c:pt idx="58">
                  <c:v>5.0199999999999996</c:v>
                </c:pt>
                <c:pt idx="59">
                  <c:v>5.14</c:v>
                </c:pt>
                <c:pt idx="60">
                  <c:v>5.24</c:v>
                </c:pt>
                <c:pt idx="61">
                  <c:v>5.26</c:v>
                </c:pt>
                <c:pt idx="62">
                  <c:v>5.33</c:v>
                </c:pt>
                <c:pt idx="63">
                  <c:v>5.4</c:v>
                </c:pt>
                <c:pt idx="64">
                  <c:v>5.43</c:v>
                </c:pt>
                <c:pt idx="65">
                  <c:v>5.25</c:v>
                </c:pt>
                <c:pt idx="66">
                  <c:v>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61192"/>
        <c:axId val="443667856"/>
      </c:lineChart>
      <c:dateAx>
        <c:axId val="443661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7856"/>
        <c:crosses val="autoZero"/>
        <c:auto val="1"/>
        <c:lblOffset val="100"/>
        <c:baseTimeUnit val="days"/>
      </c:dateAx>
      <c:valAx>
        <c:axId val="4436678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79.33</c:v>
                </c:pt>
                <c:pt idx="1">
                  <c:v>79.739999999999995</c:v>
                </c:pt>
                <c:pt idx="2">
                  <c:v>80.41</c:v>
                </c:pt>
                <c:pt idx="3">
                  <c:v>79.77</c:v>
                </c:pt>
                <c:pt idx="4">
                  <c:v>80.09</c:v>
                </c:pt>
                <c:pt idx="5">
                  <c:v>79.569999999999993</c:v>
                </c:pt>
                <c:pt idx="6">
                  <c:v>80.459999999999994</c:v>
                </c:pt>
                <c:pt idx="7">
                  <c:v>79.47</c:v>
                </c:pt>
                <c:pt idx="8">
                  <c:v>81.239999999999995</c:v>
                </c:pt>
                <c:pt idx="9">
                  <c:v>81.790000000000006</c:v>
                </c:pt>
                <c:pt idx="10">
                  <c:v>81.05</c:v>
                </c:pt>
                <c:pt idx="11">
                  <c:v>88.55</c:v>
                </c:pt>
                <c:pt idx="12">
                  <c:v>86.55</c:v>
                </c:pt>
                <c:pt idx="13">
                  <c:v>87.24</c:v>
                </c:pt>
                <c:pt idx="14">
                  <c:v>86.66</c:v>
                </c:pt>
                <c:pt idx="15">
                  <c:v>85.44</c:v>
                </c:pt>
                <c:pt idx="16">
                  <c:v>86.93</c:v>
                </c:pt>
                <c:pt idx="17">
                  <c:v>86.67</c:v>
                </c:pt>
                <c:pt idx="18">
                  <c:v>85.54</c:v>
                </c:pt>
                <c:pt idx="19">
                  <c:v>85.75</c:v>
                </c:pt>
                <c:pt idx="20">
                  <c:v>86.63</c:v>
                </c:pt>
                <c:pt idx="21">
                  <c:v>86.25</c:v>
                </c:pt>
                <c:pt idx="22">
                  <c:v>86.55</c:v>
                </c:pt>
                <c:pt idx="23">
                  <c:v>85.47</c:v>
                </c:pt>
                <c:pt idx="24">
                  <c:v>85.73</c:v>
                </c:pt>
                <c:pt idx="25">
                  <c:v>83.89</c:v>
                </c:pt>
                <c:pt idx="26">
                  <c:v>84.86</c:v>
                </c:pt>
                <c:pt idx="27">
                  <c:v>83.42</c:v>
                </c:pt>
                <c:pt idx="28">
                  <c:v>82.27</c:v>
                </c:pt>
                <c:pt idx="29">
                  <c:v>82.31</c:v>
                </c:pt>
                <c:pt idx="30">
                  <c:v>78.25</c:v>
                </c:pt>
                <c:pt idx="31">
                  <c:v>80.47</c:v>
                </c:pt>
                <c:pt idx="32">
                  <c:v>83.37</c:v>
                </c:pt>
                <c:pt idx="33">
                  <c:v>82.45</c:v>
                </c:pt>
                <c:pt idx="34">
                  <c:v>81.790000000000006</c:v>
                </c:pt>
                <c:pt idx="35">
                  <c:v>82.99</c:v>
                </c:pt>
                <c:pt idx="36">
                  <c:v>82.65</c:v>
                </c:pt>
                <c:pt idx="37">
                  <c:v>83.51</c:v>
                </c:pt>
                <c:pt idx="38">
                  <c:v>83.04</c:v>
                </c:pt>
                <c:pt idx="39">
                  <c:v>83.57</c:v>
                </c:pt>
                <c:pt idx="41">
                  <c:v>83.98</c:v>
                </c:pt>
                <c:pt idx="42">
                  <c:v>84.45</c:v>
                </c:pt>
                <c:pt idx="43">
                  <c:v>85.77</c:v>
                </c:pt>
                <c:pt idx="44">
                  <c:v>87.42</c:v>
                </c:pt>
                <c:pt idx="45">
                  <c:v>87.5</c:v>
                </c:pt>
                <c:pt idx="46">
                  <c:v>87.6</c:v>
                </c:pt>
                <c:pt idx="47">
                  <c:v>86.15</c:v>
                </c:pt>
                <c:pt idx="48">
                  <c:v>86.72</c:v>
                </c:pt>
                <c:pt idx="49">
                  <c:v>86.58</c:v>
                </c:pt>
                <c:pt idx="50">
                  <c:v>87.06</c:v>
                </c:pt>
                <c:pt idx="51">
                  <c:v>85.82</c:v>
                </c:pt>
                <c:pt idx="52">
                  <c:v>85.29</c:v>
                </c:pt>
                <c:pt idx="53">
                  <c:v>86.51</c:v>
                </c:pt>
                <c:pt idx="54">
                  <c:v>86.22</c:v>
                </c:pt>
                <c:pt idx="55">
                  <c:v>83.33</c:v>
                </c:pt>
                <c:pt idx="56">
                  <c:v>82.64</c:v>
                </c:pt>
                <c:pt idx="57">
                  <c:v>82.14</c:v>
                </c:pt>
                <c:pt idx="58">
                  <c:v>82.88</c:v>
                </c:pt>
                <c:pt idx="59">
                  <c:v>82.76</c:v>
                </c:pt>
                <c:pt idx="60">
                  <c:v>83.61</c:v>
                </c:pt>
                <c:pt idx="61">
                  <c:v>82.7</c:v>
                </c:pt>
                <c:pt idx="62">
                  <c:v>82.76</c:v>
                </c:pt>
                <c:pt idx="63">
                  <c:v>83.9</c:v>
                </c:pt>
                <c:pt idx="64">
                  <c:v>86.18</c:v>
                </c:pt>
                <c:pt idx="65">
                  <c:v>85.67</c:v>
                </c:pt>
                <c:pt idx="66">
                  <c:v>84.68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61584"/>
        <c:axId val="443670600"/>
      </c:lineChart>
      <c:catAx>
        <c:axId val="44366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70600"/>
        <c:crosses val="autoZero"/>
        <c:auto val="1"/>
        <c:lblAlgn val="ctr"/>
        <c:lblOffset val="100"/>
        <c:noMultiLvlLbl val="0"/>
      </c:catAx>
      <c:valAx>
        <c:axId val="4436706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59.21</c:v>
                </c:pt>
                <c:pt idx="1">
                  <c:v>58.93</c:v>
                </c:pt>
                <c:pt idx="2">
                  <c:v>58.44</c:v>
                </c:pt>
                <c:pt idx="3">
                  <c:v>58.13</c:v>
                </c:pt>
                <c:pt idx="4">
                  <c:v>57.35</c:v>
                </c:pt>
                <c:pt idx="5">
                  <c:v>58.48</c:v>
                </c:pt>
                <c:pt idx="6">
                  <c:v>58.54</c:v>
                </c:pt>
                <c:pt idx="7">
                  <c:v>58.36</c:v>
                </c:pt>
                <c:pt idx="8">
                  <c:v>58.52</c:v>
                </c:pt>
                <c:pt idx="9">
                  <c:v>58.32</c:v>
                </c:pt>
                <c:pt idx="10">
                  <c:v>57.69</c:v>
                </c:pt>
                <c:pt idx="11">
                  <c:v>57.86</c:v>
                </c:pt>
                <c:pt idx="12">
                  <c:v>57.65</c:v>
                </c:pt>
                <c:pt idx="13">
                  <c:v>59.42</c:v>
                </c:pt>
                <c:pt idx="14">
                  <c:v>59.3</c:v>
                </c:pt>
                <c:pt idx="15">
                  <c:v>59.37</c:v>
                </c:pt>
                <c:pt idx="16">
                  <c:v>59.81</c:v>
                </c:pt>
                <c:pt idx="17">
                  <c:v>59.68</c:v>
                </c:pt>
                <c:pt idx="18">
                  <c:v>59.87</c:v>
                </c:pt>
                <c:pt idx="19">
                  <c:v>59.87</c:v>
                </c:pt>
                <c:pt idx="20">
                  <c:v>59.33</c:v>
                </c:pt>
                <c:pt idx="21">
                  <c:v>58.76</c:v>
                </c:pt>
                <c:pt idx="22">
                  <c:v>57.18</c:v>
                </c:pt>
                <c:pt idx="23">
                  <c:v>56.8</c:v>
                </c:pt>
                <c:pt idx="24">
                  <c:v>56.53</c:v>
                </c:pt>
                <c:pt idx="25">
                  <c:v>57.91</c:v>
                </c:pt>
                <c:pt idx="26">
                  <c:v>57.64</c:v>
                </c:pt>
                <c:pt idx="27">
                  <c:v>56.06</c:v>
                </c:pt>
                <c:pt idx="28">
                  <c:v>54.51</c:v>
                </c:pt>
                <c:pt idx="29">
                  <c:v>53.52</c:v>
                </c:pt>
                <c:pt idx="30">
                  <c:v>55.67</c:v>
                </c:pt>
                <c:pt idx="31">
                  <c:v>59.2</c:v>
                </c:pt>
                <c:pt idx="32">
                  <c:v>58.2</c:v>
                </c:pt>
                <c:pt idx="33">
                  <c:v>58.45</c:v>
                </c:pt>
                <c:pt idx="34">
                  <c:v>58.49</c:v>
                </c:pt>
                <c:pt idx="35">
                  <c:v>57.87</c:v>
                </c:pt>
                <c:pt idx="36">
                  <c:v>57.8</c:v>
                </c:pt>
                <c:pt idx="37">
                  <c:v>57.31</c:v>
                </c:pt>
                <c:pt idx="38">
                  <c:v>56.84</c:v>
                </c:pt>
                <c:pt idx="39">
                  <c:v>56.77</c:v>
                </c:pt>
                <c:pt idx="40">
                  <c:v>57.96</c:v>
                </c:pt>
                <c:pt idx="41">
                  <c:v>59.13</c:v>
                </c:pt>
                <c:pt idx="42">
                  <c:v>59.39</c:v>
                </c:pt>
                <c:pt idx="43">
                  <c:v>58.84</c:v>
                </c:pt>
                <c:pt idx="44">
                  <c:v>58.64</c:v>
                </c:pt>
                <c:pt idx="45">
                  <c:v>57.72</c:v>
                </c:pt>
                <c:pt idx="46">
                  <c:v>57.86</c:v>
                </c:pt>
                <c:pt idx="47">
                  <c:v>57.48</c:v>
                </c:pt>
                <c:pt idx="48">
                  <c:v>56.94</c:v>
                </c:pt>
                <c:pt idx="49">
                  <c:v>56.87</c:v>
                </c:pt>
                <c:pt idx="50">
                  <c:v>57.14</c:v>
                </c:pt>
                <c:pt idx="51">
                  <c:v>57.21</c:v>
                </c:pt>
                <c:pt idx="52">
                  <c:v>56.71</c:v>
                </c:pt>
                <c:pt idx="53">
                  <c:v>55.15</c:v>
                </c:pt>
                <c:pt idx="54">
                  <c:v>55.23</c:v>
                </c:pt>
                <c:pt idx="55">
                  <c:v>54.54</c:v>
                </c:pt>
                <c:pt idx="57">
                  <c:v>55.05</c:v>
                </c:pt>
                <c:pt idx="58">
                  <c:v>55.01</c:v>
                </c:pt>
                <c:pt idx="59">
                  <c:v>55.05</c:v>
                </c:pt>
                <c:pt idx="60">
                  <c:v>54.47</c:v>
                </c:pt>
                <c:pt idx="61">
                  <c:v>55.4</c:v>
                </c:pt>
                <c:pt idx="62">
                  <c:v>55.14</c:v>
                </c:pt>
                <c:pt idx="63">
                  <c:v>55.24</c:v>
                </c:pt>
                <c:pt idx="64">
                  <c:v>54.01</c:v>
                </c:pt>
                <c:pt idx="65">
                  <c:v>54.34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73736"/>
        <c:axId val="443671384"/>
      </c:lineChart>
      <c:dateAx>
        <c:axId val="44367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71384"/>
        <c:crosses val="autoZero"/>
        <c:auto val="1"/>
        <c:lblOffset val="100"/>
        <c:baseTimeUnit val="days"/>
      </c:dateAx>
      <c:valAx>
        <c:axId val="443671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7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70.930000000000007</c:v>
                </c:pt>
                <c:pt idx="1">
                  <c:v>70.63</c:v>
                </c:pt>
                <c:pt idx="2">
                  <c:v>70.55</c:v>
                </c:pt>
                <c:pt idx="3">
                  <c:v>70.489999999999995</c:v>
                </c:pt>
                <c:pt idx="4">
                  <c:v>69.78</c:v>
                </c:pt>
                <c:pt idx="5">
                  <c:v>70.97</c:v>
                </c:pt>
                <c:pt idx="6">
                  <c:v>71.63</c:v>
                </c:pt>
                <c:pt idx="7">
                  <c:v>71.89</c:v>
                </c:pt>
                <c:pt idx="8">
                  <c:v>71.34</c:v>
                </c:pt>
                <c:pt idx="9">
                  <c:v>70.55</c:v>
                </c:pt>
                <c:pt idx="10">
                  <c:v>71.28</c:v>
                </c:pt>
                <c:pt idx="11">
                  <c:v>71.69</c:v>
                </c:pt>
                <c:pt idx="12">
                  <c:v>71.22</c:v>
                </c:pt>
                <c:pt idx="13">
                  <c:v>71.209999999999994</c:v>
                </c:pt>
                <c:pt idx="14">
                  <c:v>71.7</c:v>
                </c:pt>
                <c:pt idx="15">
                  <c:v>72.64</c:v>
                </c:pt>
                <c:pt idx="16">
                  <c:v>72.28</c:v>
                </c:pt>
                <c:pt idx="17">
                  <c:v>72.02</c:v>
                </c:pt>
                <c:pt idx="18">
                  <c:v>72.09</c:v>
                </c:pt>
                <c:pt idx="19">
                  <c:v>71.94</c:v>
                </c:pt>
                <c:pt idx="20">
                  <c:v>71.42</c:v>
                </c:pt>
                <c:pt idx="21">
                  <c:v>71.81</c:v>
                </c:pt>
                <c:pt idx="22">
                  <c:v>72.459999999999994</c:v>
                </c:pt>
                <c:pt idx="23">
                  <c:v>72.02</c:v>
                </c:pt>
                <c:pt idx="25">
                  <c:v>72.56</c:v>
                </c:pt>
                <c:pt idx="26">
                  <c:v>72.11</c:v>
                </c:pt>
                <c:pt idx="27">
                  <c:v>71.94</c:v>
                </c:pt>
                <c:pt idx="28">
                  <c:v>71.319999999999993</c:v>
                </c:pt>
                <c:pt idx="29">
                  <c:v>67.86</c:v>
                </c:pt>
                <c:pt idx="30">
                  <c:v>65.760000000000005</c:v>
                </c:pt>
                <c:pt idx="31">
                  <c:v>66.19</c:v>
                </c:pt>
                <c:pt idx="32">
                  <c:v>66.14</c:v>
                </c:pt>
                <c:pt idx="33">
                  <c:v>66.77</c:v>
                </c:pt>
                <c:pt idx="34">
                  <c:v>66.400000000000006</c:v>
                </c:pt>
                <c:pt idx="35">
                  <c:v>66.52</c:v>
                </c:pt>
                <c:pt idx="36">
                  <c:v>65.88</c:v>
                </c:pt>
                <c:pt idx="37">
                  <c:v>65.81</c:v>
                </c:pt>
                <c:pt idx="38">
                  <c:v>65.78</c:v>
                </c:pt>
                <c:pt idx="39">
                  <c:v>64.89</c:v>
                </c:pt>
                <c:pt idx="40">
                  <c:v>65.040000000000006</c:v>
                </c:pt>
                <c:pt idx="41">
                  <c:v>64.849999999999994</c:v>
                </c:pt>
                <c:pt idx="42">
                  <c:v>65.41</c:v>
                </c:pt>
                <c:pt idx="43">
                  <c:v>65.34</c:v>
                </c:pt>
                <c:pt idx="44">
                  <c:v>64.42</c:v>
                </c:pt>
                <c:pt idx="45">
                  <c:v>64.02</c:v>
                </c:pt>
                <c:pt idx="46">
                  <c:v>63.58</c:v>
                </c:pt>
                <c:pt idx="47">
                  <c:v>63.69</c:v>
                </c:pt>
                <c:pt idx="48">
                  <c:v>63.23</c:v>
                </c:pt>
                <c:pt idx="49">
                  <c:v>63.17</c:v>
                </c:pt>
                <c:pt idx="50">
                  <c:v>62.78</c:v>
                </c:pt>
                <c:pt idx="51">
                  <c:v>62.87</c:v>
                </c:pt>
                <c:pt idx="52">
                  <c:v>62.87</c:v>
                </c:pt>
                <c:pt idx="53">
                  <c:v>62.36</c:v>
                </c:pt>
                <c:pt idx="54">
                  <c:v>62.4</c:v>
                </c:pt>
                <c:pt idx="55">
                  <c:v>62.7</c:v>
                </c:pt>
                <c:pt idx="56">
                  <c:v>62.45</c:v>
                </c:pt>
                <c:pt idx="57">
                  <c:v>62.92</c:v>
                </c:pt>
                <c:pt idx="58">
                  <c:v>62.39</c:v>
                </c:pt>
                <c:pt idx="59">
                  <c:v>62.99</c:v>
                </c:pt>
                <c:pt idx="60">
                  <c:v>64.569999999999993</c:v>
                </c:pt>
                <c:pt idx="61">
                  <c:v>64.52</c:v>
                </c:pt>
                <c:pt idx="62">
                  <c:v>64.72</c:v>
                </c:pt>
                <c:pt idx="63">
                  <c:v>64.010000000000005</c:v>
                </c:pt>
                <c:pt idx="64">
                  <c:v>63.73</c:v>
                </c:pt>
                <c:pt idx="65">
                  <c:v>62.73</c:v>
                </c:pt>
                <c:pt idx="66">
                  <c:v>62.11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72168"/>
        <c:axId val="429426944"/>
      </c:lineChart>
      <c:catAx>
        <c:axId val="44367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6944"/>
        <c:crosses val="autoZero"/>
        <c:auto val="1"/>
        <c:lblAlgn val="ctr"/>
        <c:lblOffset val="100"/>
        <c:noMultiLvlLbl val="0"/>
      </c:catAx>
      <c:valAx>
        <c:axId val="4294269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7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13-Jun-16</c:v>
                </c:pt>
                <c:pt idx="41">
                  <c:v>10-Jun-16</c:v>
                </c:pt>
                <c:pt idx="42">
                  <c:v>9-Jun-16</c:v>
                </c:pt>
                <c:pt idx="43">
                  <c:v>8-Jun-16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31.07</c:v>
                </c:pt>
                <c:pt idx="1">
                  <c:v>30.88</c:v>
                </c:pt>
                <c:pt idx="2">
                  <c:v>30.8</c:v>
                </c:pt>
                <c:pt idx="3">
                  <c:v>30.34</c:v>
                </c:pt>
                <c:pt idx="4">
                  <c:v>30.24</c:v>
                </c:pt>
                <c:pt idx="5">
                  <c:v>29.93</c:v>
                </c:pt>
                <c:pt idx="6">
                  <c:v>31.3</c:v>
                </c:pt>
                <c:pt idx="7">
                  <c:v>31.54</c:v>
                </c:pt>
                <c:pt idx="8">
                  <c:v>30.99</c:v>
                </c:pt>
                <c:pt idx="9">
                  <c:v>32.020000000000003</c:v>
                </c:pt>
                <c:pt idx="10">
                  <c:v>32.15</c:v>
                </c:pt>
                <c:pt idx="11">
                  <c:v>32.06</c:v>
                </c:pt>
                <c:pt idx="12">
                  <c:v>32.159999999999997</c:v>
                </c:pt>
                <c:pt idx="13">
                  <c:v>32.03</c:v>
                </c:pt>
                <c:pt idx="14">
                  <c:v>31.49</c:v>
                </c:pt>
                <c:pt idx="15">
                  <c:v>31.25</c:v>
                </c:pt>
                <c:pt idx="16">
                  <c:v>30.87</c:v>
                </c:pt>
                <c:pt idx="17">
                  <c:v>30.77</c:v>
                </c:pt>
                <c:pt idx="18">
                  <c:v>30.76</c:v>
                </c:pt>
                <c:pt idx="19">
                  <c:v>30.63</c:v>
                </c:pt>
                <c:pt idx="20">
                  <c:v>30.6</c:v>
                </c:pt>
                <c:pt idx="21">
                  <c:v>30.13</c:v>
                </c:pt>
                <c:pt idx="22">
                  <c:v>29.66</c:v>
                </c:pt>
                <c:pt idx="23">
                  <c:v>28.74</c:v>
                </c:pt>
                <c:pt idx="24">
                  <c:v>28.4</c:v>
                </c:pt>
                <c:pt idx="25">
                  <c:v>28.17</c:v>
                </c:pt>
                <c:pt idx="26">
                  <c:v>28.89</c:v>
                </c:pt>
                <c:pt idx="27">
                  <c:v>28.3</c:v>
                </c:pt>
                <c:pt idx="28">
                  <c:v>28.17</c:v>
                </c:pt>
                <c:pt idx="29">
                  <c:v>27.74</c:v>
                </c:pt>
                <c:pt idx="30">
                  <c:v>27.51</c:v>
                </c:pt>
                <c:pt idx="31">
                  <c:v>28.35</c:v>
                </c:pt>
                <c:pt idx="32">
                  <c:v>29.82</c:v>
                </c:pt>
                <c:pt idx="33">
                  <c:v>29.32</c:v>
                </c:pt>
                <c:pt idx="34">
                  <c:v>29.51</c:v>
                </c:pt>
                <c:pt idx="35">
                  <c:v>29.65</c:v>
                </c:pt>
                <c:pt idx="36">
                  <c:v>29.23</c:v>
                </c:pt>
                <c:pt idx="37">
                  <c:v>29.02</c:v>
                </c:pt>
                <c:pt idx="38">
                  <c:v>28.86</c:v>
                </c:pt>
                <c:pt idx="39">
                  <c:v>28.83</c:v>
                </c:pt>
                <c:pt idx="40">
                  <c:v>29.08</c:v>
                </c:pt>
                <c:pt idx="41">
                  <c:v>29.06</c:v>
                </c:pt>
                <c:pt idx="42">
                  <c:v>29.36</c:v>
                </c:pt>
                <c:pt idx="43">
                  <c:v>29.57</c:v>
                </c:pt>
                <c:pt idx="45">
                  <c:v>30.23</c:v>
                </c:pt>
                <c:pt idx="46">
                  <c:v>29.99</c:v>
                </c:pt>
                <c:pt idx="47">
                  <c:v>29.6</c:v>
                </c:pt>
                <c:pt idx="48">
                  <c:v>30.26</c:v>
                </c:pt>
                <c:pt idx="49">
                  <c:v>30.22</c:v>
                </c:pt>
                <c:pt idx="50">
                  <c:v>31.28</c:v>
                </c:pt>
                <c:pt idx="51">
                  <c:v>31.39</c:v>
                </c:pt>
                <c:pt idx="52">
                  <c:v>31.29</c:v>
                </c:pt>
                <c:pt idx="53">
                  <c:v>31.65</c:v>
                </c:pt>
                <c:pt idx="54">
                  <c:v>31.05</c:v>
                </c:pt>
                <c:pt idx="55">
                  <c:v>30.59</c:v>
                </c:pt>
                <c:pt idx="56">
                  <c:v>30.57</c:v>
                </c:pt>
                <c:pt idx="57">
                  <c:v>30.32</c:v>
                </c:pt>
                <c:pt idx="58">
                  <c:v>30.75</c:v>
                </c:pt>
                <c:pt idx="59">
                  <c:v>30.63</c:v>
                </c:pt>
                <c:pt idx="60">
                  <c:v>30.67</c:v>
                </c:pt>
                <c:pt idx="61">
                  <c:v>30.52</c:v>
                </c:pt>
                <c:pt idx="62">
                  <c:v>31.18</c:v>
                </c:pt>
                <c:pt idx="63">
                  <c:v>31.08</c:v>
                </c:pt>
                <c:pt idx="64">
                  <c:v>31.35</c:v>
                </c:pt>
                <c:pt idx="65">
                  <c:v>30.78</c:v>
                </c:pt>
                <c:pt idx="66">
                  <c:v>30.96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25768"/>
        <c:axId val="429430864"/>
      </c:lineChart>
      <c:catAx>
        <c:axId val="42942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30864"/>
        <c:crosses val="autoZero"/>
        <c:auto val="1"/>
        <c:lblAlgn val="ctr"/>
        <c:lblOffset val="100"/>
        <c:noMultiLvlLbl val="0"/>
      </c:catAx>
      <c:valAx>
        <c:axId val="429430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13-Jun-16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156.68</c:v>
                </c:pt>
                <c:pt idx="1">
                  <c:v>156.52000000000001</c:v>
                </c:pt>
                <c:pt idx="2">
                  <c:v>157.51</c:v>
                </c:pt>
                <c:pt idx="3">
                  <c:v>156.41999999999999</c:v>
                </c:pt>
                <c:pt idx="4">
                  <c:v>156</c:v>
                </c:pt>
                <c:pt idx="5">
                  <c:v>156.44</c:v>
                </c:pt>
                <c:pt idx="6">
                  <c:v>159.56</c:v>
                </c:pt>
                <c:pt idx="7">
                  <c:v>158.84</c:v>
                </c:pt>
                <c:pt idx="8">
                  <c:v>158.82</c:v>
                </c:pt>
                <c:pt idx="9">
                  <c:v>158.9</c:v>
                </c:pt>
                <c:pt idx="10">
                  <c:v>158.88999999999999</c:v>
                </c:pt>
                <c:pt idx="11">
                  <c:v>156.97999999999999</c:v>
                </c:pt>
                <c:pt idx="12">
                  <c:v>156.88999999999999</c:v>
                </c:pt>
                <c:pt idx="13">
                  <c:v>156.19999999999999</c:v>
                </c:pt>
                <c:pt idx="14">
                  <c:v>157.69</c:v>
                </c:pt>
                <c:pt idx="15">
                  <c:v>156.63999999999999</c:v>
                </c:pt>
                <c:pt idx="16">
                  <c:v>157.05000000000001</c:v>
                </c:pt>
                <c:pt idx="17">
                  <c:v>157.04</c:v>
                </c:pt>
                <c:pt idx="18">
                  <c:v>157.72999999999999</c:v>
                </c:pt>
                <c:pt idx="19">
                  <c:v>154.80000000000001</c:v>
                </c:pt>
                <c:pt idx="20">
                  <c:v>154.38</c:v>
                </c:pt>
                <c:pt idx="21">
                  <c:v>152.34</c:v>
                </c:pt>
                <c:pt idx="22">
                  <c:v>152.69</c:v>
                </c:pt>
                <c:pt idx="23">
                  <c:v>149.06</c:v>
                </c:pt>
                <c:pt idx="24">
                  <c:v>149.11000000000001</c:v>
                </c:pt>
                <c:pt idx="25">
                  <c:v>147.25</c:v>
                </c:pt>
                <c:pt idx="26">
                  <c:v>149.22999999999999</c:v>
                </c:pt>
                <c:pt idx="27">
                  <c:v>147.76</c:v>
                </c:pt>
                <c:pt idx="28">
                  <c:v>145.16</c:v>
                </c:pt>
                <c:pt idx="29">
                  <c:v>143.15</c:v>
                </c:pt>
                <c:pt idx="30">
                  <c:v>140.93</c:v>
                </c:pt>
                <c:pt idx="31">
                  <c:v>145.35</c:v>
                </c:pt>
                <c:pt idx="32">
                  <c:v>152.13999999999999</c:v>
                </c:pt>
                <c:pt idx="33">
                  <c:v>149.85</c:v>
                </c:pt>
                <c:pt idx="34">
                  <c:v>148.91</c:v>
                </c:pt>
                <c:pt idx="35">
                  <c:v>148.37</c:v>
                </c:pt>
                <c:pt idx="36">
                  <c:v>146.24</c:v>
                </c:pt>
                <c:pt idx="37">
                  <c:v>147.22999999999999</c:v>
                </c:pt>
                <c:pt idx="38">
                  <c:v>147.41</c:v>
                </c:pt>
                <c:pt idx="39">
                  <c:v>147.97999999999999</c:v>
                </c:pt>
                <c:pt idx="40">
                  <c:v>150.52000000000001</c:v>
                </c:pt>
                <c:pt idx="42">
                  <c:v>151.80000000000001</c:v>
                </c:pt>
                <c:pt idx="43">
                  <c:v>154.15</c:v>
                </c:pt>
                <c:pt idx="44">
                  <c:v>154.13999999999999</c:v>
                </c:pt>
                <c:pt idx="45">
                  <c:v>152.69</c:v>
                </c:pt>
                <c:pt idx="46">
                  <c:v>153.19</c:v>
                </c:pt>
                <c:pt idx="47">
                  <c:v>152.87</c:v>
                </c:pt>
                <c:pt idx="48">
                  <c:v>153.55000000000001</c:v>
                </c:pt>
                <c:pt idx="49">
                  <c:v>153.06</c:v>
                </c:pt>
                <c:pt idx="50">
                  <c:v>151.77000000000001</c:v>
                </c:pt>
                <c:pt idx="51">
                  <c:v>152.13</c:v>
                </c:pt>
                <c:pt idx="52">
                  <c:v>151.19999999999999</c:v>
                </c:pt>
                <c:pt idx="53">
                  <c:v>151.16</c:v>
                </c:pt>
                <c:pt idx="54">
                  <c:v>150.68</c:v>
                </c:pt>
                <c:pt idx="55">
                  <c:v>148.84</c:v>
                </c:pt>
                <c:pt idx="56">
                  <c:v>148.85</c:v>
                </c:pt>
                <c:pt idx="57">
                  <c:v>148.41999999999999</c:v>
                </c:pt>
                <c:pt idx="58">
                  <c:v>150.11000000000001</c:v>
                </c:pt>
                <c:pt idx="59">
                  <c:v>148.82</c:v>
                </c:pt>
                <c:pt idx="60">
                  <c:v>150.24</c:v>
                </c:pt>
                <c:pt idx="61">
                  <c:v>147.88999999999999</c:v>
                </c:pt>
                <c:pt idx="62">
                  <c:v>148.91999999999999</c:v>
                </c:pt>
                <c:pt idx="63">
                  <c:v>147.97</c:v>
                </c:pt>
                <c:pt idx="64">
                  <c:v>148.83000000000001</c:v>
                </c:pt>
                <c:pt idx="65">
                  <c:v>147.46</c:v>
                </c:pt>
                <c:pt idx="66">
                  <c:v>146.97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24200"/>
        <c:axId val="429425376"/>
      </c:lineChart>
      <c:catAx>
        <c:axId val="42942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5376"/>
        <c:crosses val="autoZero"/>
        <c:auto val="1"/>
        <c:lblAlgn val="ctr"/>
        <c:lblOffset val="100"/>
        <c:noMultiLvlLbl val="0"/>
      </c:catAx>
      <c:valAx>
        <c:axId val="4294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9-Aug-16</c:v>
                </c:pt>
                <c:pt idx="1">
                  <c:v>8-Aug-16</c:v>
                </c:pt>
                <c:pt idx="2">
                  <c:v>5-Aug-16</c:v>
                </c:pt>
                <c:pt idx="3">
                  <c:v>4-Aug-16</c:v>
                </c:pt>
                <c:pt idx="4">
                  <c:v>3-Aug-16</c:v>
                </c:pt>
                <c:pt idx="5">
                  <c:v>2-Aug-16</c:v>
                </c:pt>
                <c:pt idx="6">
                  <c:v>1-Aug-16</c:v>
                </c:pt>
                <c:pt idx="7">
                  <c:v>29-Jul-16</c:v>
                </c:pt>
                <c:pt idx="8">
                  <c:v>28-Jul-16</c:v>
                </c:pt>
                <c:pt idx="9">
                  <c:v>27-Jul-16</c:v>
                </c:pt>
                <c:pt idx="10">
                  <c:v>26-Jul-16</c:v>
                </c:pt>
                <c:pt idx="11">
                  <c:v>25-Jul-16</c:v>
                </c:pt>
                <c:pt idx="12">
                  <c:v>22-Jul-16</c:v>
                </c:pt>
                <c:pt idx="13">
                  <c:v>21-Jul-16</c:v>
                </c:pt>
                <c:pt idx="14">
                  <c:v>20-Jul-16</c:v>
                </c:pt>
                <c:pt idx="15">
                  <c:v>19-Jul-16</c:v>
                </c:pt>
                <c:pt idx="16">
                  <c:v>18-Jul-16</c:v>
                </c:pt>
                <c:pt idx="17">
                  <c:v>15-Jul-16</c:v>
                </c:pt>
                <c:pt idx="18">
                  <c:v>14-Jul-16</c:v>
                </c:pt>
                <c:pt idx="19">
                  <c:v>13-Jul-16</c:v>
                </c:pt>
                <c:pt idx="20">
                  <c:v>12-Jul-16</c:v>
                </c:pt>
                <c:pt idx="21">
                  <c:v>11-Jul-16</c:v>
                </c:pt>
                <c:pt idx="22">
                  <c:v>8-Jul-16</c:v>
                </c:pt>
                <c:pt idx="23">
                  <c:v>7-Jul-16</c:v>
                </c:pt>
                <c:pt idx="24">
                  <c:v>6-Jul-16</c:v>
                </c:pt>
                <c:pt idx="25">
                  <c:v>5-Jul-16</c:v>
                </c:pt>
                <c:pt idx="26">
                  <c:v>1-Jul-16</c:v>
                </c:pt>
                <c:pt idx="27">
                  <c:v>30-Jun-16</c:v>
                </c:pt>
                <c:pt idx="28">
                  <c:v>29-Jun-16</c:v>
                </c:pt>
                <c:pt idx="29">
                  <c:v>28-Jun-16</c:v>
                </c:pt>
                <c:pt idx="30">
                  <c:v>27-Jun-16</c:v>
                </c:pt>
                <c:pt idx="31">
                  <c:v>24-Jun-16</c:v>
                </c:pt>
                <c:pt idx="32">
                  <c:v>23-Jun-16</c:v>
                </c:pt>
                <c:pt idx="33">
                  <c:v>22-Jun-16</c:v>
                </c:pt>
                <c:pt idx="34">
                  <c:v>21-Jun-16</c:v>
                </c:pt>
                <c:pt idx="35">
                  <c:v>20-Jun-16</c:v>
                </c:pt>
                <c:pt idx="36">
                  <c:v>17-Jun-16</c:v>
                </c:pt>
                <c:pt idx="37">
                  <c:v>16-Jun-16</c:v>
                </c:pt>
                <c:pt idx="38">
                  <c:v>15-Jun-16</c:v>
                </c:pt>
                <c:pt idx="39">
                  <c:v>14-Jun-16</c:v>
                </c:pt>
                <c:pt idx="40">
                  <c:v>13-Jun-16</c:v>
                </c:pt>
                <c:pt idx="41">
                  <c:v>10-Jun-16</c:v>
                </c:pt>
                <c:pt idx="42">
                  <c:v>9-Jun-16</c:v>
                </c:pt>
                <c:pt idx="43">
                  <c:v>8-Jun-16</c:v>
                </c:pt>
                <c:pt idx="44">
                  <c:v>7-Jun-16</c:v>
                </c:pt>
                <c:pt idx="45">
                  <c:v>6-Jun-16</c:v>
                </c:pt>
                <c:pt idx="46">
                  <c:v>3-Jun-16</c:v>
                </c:pt>
                <c:pt idx="47">
                  <c:v>2-Jun-16</c:v>
                </c:pt>
                <c:pt idx="48">
                  <c:v>1-Jun-16</c:v>
                </c:pt>
                <c:pt idx="49">
                  <c:v>31-May-16</c:v>
                </c:pt>
                <c:pt idx="50">
                  <c:v>27-May-16</c:v>
                </c:pt>
                <c:pt idx="51">
                  <c:v>26-May-16</c:v>
                </c:pt>
                <c:pt idx="52">
                  <c:v>25-May-16</c:v>
                </c:pt>
                <c:pt idx="53">
                  <c:v>24-May-16</c:v>
                </c:pt>
                <c:pt idx="54">
                  <c:v>23-May-16</c:v>
                </c:pt>
                <c:pt idx="55">
                  <c:v>20-May-16</c:v>
                </c:pt>
                <c:pt idx="56">
                  <c:v>19-May-16</c:v>
                </c:pt>
                <c:pt idx="57">
                  <c:v>18-May-16</c:v>
                </c:pt>
                <c:pt idx="58">
                  <c:v>18-May-16</c:v>
                </c:pt>
                <c:pt idx="59">
                  <c:v>17-May-16</c:v>
                </c:pt>
                <c:pt idx="60">
                  <c:v>16-May-16</c:v>
                </c:pt>
                <c:pt idx="61">
                  <c:v>13-May-16</c:v>
                </c:pt>
                <c:pt idx="62">
                  <c:v>12-May-16</c:v>
                </c:pt>
                <c:pt idx="63">
                  <c:v>11-May-16</c:v>
                </c:pt>
                <c:pt idx="64">
                  <c:v>10-May-16</c:v>
                </c:pt>
                <c:pt idx="65">
                  <c:v>9-May-16</c:v>
                </c:pt>
                <c:pt idx="66">
                  <c:v>6-May-16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33.880000000000003</c:v>
                </c:pt>
                <c:pt idx="1">
                  <c:v>34.159999999999997</c:v>
                </c:pt>
                <c:pt idx="2">
                  <c:v>34.01</c:v>
                </c:pt>
                <c:pt idx="3">
                  <c:v>33.36</c:v>
                </c:pt>
                <c:pt idx="4">
                  <c:v>33.42</c:v>
                </c:pt>
                <c:pt idx="5">
                  <c:v>33.340000000000003</c:v>
                </c:pt>
                <c:pt idx="6">
                  <c:v>33.61</c:v>
                </c:pt>
                <c:pt idx="7">
                  <c:v>33.450000000000003</c:v>
                </c:pt>
                <c:pt idx="8">
                  <c:v>33.35</c:v>
                </c:pt>
                <c:pt idx="9">
                  <c:v>32.409999999999997</c:v>
                </c:pt>
                <c:pt idx="10">
                  <c:v>31.99</c:v>
                </c:pt>
                <c:pt idx="11">
                  <c:v>31.13</c:v>
                </c:pt>
                <c:pt idx="12">
                  <c:v>31.06</c:v>
                </c:pt>
                <c:pt idx="13">
                  <c:v>30.88</c:v>
                </c:pt>
                <c:pt idx="14">
                  <c:v>31.6</c:v>
                </c:pt>
                <c:pt idx="15">
                  <c:v>31.53</c:v>
                </c:pt>
                <c:pt idx="16">
                  <c:v>31.7</c:v>
                </c:pt>
                <c:pt idx="17">
                  <c:v>31.73</c:v>
                </c:pt>
                <c:pt idx="18">
                  <c:v>31.52</c:v>
                </c:pt>
                <c:pt idx="19">
                  <c:v>31.53</c:v>
                </c:pt>
                <c:pt idx="20">
                  <c:v>31.82</c:v>
                </c:pt>
                <c:pt idx="21">
                  <c:v>31.28</c:v>
                </c:pt>
                <c:pt idx="22">
                  <c:v>30.7</c:v>
                </c:pt>
                <c:pt idx="23">
                  <c:v>30</c:v>
                </c:pt>
                <c:pt idx="24">
                  <c:v>30.11</c:v>
                </c:pt>
                <c:pt idx="25">
                  <c:v>30.02</c:v>
                </c:pt>
                <c:pt idx="26">
                  <c:v>30.9</c:v>
                </c:pt>
                <c:pt idx="27">
                  <c:v>30.66</c:v>
                </c:pt>
                <c:pt idx="28">
                  <c:v>29.72</c:v>
                </c:pt>
                <c:pt idx="29">
                  <c:v>29.58</c:v>
                </c:pt>
                <c:pt idx="30">
                  <c:v>28.97</c:v>
                </c:pt>
                <c:pt idx="31">
                  <c:v>30.44</c:v>
                </c:pt>
                <c:pt idx="32">
                  <c:v>33.46</c:v>
                </c:pt>
                <c:pt idx="33">
                  <c:v>32.630000000000003</c:v>
                </c:pt>
                <c:pt idx="34">
                  <c:v>32.659999999999997</c:v>
                </c:pt>
                <c:pt idx="35">
                  <c:v>33.36</c:v>
                </c:pt>
                <c:pt idx="36">
                  <c:v>32.92</c:v>
                </c:pt>
                <c:pt idx="37">
                  <c:v>32.49</c:v>
                </c:pt>
                <c:pt idx="38">
                  <c:v>32.44</c:v>
                </c:pt>
                <c:pt idx="39">
                  <c:v>32.520000000000003</c:v>
                </c:pt>
                <c:pt idx="40">
                  <c:v>32.909999999999997</c:v>
                </c:pt>
                <c:pt idx="41">
                  <c:v>33.44</c:v>
                </c:pt>
                <c:pt idx="42">
                  <c:v>34.090000000000003</c:v>
                </c:pt>
                <c:pt idx="43">
                  <c:v>34.380000000000003</c:v>
                </c:pt>
                <c:pt idx="44">
                  <c:v>34.270000000000003</c:v>
                </c:pt>
                <c:pt idx="45">
                  <c:v>33.94</c:v>
                </c:pt>
                <c:pt idx="46">
                  <c:v>33.56</c:v>
                </c:pt>
                <c:pt idx="47">
                  <c:v>33.799999999999997</c:v>
                </c:pt>
                <c:pt idx="48">
                  <c:v>33.26</c:v>
                </c:pt>
                <c:pt idx="49">
                  <c:v>33.25</c:v>
                </c:pt>
                <c:pt idx="50">
                  <c:v>33.44</c:v>
                </c:pt>
                <c:pt idx="51">
                  <c:v>33.68</c:v>
                </c:pt>
                <c:pt idx="52">
                  <c:v>34.04</c:v>
                </c:pt>
                <c:pt idx="53">
                  <c:v>33.22</c:v>
                </c:pt>
                <c:pt idx="54">
                  <c:v>32.68</c:v>
                </c:pt>
                <c:pt idx="55">
                  <c:v>32.57</c:v>
                </c:pt>
                <c:pt idx="56">
                  <c:v>32.39</c:v>
                </c:pt>
                <c:pt idx="57">
                  <c:v>32.9</c:v>
                </c:pt>
                <c:pt idx="59">
                  <c:v>33.549999999999997</c:v>
                </c:pt>
                <c:pt idx="60">
                  <c:v>33.42</c:v>
                </c:pt>
                <c:pt idx="61">
                  <c:v>32.9</c:v>
                </c:pt>
                <c:pt idx="62">
                  <c:v>33.47</c:v>
                </c:pt>
                <c:pt idx="63">
                  <c:v>33.75</c:v>
                </c:pt>
                <c:pt idx="64">
                  <c:v>33.71</c:v>
                </c:pt>
                <c:pt idx="65">
                  <c:v>32.58</c:v>
                </c:pt>
                <c:pt idx="66">
                  <c:v>33.590000000000003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23808"/>
        <c:axId val="429426552"/>
      </c:lineChart>
      <c:catAx>
        <c:axId val="429423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6552"/>
        <c:crosses val="autoZero"/>
        <c:auto val="1"/>
        <c:lblAlgn val="ctr"/>
        <c:lblOffset val="100"/>
        <c:noMultiLvlLbl val="0"/>
      </c:catAx>
      <c:valAx>
        <c:axId val="429426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42535</c:v>
                </c:pt>
                <c:pt idx="40">
                  <c:v>42534</c:v>
                </c:pt>
                <c:pt idx="41">
                  <c:v>42531</c:v>
                </c:pt>
                <c:pt idx="42">
                  <c:v>42530</c:v>
                </c:pt>
                <c:pt idx="43">
                  <c:v>42529</c:v>
                </c:pt>
                <c:pt idx="44">
                  <c:v>42528</c:v>
                </c:pt>
                <c:pt idx="45">
                  <c:v>42527</c:v>
                </c:pt>
                <c:pt idx="46">
                  <c:v>42524</c:v>
                </c:pt>
                <c:pt idx="47">
                  <c:v>42523</c:v>
                </c:pt>
                <c:pt idx="48">
                  <c:v>42522</c:v>
                </c:pt>
                <c:pt idx="49">
                  <c:v>42521</c:v>
                </c:pt>
                <c:pt idx="50">
                  <c:v>42517</c:v>
                </c:pt>
                <c:pt idx="51">
                  <c:v>42516</c:v>
                </c:pt>
                <c:pt idx="52">
                  <c:v>42515</c:v>
                </c:pt>
                <c:pt idx="53">
                  <c:v>42514</c:v>
                </c:pt>
                <c:pt idx="54">
                  <c:v>42513</c:v>
                </c:pt>
                <c:pt idx="55">
                  <c:v>42510</c:v>
                </c:pt>
                <c:pt idx="56">
                  <c:v>42509</c:v>
                </c:pt>
                <c:pt idx="57">
                  <c:v>42508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  <c:pt idx="66">
                  <c:v>42496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108.34</c:v>
                </c:pt>
                <c:pt idx="1">
                  <c:v>107.79</c:v>
                </c:pt>
                <c:pt idx="2">
                  <c:v>107.74</c:v>
                </c:pt>
                <c:pt idx="3">
                  <c:v>106.36</c:v>
                </c:pt>
                <c:pt idx="4">
                  <c:v>106.29</c:v>
                </c:pt>
                <c:pt idx="5">
                  <c:v>106.27</c:v>
                </c:pt>
                <c:pt idx="6">
                  <c:v>106.94</c:v>
                </c:pt>
                <c:pt idx="7">
                  <c:v>107.65</c:v>
                </c:pt>
                <c:pt idx="8">
                  <c:v>107.58</c:v>
                </c:pt>
                <c:pt idx="9">
                  <c:v>107.69</c:v>
                </c:pt>
                <c:pt idx="10">
                  <c:v>107.89</c:v>
                </c:pt>
                <c:pt idx="11">
                  <c:v>104.65</c:v>
                </c:pt>
                <c:pt idx="12">
                  <c:v>105.13</c:v>
                </c:pt>
                <c:pt idx="13">
                  <c:v>105.85</c:v>
                </c:pt>
                <c:pt idx="14">
                  <c:v>106.04</c:v>
                </c:pt>
                <c:pt idx="15">
                  <c:v>105.62</c:v>
                </c:pt>
                <c:pt idx="16">
                  <c:v>105.49</c:v>
                </c:pt>
                <c:pt idx="17">
                  <c:v>105.5</c:v>
                </c:pt>
                <c:pt idx="18">
                  <c:v>105.14</c:v>
                </c:pt>
                <c:pt idx="19">
                  <c:v>105.09</c:v>
                </c:pt>
                <c:pt idx="20">
                  <c:v>104.5</c:v>
                </c:pt>
                <c:pt idx="21">
                  <c:v>103.96</c:v>
                </c:pt>
                <c:pt idx="22">
                  <c:v>103.66</c:v>
                </c:pt>
                <c:pt idx="23">
                  <c:v>101.97</c:v>
                </c:pt>
                <c:pt idx="24">
                  <c:v>101.38</c:v>
                </c:pt>
                <c:pt idx="25">
                  <c:v>100.62</c:v>
                </c:pt>
                <c:pt idx="26">
                  <c:v>102.73</c:v>
                </c:pt>
                <c:pt idx="27">
                  <c:v>102.55</c:v>
                </c:pt>
                <c:pt idx="28">
                  <c:v>100.47</c:v>
                </c:pt>
                <c:pt idx="29">
                  <c:v>99.03</c:v>
                </c:pt>
                <c:pt idx="30">
                  <c:v>97.21</c:v>
                </c:pt>
                <c:pt idx="31">
                  <c:v>98.89</c:v>
                </c:pt>
                <c:pt idx="32">
                  <c:v>102.33</c:v>
                </c:pt>
                <c:pt idx="33">
                  <c:v>101.35</c:v>
                </c:pt>
                <c:pt idx="34">
                  <c:v>101.57</c:v>
                </c:pt>
                <c:pt idx="35">
                  <c:v>101.7</c:v>
                </c:pt>
                <c:pt idx="36">
                  <c:v>101.2</c:v>
                </c:pt>
                <c:pt idx="37">
                  <c:v>101.12</c:v>
                </c:pt>
                <c:pt idx="38">
                  <c:v>100.54</c:v>
                </c:pt>
                <c:pt idx="39">
                  <c:v>101.19</c:v>
                </c:pt>
                <c:pt idx="40">
                  <c:v>101.21</c:v>
                </c:pt>
                <c:pt idx="41">
                  <c:v>102</c:v>
                </c:pt>
                <c:pt idx="42">
                  <c:v>102.32</c:v>
                </c:pt>
                <c:pt idx="43">
                  <c:v>102.07</c:v>
                </c:pt>
                <c:pt idx="44">
                  <c:v>101.45</c:v>
                </c:pt>
                <c:pt idx="45">
                  <c:v>101.36</c:v>
                </c:pt>
                <c:pt idx="46">
                  <c:v>100.43</c:v>
                </c:pt>
                <c:pt idx="47">
                  <c:v>100.79</c:v>
                </c:pt>
                <c:pt idx="48">
                  <c:v>100.35</c:v>
                </c:pt>
                <c:pt idx="49">
                  <c:v>100.58</c:v>
                </c:pt>
                <c:pt idx="50">
                  <c:v>100.76</c:v>
                </c:pt>
                <c:pt idx="51">
                  <c:v>100.41</c:v>
                </c:pt>
                <c:pt idx="52">
                  <c:v>100.32</c:v>
                </c:pt>
                <c:pt idx="53">
                  <c:v>99.91</c:v>
                </c:pt>
                <c:pt idx="54">
                  <c:v>98.9</c:v>
                </c:pt>
                <c:pt idx="55">
                  <c:v>99.1</c:v>
                </c:pt>
                <c:pt idx="56">
                  <c:v>98.51</c:v>
                </c:pt>
                <c:pt idx="57">
                  <c:v>99.29</c:v>
                </c:pt>
                <c:pt idx="59">
                  <c:v>100.06</c:v>
                </c:pt>
                <c:pt idx="60">
                  <c:v>101.82</c:v>
                </c:pt>
                <c:pt idx="61">
                  <c:v>100.27</c:v>
                </c:pt>
                <c:pt idx="62">
                  <c:v>101.46</c:v>
                </c:pt>
                <c:pt idx="63">
                  <c:v>101.6</c:v>
                </c:pt>
                <c:pt idx="64">
                  <c:v>102.16</c:v>
                </c:pt>
                <c:pt idx="65">
                  <c:v>100.09</c:v>
                </c:pt>
                <c:pt idx="66">
                  <c:v>101.12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32432"/>
        <c:axId val="429423416"/>
      </c:lineChart>
      <c:dateAx>
        <c:axId val="429432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3416"/>
        <c:crosses val="autoZero"/>
        <c:auto val="1"/>
        <c:lblOffset val="100"/>
        <c:baseTimeUnit val="days"/>
      </c:dateAx>
      <c:valAx>
        <c:axId val="429423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42591</c:v>
                </c:pt>
                <c:pt idx="1">
                  <c:v>42590</c:v>
                </c:pt>
                <c:pt idx="2">
                  <c:v>42587</c:v>
                </c:pt>
                <c:pt idx="3">
                  <c:v>42586</c:v>
                </c:pt>
                <c:pt idx="4">
                  <c:v>42585</c:v>
                </c:pt>
                <c:pt idx="5">
                  <c:v>42584</c:v>
                </c:pt>
                <c:pt idx="6">
                  <c:v>42583</c:v>
                </c:pt>
                <c:pt idx="7">
                  <c:v>42580</c:v>
                </c:pt>
                <c:pt idx="8">
                  <c:v>42579</c:v>
                </c:pt>
                <c:pt idx="9">
                  <c:v>42578</c:v>
                </c:pt>
                <c:pt idx="10">
                  <c:v>42577</c:v>
                </c:pt>
                <c:pt idx="11">
                  <c:v>42576</c:v>
                </c:pt>
                <c:pt idx="12">
                  <c:v>42573</c:v>
                </c:pt>
                <c:pt idx="13">
                  <c:v>42572</c:v>
                </c:pt>
                <c:pt idx="14">
                  <c:v>42571</c:v>
                </c:pt>
                <c:pt idx="15">
                  <c:v>42570</c:v>
                </c:pt>
                <c:pt idx="16">
                  <c:v>42569</c:v>
                </c:pt>
                <c:pt idx="17">
                  <c:v>42566</c:v>
                </c:pt>
                <c:pt idx="18">
                  <c:v>42565</c:v>
                </c:pt>
                <c:pt idx="19">
                  <c:v>42564</c:v>
                </c:pt>
                <c:pt idx="20">
                  <c:v>42563</c:v>
                </c:pt>
                <c:pt idx="21">
                  <c:v>42562</c:v>
                </c:pt>
                <c:pt idx="22">
                  <c:v>42559</c:v>
                </c:pt>
                <c:pt idx="23">
                  <c:v>42558</c:v>
                </c:pt>
                <c:pt idx="24">
                  <c:v>42557</c:v>
                </c:pt>
                <c:pt idx="25">
                  <c:v>42556</c:v>
                </c:pt>
                <c:pt idx="26">
                  <c:v>42552</c:v>
                </c:pt>
                <c:pt idx="27">
                  <c:v>42551</c:v>
                </c:pt>
                <c:pt idx="28">
                  <c:v>42550</c:v>
                </c:pt>
                <c:pt idx="29">
                  <c:v>42549</c:v>
                </c:pt>
                <c:pt idx="30">
                  <c:v>42548</c:v>
                </c:pt>
                <c:pt idx="31">
                  <c:v>42545</c:v>
                </c:pt>
                <c:pt idx="32">
                  <c:v>42544</c:v>
                </c:pt>
                <c:pt idx="33">
                  <c:v>42543</c:v>
                </c:pt>
                <c:pt idx="34">
                  <c:v>42542</c:v>
                </c:pt>
                <c:pt idx="35">
                  <c:v>42541</c:v>
                </c:pt>
                <c:pt idx="36">
                  <c:v>42538</c:v>
                </c:pt>
                <c:pt idx="37">
                  <c:v>42537</c:v>
                </c:pt>
                <c:pt idx="38">
                  <c:v>42536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141.82</c:v>
                </c:pt>
                <c:pt idx="1">
                  <c:v>142.13</c:v>
                </c:pt>
                <c:pt idx="2">
                  <c:v>142.99</c:v>
                </c:pt>
                <c:pt idx="3">
                  <c:v>142.71</c:v>
                </c:pt>
                <c:pt idx="4">
                  <c:v>142.88</c:v>
                </c:pt>
                <c:pt idx="5">
                  <c:v>143.16999999999999</c:v>
                </c:pt>
                <c:pt idx="6">
                  <c:v>143.51</c:v>
                </c:pt>
                <c:pt idx="7">
                  <c:v>143.19999999999999</c:v>
                </c:pt>
                <c:pt idx="8">
                  <c:v>142.76</c:v>
                </c:pt>
                <c:pt idx="9">
                  <c:v>141.68</c:v>
                </c:pt>
                <c:pt idx="10">
                  <c:v>141.69999999999999</c:v>
                </c:pt>
                <c:pt idx="11">
                  <c:v>141.72999999999999</c:v>
                </c:pt>
                <c:pt idx="12">
                  <c:v>143.69</c:v>
                </c:pt>
                <c:pt idx="13">
                  <c:v>142.87</c:v>
                </c:pt>
                <c:pt idx="14">
                  <c:v>143.02000000000001</c:v>
                </c:pt>
                <c:pt idx="15">
                  <c:v>142.59</c:v>
                </c:pt>
                <c:pt idx="16">
                  <c:v>140.75</c:v>
                </c:pt>
                <c:pt idx="17">
                  <c:v>141.33000000000001</c:v>
                </c:pt>
                <c:pt idx="18">
                  <c:v>140.84</c:v>
                </c:pt>
                <c:pt idx="19">
                  <c:v>141.47999999999999</c:v>
                </c:pt>
                <c:pt idx="20">
                  <c:v>139.86000000000001</c:v>
                </c:pt>
                <c:pt idx="21">
                  <c:v>140.32</c:v>
                </c:pt>
                <c:pt idx="22">
                  <c:v>141.27000000000001</c:v>
                </c:pt>
                <c:pt idx="23">
                  <c:v>140.80000000000001</c:v>
                </c:pt>
                <c:pt idx="24">
                  <c:v>142.38</c:v>
                </c:pt>
                <c:pt idx="25">
                  <c:v>141.56</c:v>
                </c:pt>
                <c:pt idx="26">
                  <c:v>140.86000000000001</c:v>
                </c:pt>
                <c:pt idx="27">
                  <c:v>141.19999999999999</c:v>
                </c:pt>
                <c:pt idx="28">
                  <c:v>140.52000000000001</c:v>
                </c:pt>
                <c:pt idx="29">
                  <c:v>138.71</c:v>
                </c:pt>
                <c:pt idx="30">
                  <c:v>137.11000000000001</c:v>
                </c:pt>
                <c:pt idx="31">
                  <c:v>137.29</c:v>
                </c:pt>
                <c:pt idx="32">
                  <c:v>139.19</c:v>
                </c:pt>
                <c:pt idx="33">
                  <c:v>137.9</c:v>
                </c:pt>
                <c:pt idx="34">
                  <c:v>138.19</c:v>
                </c:pt>
                <c:pt idx="35">
                  <c:v>138.52000000000001</c:v>
                </c:pt>
                <c:pt idx="36">
                  <c:v>137.69</c:v>
                </c:pt>
                <c:pt idx="37">
                  <c:v>138.66</c:v>
                </c:pt>
                <c:pt idx="38">
                  <c:v>137.26</c:v>
                </c:pt>
                <c:pt idx="40">
                  <c:v>137.87</c:v>
                </c:pt>
                <c:pt idx="41">
                  <c:v>138.09</c:v>
                </c:pt>
                <c:pt idx="42">
                  <c:v>139.24</c:v>
                </c:pt>
                <c:pt idx="43">
                  <c:v>140.68</c:v>
                </c:pt>
                <c:pt idx="44">
                  <c:v>140.4</c:v>
                </c:pt>
                <c:pt idx="45">
                  <c:v>136.94</c:v>
                </c:pt>
                <c:pt idx="46">
                  <c:v>138.15</c:v>
                </c:pt>
                <c:pt idx="47">
                  <c:v>136.84</c:v>
                </c:pt>
                <c:pt idx="48">
                  <c:v>136.04</c:v>
                </c:pt>
                <c:pt idx="49">
                  <c:v>134.53</c:v>
                </c:pt>
                <c:pt idx="50">
                  <c:v>133.66999999999999</c:v>
                </c:pt>
                <c:pt idx="51">
                  <c:v>134</c:v>
                </c:pt>
                <c:pt idx="52">
                  <c:v>132.97999999999999</c:v>
                </c:pt>
                <c:pt idx="53">
                  <c:v>133.41999999999999</c:v>
                </c:pt>
                <c:pt idx="54">
                  <c:v>132.59</c:v>
                </c:pt>
                <c:pt idx="55">
                  <c:v>130.41999999999999</c:v>
                </c:pt>
                <c:pt idx="56">
                  <c:v>130.94</c:v>
                </c:pt>
                <c:pt idx="57">
                  <c:v>130</c:v>
                </c:pt>
                <c:pt idx="58">
                  <c:v>130.51</c:v>
                </c:pt>
                <c:pt idx="59">
                  <c:v>129.56</c:v>
                </c:pt>
                <c:pt idx="60">
                  <c:v>130.63999999999999</c:v>
                </c:pt>
                <c:pt idx="61">
                  <c:v>129</c:v>
                </c:pt>
                <c:pt idx="62">
                  <c:v>129.74</c:v>
                </c:pt>
                <c:pt idx="63">
                  <c:v>130.69</c:v>
                </c:pt>
                <c:pt idx="64">
                  <c:v>133.57</c:v>
                </c:pt>
                <c:pt idx="65">
                  <c:v>132.66999999999999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30080"/>
        <c:axId val="429421848"/>
      </c:lineChart>
      <c:dateAx>
        <c:axId val="429430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21848"/>
        <c:crosses val="autoZero"/>
        <c:auto val="1"/>
        <c:lblOffset val="100"/>
        <c:baseTimeUnit val="days"/>
      </c:dateAx>
      <c:valAx>
        <c:axId val="4294218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zoomScaleNormal="100" workbookViewId="0">
      <pane ySplit="1" topLeftCell="A227" activePane="bottomLeft" state="frozen"/>
      <selection pane="bottomLeft" activeCell="M254" sqref="M25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-39207.859999999986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2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2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2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2:22" ht="20.100000000000001" customHeight="1" x14ac:dyDescent="0.25">
      <c r="B249" s="176">
        <v>42591</v>
      </c>
      <c r="C249" s="222">
        <v>2181.89</v>
      </c>
      <c r="D249" s="175">
        <f t="shared" ref="D249" si="462">(C249-C248)/C248</f>
        <v>4.5852839895638939E-4</v>
      </c>
      <c r="E249" s="216">
        <f t="shared" ref="E249" si="463">(C249-$C$2)/$C$2</f>
        <v>3.7789425619756005E-2</v>
      </c>
      <c r="F249" s="226">
        <v>5214.1400000000003</v>
      </c>
      <c r="G249" s="175">
        <f t="shared" ref="G249" si="464">(F249-F248)/F248</f>
        <v>1.9182297041706148E-4</v>
      </c>
      <c r="H249" s="210">
        <f t="shared" ref="H249" si="465">(F249-F$2)/F$2</f>
        <v>2.4046978415853352E-2</v>
      </c>
      <c r="I249" s="228">
        <v>360792.14</v>
      </c>
      <c r="J249" s="177">
        <v>400000</v>
      </c>
      <c r="K249" s="177">
        <f t="shared" ref="K249" si="466">I249-I248-J249+J248</f>
        <v>74.660000000032596</v>
      </c>
      <c r="L249" s="175">
        <f t="shared" ref="L249" si="467">K249/I248</f>
        <v>2.0697638495376658E-4</v>
      </c>
      <c r="M249" s="189">
        <f t="shared" ref="M249" si="468">I249-J249</f>
        <v>-39207.859999999986</v>
      </c>
      <c r="N249" s="191">
        <f t="shared" ref="N249" si="469">M249/J249</f>
        <v>-9.8019649999999958E-2</v>
      </c>
      <c r="O249" s="189" t="b">
        <f t="shared" ref="O249" si="470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71">I249-Q249</f>
        <v>48306.48000000004</v>
      </c>
      <c r="S249" s="177">
        <v>-52872</v>
      </c>
      <c r="T249" s="177">
        <f t="shared" ref="T249" si="472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2:22" ht="20.100000000000001" customHeight="1" x14ac:dyDescent="0.25">
      <c r="B250" s="176"/>
      <c r="C250" s="222"/>
      <c r="D250" s="175"/>
      <c r="E250" s="216"/>
      <c r="F250" s="226"/>
      <c r="G250" s="175"/>
      <c r="H250" s="210"/>
      <c r="I250" s="228"/>
      <c r="J250" s="177"/>
      <c r="K250" s="177"/>
      <c r="L250" s="175"/>
      <c r="M250" s="189"/>
      <c r="N250" s="191"/>
      <c r="O250" s="189"/>
      <c r="P250" s="191"/>
      <c r="Q250" s="177"/>
      <c r="R250" s="177"/>
      <c r="S250" s="177"/>
      <c r="T250" s="177"/>
      <c r="U250" s="191"/>
      <c r="V250" s="191"/>
    </row>
    <row r="251" spans="2:22" ht="20.100000000000001" customHeight="1" x14ac:dyDescent="0.25">
      <c r="B251" s="176"/>
      <c r="C251" s="222"/>
      <c r="D251" s="175"/>
      <c r="E251" s="216"/>
      <c r="F251" s="226"/>
      <c r="G251" s="175"/>
      <c r="H251" s="210"/>
      <c r="I251" s="228"/>
      <c r="J251" s="177"/>
      <c r="K251" s="177"/>
      <c r="L251" s="175"/>
      <c r="M251" s="189"/>
      <c r="N251" s="191"/>
      <c r="O251" s="189"/>
      <c r="P251" s="191"/>
      <c r="Q251" s="177"/>
      <c r="R251" s="177"/>
      <c r="S251" s="177"/>
      <c r="T251" s="177"/>
      <c r="U251" s="191"/>
      <c r="V251" s="191"/>
    </row>
    <row r="252" spans="2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L253:L1048576 L1:L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9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9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0:G2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50:L25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30" activePane="bottomLeft" state="frozen"/>
      <selection activeCell="E5" sqref="E5"/>
      <selection pane="bottomLeft" activeCell="Q236" sqref="Q23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7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7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7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7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7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7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-37094.4219999997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-39207.831999999631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-39207.859999999986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-1.9999996438855305E-3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346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289</v>
      </c>
      <c r="N1" s="58" t="s">
        <v>92</v>
      </c>
      <c r="O1" s="369" t="s">
        <v>228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10.35</v>
      </c>
      <c r="G2" s="252">
        <v>10.35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Q2" s="152"/>
      <c r="S2" s="49"/>
    </row>
    <row r="3" spans="1:20" ht="21.95" customHeight="1" x14ac:dyDescent="0.25">
      <c r="A3" s="52"/>
      <c r="B3" s="52"/>
      <c r="C3" s="52"/>
      <c r="E3" s="23" t="s">
        <v>224</v>
      </c>
      <c r="F3" s="252">
        <v>108.81</v>
      </c>
      <c r="G3" s="252">
        <v>108.81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</row>
    <row r="4" spans="1:20" ht="21.95" customHeight="1" x14ac:dyDescent="0.25">
      <c r="A4" s="51"/>
      <c r="B4" s="51"/>
      <c r="C4" s="52"/>
      <c r="E4" s="23" t="s">
        <v>335</v>
      </c>
      <c r="F4" s="252">
        <v>50.22</v>
      </c>
      <c r="G4" s="252">
        <v>50.396500000000003</v>
      </c>
      <c r="H4" s="340">
        <v>20</v>
      </c>
      <c r="I4" s="49">
        <v>1007.9300000000001</v>
      </c>
      <c r="J4" s="384">
        <v>-3.5300000000000864</v>
      </c>
      <c r="K4" s="370">
        <v>-3.5022273372159636E-3</v>
      </c>
      <c r="L4" s="384">
        <v>-3.5300000000000864</v>
      </c>
      <c r="M4" s="30">
        <v>42609</v>
      </c>
      <c r="N4" s="381" t="str">
        <f>HYPERLINK("http://finance.yahoo.com/q?s=" &amp; E4, "Link")</f>
        <v>Link</v>
      </c>
      <c r="O4" s="380">
        <v>0</v>
      </c>
    </row>
    <row r="5" spans="1:20" ht="21.95" customHeight="1" x14ac:dyDescent="0.25">
      <c r="A5" s="51"/>
      <c r="B5" s="52"/>
      <c r="C5" s="52"/>
      <c r="E5" s="23" t="s">
        <v>45</v>
      </c>
      <c r="F5" s="252">
        <v>69.37</v>
      </c>
      <c r="G5" s="252">
        <v>69.37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1.9199999999999998E-2</v>
      </c>
      <c r="R5" s="49"/>
    </row>
    <row r="6" spans="1:20" ht="21.95" customHeight="1" x14ac:dyDescent="0.25">
      <c r="A6" s="51"/>
      <c r="B6" s="51"/>
      <c r="C6" s="52"/>
      <c r="E6" s="23" t="s">
        <v>33</v>
      </c>
      <c r="F6" s="252">
        <v>171.17</v>
      </c>
      <c r="G6" s="252">
        <v>171.17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1.18E-2</v>
      </c>
      <c r="Q6" s="152"/>
    </row>
    <row r="7" spans="1:20" ht="21.95" customHeight="1" x14ac:dyDescent="0.25">
      <c r="A7" s="159"/>
      <c r="B7" s="51"/>
      <c r="C7" s="52"/>
      <c r="E7" s="23" t="s">
        <v>270</v>
      </c>
      <c r="F7" s="252">
        <v>65.39</v>
      </c>
      <c r="G7" s="252">
        <v>65.39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1.77E-2</v>
      </c>
    </row>
    <row r="8" spans="1:20" ht="21.95" customHeight="1" x14ac:dyDescent="0.25">
      <c r="A8" s="51"/>
      <c r="B8" s="51"/>
      <c r="C8" s="52"/>
      <c r="E8" s="23" t="s">
        <v>62</v>
      </c>
      <c r="F8" s="252">
        <v>314.42</v>
      </c>
      <c r="G8" s="252">
        <v>314.42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49"/>
      <c r="S8" s="49"/>
    </row>
    <row r="9" spans="1:20" ht="21.95" customHeight="1" x14ac:dyDescent="0.25">
      <c r="A9" s="51"/>
      <c r="B9" s="51"/>
      <c r="C9" s="52"/>
      <c r="E9" s="23" t="s">
        <v>52</v>
      </c>
      <c r="F9" s="252">
        <v>83.8</v>
      </c>
      <c r="G9" s="252">
        <v>83.8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  <c r="R9" s="49"/>
    </row>
    <row r="10" spans="1:20" ht="21.95" customHeight="1" x14ac:dyDescent="0.25">
      <c r="A10" s="51"/>
      <c r="B10" s="51"/>
      <c r="C10" s="52"/>
      <c r="E10" s="23" t="s">
        <v>267</v>
      </c>
      <c r="F10" s="252">
        <v>22.12</v>
      </c>
      <c r="G10" s="252">
        <v>22.735399999999998</v>
      </c>
      <c r="H10" s="340">
        <v>300</v>
      </c>
      <c r="I10" s="49">
        <v>6820.62</v>
      </c>
      <c r="J10" s="384">
        <v>-184.61999999999989</v>
      </c>
      <c r="K10" s="370">
        <v>-2.7067920511624936E-2</v>
      </c>
      <c r="L10" s="384">
        <v>-184.61999999999989</v>
      </c>
      <c r="M10">
        <v>70</v>
      </c>
      <c r="N10" s="381" t="str">
        <f>HYPERLINK("http://finance.yahoo.com/q?s=" &amp; E10, "Link")</f>
        <v>Link</v>
      </c>
      <c r="O10" s="380">
        <v>5.4300000000000001E-2</v>
      </c>
      <c r="Q10" s="467"/>
      <c r="R10" s="49"/>
    </row>
    <row r="11" spans="1:20" ht="21.95" customHeight="1" x14ac:dyDescent="0.25">
      <c r="A11" s="52"/>
      <c r="B11" s="52"/>
      <c r="C11" s="52"/>
      <c r="E11" s="23" t="s">
        <v>8</v>
      </c>
      <c r="F11" s="252">
        <v>62.74</v>
      </c>
      <c r="G11" s="252">
        <v>62.74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1.84E-2</v>
      </c>
      <c r="Q11" s="49"/>
      <c r="R11" s="49"/>
    </row>
    <row r="12" spans="1:20" ht="21.95" customHeight="1" x14ac:dyDescent="0.25">
      <c r="A12" s="51"/>
      <c r="B12" s="51"/>
      <c r="C12" s="52"/>
      <c r="E12" s="23" t="s">
        <v>17</v>
      </c>
      <c r="F12" s="252">
        <v>12.67</v>
      </c>
      <c r="G12" s="252">
        <v>20.033771428571431</v>
      </c>
      <c r="H12" s="340">
        <v>3500</v>
      </c>
      <c r="I12" s="49">
        <v>70118.200000000012</v>
      </c>
      <c r="J12" s="384">
        <v>-25773.200000000012</v>
      </c>
      <c r="K12" s="370">
        <v>-0.36756790676315143</v>
      </c>
      <c r="L12" s="384">
        <v>-25773.200000000012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152"/>
      <c r="R12" s="49"/>
    </row>
    <row r="13" spans="1:20" ht="21.95" customHeight="1" x14ac:dyDescent="0.25">
      <c r="A13" s="52"/>
      <c r="B13" s="52"/>
      <c r="C13" s="52"/>
      <c r="E13" s="23" t="s">
        <v>32</v>
      </c>
      <c r="F13" s="252">
        <v>37.15</v>
      </c>
      <c r="G13" s="252">
        <v>37.037100000000009</v>
      </c>
      <c r="H13" s="340">
        <v>400</v>
      </c>
      <c r="I13" s="49">
        <v>14814.840000000004</v>
      </c>
      <c r="J13" s="384">
        <v>45.159999999996217</v>
      </c>
      <c r="K13" s="370">
        <v>3.048294817898515E-3</v>
      </c>
      <c r="L13" s="384">
        <v>250.1799999999962</v>
      </c>
      <c r="M13">
        <v>250</v>
      </c>
      <c r="N13" s="381" t="str">
        <f>HYPERLINK("http://finance.yahoo.com/q?s=" &amp; E13, "Link")</f>
        <v>Link</v>
      </c>
      <c r="O13" s="380">
        <v>2.1499999999999998E-2</v>
      </c>
      <c r="T13" s="49"/>
    </row>
    <row r="14" spans="1:20" ht="21.95" customHeight="1" x14ac:dyDescent="0.25">
      <c r="A14" s="61"/>
      <c r="B14" s="62"/>
      <c r="C14" s="61"/>
      <c r="E14" s="23" t="s">
        <v>63</v>
      </c>
      <c r="F14" s="252">
        <v>96.67</v>
      </c>
      <c r="G14" s="252">
        <v>93.171999999999983</v>
      </c>
      <c r="H14" s="340">
        <v>30</v>
      </c>
      <c r="I14" s="448">
        <v>2795.1599999999994</v>
      </c>
      <c r="J14" s="384">
        <v>104.94000000000005</v>
      </c>
      <c r="K14" s="370">
        <v>3.754346799467672E-2</v>
      </c>
      <c r="L14" s="384">
        <v>104.94000000000005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R14" s="49"/>
    </row>
    <row r="15" spans="1:20" ht="21.95" customHeight="1" x14ac:dyDescent="0.25">
      <c r="A15" s="51"/>
      <c r="B15" s="51"/>
      <c r="C15" s="52"/>
      <c r="E15" s="23" t="s">
        <v>213</v>
      </c>
      <c r="F15" s="252">
        <v>12.31</v>
      </c>
      <c r="G15" s="252">
        <v>12.28632</v>
      </c>
      <c r="H15" s="340">
        <v>250</v>
      </c>
      <c r="I15" s="49">
        <v>3071.58</v>
      </c>
      <c r="J15" s="384">
        <v>5.9200000000000728</v>
      </c>
      <c r="K15" s="370">
        <v>1.9273468377838596E-3</v>
      </c>
      <c r="L15" s="384">
        <v>5.9200000000000728</v>
      </c>
      <c r="M15">
        <v>250</v>
      </c>
      <c r="N15" s="381" t="str">
        <f>HYPERLINK("http://finance.yahoo.com/q?s=" &amp; E15, "Link")</f>
        <v>Link</v>
      </c>
      <c r="O15" s="380">
        <v>4.9200000000000001E-2</v>
      </c>
      <c r="Q15" s="152"/>
    </row>
    <row r="16" spans="1:20" ht="21.95" customHeight="1" x14ac:dyDescent="0.25">
      <c r="A16" s="51"/>
      <c r="B16" s="51"/>
      <c r="C16" s="52"/>
      <c r="E16" s="23" t="s">
        <v>9</v>
      </c>
      <c r="F16" s="252">
        <v>4.95</v>
      </c>
      <c r="G16" s="252">
        <v>4.95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8.6400000000000005E-2</v>
      </c>
      <c r="Q16" s="152"/>
    </row>
    <row r="17" spans="1:20" ht="21.95" customHeight="1" x14ac:dyDescent="0.25">
      <c r="A17" s="51"/>
      <c r="B17" s="51"/>
      <c r="C17" s="52"/>
      <c r="E17" s="23" t="s">
        <v>55</v>
      </c>
      <c r="F17" s="252">
        <v>79.33</v>
      </c>
      <c r="G17" s="252">
        <v>86.017866666666649</v>
      </c>
      <c r="H17" s="340">
        <v>150</v>
      </c>
      <c r="I17" s="49">
        <v>12902.679999999997</v>
      </c>
      <c r="J17" s="384">
        <v>-1003.1799999999967</v>
      </c>
      <c r="K17" s="370">
        <v>-7.7749738813951655E-2</v>
      </c>
      <c r="L17" s="384">
        <v>-1003.1799999999967</v>
      </c>
      <c r="M17">
        <v>100</v>
      </c>
      <c r="N17" s="381" t="str">
        <f>HYPERLINK("http://finance.yahoo.com/q?s=" &amp; E17, "Link")</f>
        <v>Link</v>
      </c>
      <c r="O17" s="380">
        <v>2.3400000000000001E-2</v>
      </c>
      <c r="Q17" s="152"/>
    </row>
    <row r="18" spans="1:20" ht="21.95" customHeight="1" x14ac:dyDescent="0.25">
      <c r="A18" s="51"/>
      <c r="B18" s="51"/>
      <c r="C18" s="52"/>
      <c r="E18" s="23" t="s">
        <v>179</v>
      </c>
      <c r="F18" s="252">
        <v>70.930000000000007</v>
      </c>
      <c r="G18" s="252">
        <v>70.930000000000007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Q18" s="152"/>
    </row>
    <row r="19" spans="1:20" ht="21.95" customHeight="1" x14ac:dyDescent="0.25">
      <c r="A19" s="51"/>
      <c r="B19" s="52"/>
      <c r="C19" s="52"/>
      <c r="E19" s="23" t="s">
        <v>56</v>
      </c>
      <c r="F19" s="252">
        <v>31.07</v>
      </c>
      <c r="G19" s="252">
        <v>31.07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4.9399999999999999E-2</v>
      </c>
      <c r="S19" s="49"/>
    </row>
    <row r="20" spans="1:20" ht="21.95" customHeight="1" x14ac:dyDescent="0.25">
      <c r="A20" s="52"/>
      <c r="B20" s="159"/>
      <c r="C20" s="341"/>
      <c r="E20" s="23" t="s">
        <v>22</v>
      </c>
      <c r="F20" s="252">
        <v>55.42</v>
      </c>
      <c r="G20" s="252">
        <v>55.42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  <c r="P20" s="49"/>
      <c r="R20" s="49"/>
    </row>
    <row r="21" spans="1:20" ht="21.95" customHeight="1" x14ac:dyDescent="0.25">
      <c r="A21" s="52"/>
      <c r="B21" s="51"/>
      <c r="C21" s="52"/>
      <c r="E21" s="23" t="s">
        <v>27</v>
      </c>
      <c r="F21" s="252">
        <v>34.92</v>
      </c>
      <c r="G21" s="252">
        <v>34.92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20" ht="21.95" customHeight="1" x14ac:dyDescent="0.25">
      <c r="A22" s="51"/>
      <c r="B22" s="51"/>
      <c r="C22" s="51"/>
      <c r="E22" s="23" t="s">
        <v>180</v>
      </c>
      <c r="F22" s="252">
        <v>46.06</v>
      </c>
      <c r="G22" s="252">
        <v>46.06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</row>
    <row r="23" spans="1:20" ht="21.95" customHeight="1" x14ac:dyDescent="0.25">
      <c r="A23" s="51"/>
      <c r="B23" s="51"/>
      <c r="C23" s="52"/>
      <c r="E23" s="23" t="s">
        <v>15</v>
      </c>
      <c r="F23" s="252">
        <v>17.309999999999999</v>
      </c>
      <c r="G23" s="252">
        <v>17.309999999999999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  <c r="S23" s="49"/>
    </row>
    <row r="24" spans="1:20" ht="21.95" customHeight="1" x14ac:dyDescent="0.25">
      <c r="A24" s="51"/>
      <c r="B24" s="51"/>
      <c r="C24" s="52"/>
      <c r="E24" s="23" t="s">
        <v>24</v>
      </c>
      <c r="F24" s="252">
        <v>50.11</v>
      </c>
      <c r="G24" s="252">
        <v>50.11</v>
      </c>
      <c r="H24" s="50">
        <v>0</v>
      </c>
      <c r="I24" s="49">
        <v>0</v>
      </c>
      <c r="J24" s="384">
        <v>0</v>
      </c>
      <c r="K24" s="370">
        <v>0</v>
      </c>
      <c r="L24" s="49">
        <v>745.43999999999505</v>
      </c>
      <c r="M24">
        <v>0</v>
      </c>
      <c r="N24" s="381" t="str">
        <f>HYPERLINK("http://finance.yahoo.com/q?s=" &amp; E24, "Link")</f>
        <v>Link</v>
      </c>
      <c r="O24" s="370">
        <v>0</v>
      </c>
      <c r="Q24" s="467"/>
    </row>
    <row r="25" spans="1:20" ht="21.95" customHeight="1" x14ac:dyDescent="0.25">
      <c r="A25" s="51"/>
      <c r="B25" s="51"/>
      <c r="C25" s="52"/>
      <c r="E25" s="23" t="s">
        <v>211</v>
      </c>
      <c r="F25" s="252">
        <v>32.29</v>
      </c>
      <c r="G25" s="252">
        <v>33.519675000000007</v>
      </c>
      <c r="H25" s="340">
        <v>400</v>
      </c>
      <c r="I25" s="49">
        <v>13407.870000000003</v>
      </c>
      <c r="J25" s="384">
        <v>-491.87000000000262</v>
      </c>
      <c r="K25" s="370">
        <v>-3.6685170724358368E-2</v>
      </c>
      <c r="L25" s="384">
        <v>-491.87000000000262</v>
      </c>
      <c r="M25">
        <v>160</v>
      </c>
      <c r="N25" s="381" t="str">
        <f>HYPERLINK("http://finance.yahoo.com/q?s=" &amp; E25, "Link")</f>
        <v>Link</v>
      </c>
      <c r="O25" s="380">
        <v>1.47E-2</v>
      </c>
      <c r="Q25" s="152"/>
      <c r="T25" s="49"/>
    </row>
    <row r="26" spans="1:20" ht="21.95" customHeight="1" x14ac:dyDescent="0.25">
      <c r="A26" s="52"/>
      <c r="B26" s="52"/>
      <c r="C26" s="52"/>
      <c r="E26" s="23" t="s">
        <v>36</v>
      </c>
      <c r="F26" s="252">
        <v>37.46</v>
      </c>
      <c r="G26" s="252">
        <v>38.280588235294118</v>
      </c>
      <c r="H26" s="340">
        <v>170</v>
      </c>
      <c r="I26" s="49">
        <v>6507.7</v>
      </c>
      <c r="J26" s="384">
        <v>-139.5</v>
      </c>
      <c r="K26" s="370">
        <v>-2.1436144874533238E-2</v>
      </c>
      <c r="L26" s="384">
        <v>-139.5</v>
      </c>
      <c r="M26" s="30">
        <v>42603</v>
      </c>
      <c r="N26" s="381" t="str">
        <f>HYPERLINK("http://finance.yahoo.com/q?s=" &amp; E26, "Link")</f>
        <v>Link</v>
      </c>
      <c r="O26" s="380">
        <v>1.06E-2</v>
      </c>
    </row>
    <row r="27" spans="1:20" ht="21.95" customHeight="1" x14ac:dyDescent="0.25">
      <c r="A27" s="51"/>
      <c r="B27" s="51"/>
      <c r="C27" s="52"/>
      <c r="E27" s="23" t="s">
        <v>271</v>
      </c>
      <c r="F27" s="252">
        <v>28.21</v>
      </c>
      <c r="G27" s="252">
        <v>28.21</v>
      </c>
      <c r="H27" s="50">
        <v>0</v>
      </c>
      <c r="I27" s="49">
        <v>0</v>
      </c>
      <c r="J27" s="384">
        <v>0</v>
      </c>
      <c r="K27" s="370">
        <v>0</v>
      </c>
      <c r="L27" s="49">
        <v>287.94000000000005</v>
      </c>
      <c r="M27">
        <v>0</v>
      </c>
      <c r="N27" s="381" t="str">
        <f>HYPERLINK("http://finance.yahoo.com/q?s=" &amp; E27, "Link")</f>
        <v>Link</v>
      </c>
      <c r="O27" s="370">
        <v>2.9000000000000001E-2</v>
      </c>
      <c r="Q27" s="152"/>
    </row>
    <row r="28" spans="1:20" ht="21.95" customHeight="1" x14ac:dyDescent="0.25">
      <c r="A28" s="51"/>
      <c r="B28" s="51"/>
      <c r="C28" s="52"/>
      <c r="E28" s="23" t="s">
        <v>50</v>
      </c>
      <c r="F28" s="252">
        <v>14.42</v>
      </c>
      <c r="G28" s="252">
        <v>16.651062486320786</v>
      </c>
      <c r="H28" s="340">
        <v>9138</v>
      </c>
      <c r="I28" s="49">
        <v>152157.40899999934</v>
      </c>
      <c r="J28" s="384">
        <v>-20387.448999999295</v>
      </c>
      <c r="K28" s="370">
        <v>-0.13398919667460576</v>
      </c>
      <c r="L28" s="384">
        <v>-20387.448999999295</v>
      </c>
      <c r="M28">
        <v>6318</v>
      </c>
      <c r="N28" s="381" t="str">
        <f>HYPERLINK("http://finance.yahoo.com/q?s=" &amp; E28, "Link")</f>
        <v>Link</v>
      </c>
      <c r="O28" s="380">
        <v>1.52E-2</v>
      </c>
      <c r="Q28" s="49"/>
    </row>
    <row r="29" spans="1:20" ht="21.95" customHeight="1" x14ac:dyDescent="0.25">
      <c r="A29" s="52"/>
      <c r="B29" s="52"/>
      <c r="C29" s="52"/>
      <c r="E29" s="23" t="s">
        <v>34</v>
      </c>
      <c r="F29" s="252">
        <v>14.48</v>
      </c>
      <c r="G29" s="252">
        <v>16.157953250000109</v>
      </c>
      <c r="H29" s="340">
        <v>4000</v>
      </c>
      <c r="I29" s="49">
        <v>64631.813000000431</v>
      </c>
      <c r="J29" s="384">
        <v>-6711.8130000004312</v>
      </c>
      <c r="K29" s="370">
        <v>-0.10384689347953752</v>
      </c>
      <c r="L29" s="384">
        <v>-6711.8130000004312</v>
      </c>
      <c r="M29">
        <v>2500</v>
      </c>
      <c r="N29" s="381" t="str">
        <f>HYPERLINK("http://finance.yahoo.com/q?s=" &amp; E29, "Link")</f>
        <v>Link</v>
      </c>
      <c r="O29" s="380">
        <v>0</v>
      </c>
      <c r="R29" s="49"/>
    </row>
    <row r="30" spans="1:20" ht="21.95" customHeight="1" x14ac:dyDescent="0.25">
      <c r="A30" s="51"/>
      <c r="B30" s="51"/>
      <c r="C30" s="52"/>
      <c r="E30" s="23" t="s">
        <v>225</v>
      </c>
      <c r="F30" s="252">
        <v>49.92</v>
      </c>
      <c r="G30" s="252">
        <v>49.92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Q30" s="152"/>
    </row>
    <row r="31" spans="1:20" ht="21.95" customHeight="1" x14ac:dyDescent="0.25">
      <c r="A31" s="61"/>
      <c r="B31" s="62"/>
      <c r="C31" s="61"/>
      <c r="E31" s="23" t="s">
        <v>207</v>
      </c>
      <c r="F31" s="252">
        <v>55.77</v>
      </c>
      <c r="G31" s="252">
        <v>46.980000000000011</v>
      </c>
      <c r="H31" s="340">
        <v>30</v>
      </c>
      <c r="I31" s="49">
        <v>1409.4000000000003</v>
      </c>
      <c r="J31" s="384">
        <v>263.69999999999959</v>
      </c>
      <c r="K31" s="370">
        <v>0.18710089399744551</v>
      </c>
      <c r="L31" s="384">
        <v>263.69999999999959</v>
      </c>
      <c r="M31">
        <v>30</v>
      </c>
      <c r="N31" s="381" t="str">
        <f>HYPERLINK("http://finance.yahoo.com/q?s=" &amp; E31, "Link")</f>
        <v>Link</v>
      </c>
      <c r="O31" s="380">
        <v>1.15E-2</v>
      </c>
      <c r="Q31" s="152"/>
      <c r="R31" s="49"/>
    </row>
    <row r="32" spans="1:20" ht="21.95" customHeight="1" x14ac:dyDescent="0.25">
      <c r="A32" s="51"/>
      <c r="B32" s="51"/>
      <c r="C32" s="52"/>
      <c r="E32" s="23" t="s">
        <v>47</v>
      </c>
      <c r="F32" s="252">
        <v>89.25</v>
      </c>
      <c r="G32" s="252">
        <v>89.25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2.6599999999999999E-2</v>
      </c>
      <c r="R32" s="49"/>
    </row>
    <row r="33" spans="1:21" ht="21.95" customHeight="1" x14ac:dyDescent="0.25">
      <c r="A33" s="52"/>
      <c r="B33" s="52"/>
      <c r="C33" s="52"/>
      <c r="E33" s="23" t="s">
        <v>182</v>
      </c>
      <c r="F33" s="252">
        <v>54.15</v>
      </c>
      <c r="G33" s="252">
        <v>54.15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1.41E-2</v>
      </c>
      <c r="Q33" s="152"/>
      <c r="S33" s="49"/>
    </row>
    <row r="34" spans="1:21" ht="21.95" customHeight="1" x14ac:dyDescent="0.25">
      <c r="A34" s="52"/>
      <c r="B34" s="159"/>
      <c r="C34" s="341"/>
      <c r="E34" s="23" t="s">
        <v>245</v>
      </c>
      <c r="F34" s="252">
        <v>87.67</v>
      </c>
      <c r="G34" s="252">
        <v>87.67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  <c r="R34" s="49"/>
    </row>
    <row r="35" spans="1:21" ht="21.95" customHeight="1" x14ac:dyDescent="0.25">
      <c r="A35" s="51"/>
      <c r="B35" s="51"/>
      <c r="C35" s="52"/>
      <c r="E35" s="23" t="s">
        <v>183</v>
      </c>
      <c r="F35" s="252">
        <v>218.18</v>
      </c>
      <c r="G35" s="252">
        <v>218.18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  <c r="R35" s="49"/>
      <c r="S35" s="49"/>
    </row>
    <row r="36" spans="1:21" ht="21.95" customHeight="1" x14ac:dyDescent="0.25">
      <c r="A36" s="51"/>
      <c r="B36" s="52"/>
      <c r="C36" s="52"/>
      <c r="E36" s="23" t="s">
        <v>178</v>
      </c>
      <c r="F36" s="252">
        <v>67</v>
      </c>
      <c r="G36" s="252">
        <v>58.038444444444458</v>
      </c>
      <c r="H36" s="340">
        <v>90</v>
      </c>
      <c r="I36" s="49">
        <v>5223.4600000000009</v>
      </c>
      <c r="J36" s="384">
        <v>806.53999999999905</v>
      </c>
      <c r="K36" s="370">
        <v>0.15440723198799236</v>
      </c>
      <c r="L36" s="384">
        <v>1221.1299999999992</v>
      </c>
      <c r="M36">
        <v>70</v>
      </c>
      <c r="N36" s="381" t="str">
        <f>HYPERLINK("http://finance.yahoo.com/q?s=" &amp; E36, "Link")</f>
        <v>Link</v>
      </c>
      <c r="O36" s="380">
        <v>1.6799999999999999E-2</v>
      </c>
      <c r="Q36" s="152"/>
    </row>
    <row r="37" spans="1:21" ht="21.95" customHeight="1" x14ac:dyDescent="0.25">
      <c r="A37" s="51"/>
      <c r="B37" s="51"/>
      <c r="C37" s="52"/>
      <c r="E37" s="23" t="s">
        <v>39</v>
      </c>
      <c r="F37" s="252">
        <v>33.880000000000003</v>
      </c>
      <c r="G37" s="252">
        <v>33.880000000000003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3.0599999999999999E-2</v>
      </c>
    </row>
    <row r="38" spans="1:21" ht="21.95" customHeight="1" x14ac:dyDescent="0.25">
      <c r="A38" s="51"/>
      <c r="B38" s="51"/>
      <c r="C38" s="52"/>
      <c r="E38" s="23" t="s">
        <v>0</v>
      </c>
      <c r="F38" s="252">
        <v>156.68</v>
      </c>
      <c r="G38" s="252">
        <v>156.68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</row>
    <row r="39" spans="1:21" ht="21.95" customHeight="1" x14ac:dyDescent="0.25">
      <c r="A39" s="51"/>
      <c r="B39" s="51"/>
      <c r="C39" s="52"/>
      <c r="E39" s="23" t="s">
        <v>13</v>
      </c>
      <c r="F39" s="252">
        <v>47.81</v>
      </c>
      <c r="G39" s="50">
        <v>37.965266666666651</v>
      </c>
      <c r="H39" s="340">
        <v>150</v>
      </c>
      <c r="I39" s="49">
        <v>5694.7899999999972</v>
      </c>
      <c r="J39" s="384">
        <v>1476.7100000000028</v>
      </c>
      <c r="K39" s="370">
        <v>0.25930894730095461</v>
      </c>
      <c r="L39" s="384">
        <v>1476.7100000000028</v>
      </c>
      <c r="M39">
        <v>150</v>
      </c>
      <c r="N39" s="381" t="str">
        <f>HYPERLINK("http://finance.yahoo.com/q?s=" &amp; E39, "Link")</f>
        <v>Link</v>
      </c>
      <c r="O39" s="380">
        <v>0</v>
      </c>
      <c r="Q39" s="49"/>
      <c r="R39" s="49"/>
      <c r="T39" s="368"/>
      <c r="U39" s="368"/>
    </row>
    <row r="40" spans="1:21" ht="21.95" customHeight="1" x14ac:dyDescent="0.25">
      <c r="A40" s="51"/>
      <c r="B40" s="51"/>
      <c r="C40" s="52"/>
      <c r="E40" s="23" t="s">
        <v>51</v>
      </c>
      <c r="F40" s="252">
        <v>141.82</v>
      </c>
      <c r="G40" s="252">
        <v>141.82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467"/>
    </row>
    <row r="41" spans="1:21" ht="21.95" customHeight="1" x14ac:dyDescent="0.25">
      <c r="A41" s="52"/>
      <c r="B41" s="52"/>
      <c r="C41" s="52"/>
      <c r="E41" s="23" t="s">
        <v>42</v>
      </c>
      <c r="F41" s="252">
        <v>93.07</v>
      </c>
      <c r="G41" s="252">
        <v>93.07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2.6599999999999999E-2</v>
      </c>
      <c r="R41" s="49"/>
    </row>
    <row r="42" spans="1:21" ht="21.95" customHeight="1" x14ac:dyDescent="0.25">
      <c r="A42" s="51"/>
      <c r="B42" s="51"/>
      <c r="C42" s="52"/>
      <c r="E42" s="23" t="s">
        <v>54</v>
      </c>
      <c r="F42" s="252">
        <v>108.34</v>
      </c>
      <c r="G42" s="252">
        <v>108.34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152"/>
      <c r="S42" s="49"/>
    </row>
    <row r="43" spans="1:21" ht="21.95" customHeight="1" x14ac:dyDescent="0.25">
      <c r="A43" s="51"/>
      <c r="B43" s="51"/>
      <c r="C43" s="52"/>
      <c r="E43" s="23" t="s">
        <v>268</v>
      </c>
      <c r="F43" s="252">
        <v>48.41</v>
      </c>
      <c r="G43" s="252">
        <v>48.41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R43" s="49"/>
    </row>
    <row r="44" spans="1:21" ht="21.95" customHeight="1" x14ac:dyDescent="0.25">
      <c r="A44" s="159"/>
      <c r="B44" s="51"/>
      <c r="C44" s="52"/>
      <c r="E44" s="23" t="s">
        <v>181</v>
      </c>
      <c r="F44" s="252">
        <v>48.93</v>
      </c>
      <c r="G44" s="252">
        <v>46.026249999999955</v>
      </c>
      <c r="H44" s="340">
        <v>80</v>
      </c>
      <c r="I44" s="49">
        <v>3682.0999999999963</v>
      </c>
      <c r="J44" s="384">
        <v>232.30000000000337</v>
      </c>
      <c r="K44" s="370">
        <v>6.3088998126070397E-2</v>
      </c>
      <c r="L44" s="384">
        <v>232.30000000000337</v>
      </c>
      <c r="M44">
        <v>50</v>
      </c>
      <c r="N44" s="381" t="str">
        <f>HYPERLINK("http://finance.yahoo.com/q?s=" &amp; E44, "Link")</f>
        <v>Link</v>
      </c>
      <c r="O44" s="380">
        <v>3.1199999999999999E-2</v>
      </c>
      <c r="Q44" s="49"/>
    </row>
    <row r="45" spans="1:21" ht="21.95" customHeight="1" x14ac:dyDescent="0.25">
      <c r="A45" s="52"/>
      <c r="B45" s="52"/>
      <c r="C45" s="52"/>
      <c r="E45" s="23" t="s">
        <v>53</v>
      </c>
      <c r="F45" s="252">
        <v>59.58</v>
      </c>
      <c r="G45" s="252">
        <v>59.58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</row>
    <row r="46" spans="1:21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152"/>
    </row>
    <row r="47" spans="1:21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42591</v>
      </c>
      <c r="X2" s="10">
        <v>313.72000000000003</v>
      </c>
      <c r="Y2" s="10">
        <v>316.24</v>
      </c>
      <c r="Z2" s="10">
        <v>311.8</v>
      </c>
      <c r="AA2" s="10">
        <v>314.42</v>
      </c>
      <c r="AB2" s="95">
        <v>1130600</v>
      </c>
      <c r="AC2" s="10">
        <v>314.42</v>
      </c>
      <c r="AD2" s="2">
        <f>Y2-Z2</f>
        <v>4.4399999999999977</v>
      </c>
      <c r="AE2" s="138">
        <f>AC2/AC3-1</f>
        <v>2.4549657261279112E-3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314.42</v>
      </c>
      <c r="W3" s="133">
        <v>42590</v>
      </c>
      <c r="X3" s="10">
        <v>316.02</v>
      </c>
      <c r="Y3" s="10">
        <v>316.35000000000002</v>
      </c>
      <c r="Z3" s="10">
        <v>309.16000000000003</v>
      </c>
      <c r="AA3" s="10">
        <v>313.64999999999998</v>
      </c>
      <c r="AB3" s="95">
        <v>2130700</v>
      </c>
      <c r="AC3" s="10">
        <v>313.64999999999998</v>
      </c>
      <c r="AD3" s="2">
        <f t="shared" ref="AD3:AD66" si="0">Y3-Z3</f>
        <v>7.1899999999999977</v>
      </c>
      <c r="AE3" s="138">
        <f t="shared" ref="AE3:AE66" si="1">AC3/AC4-1</f>
        <v>-7.3110520319027428E-3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314.42</v>
      </c>
      <c r="T4" s="1"/>
      <c r="W4" s="133">
        <v>42587</v>
      </c>
      <c r="X4" s="10">
        <v>316.16000000000003</v>
      </c>
      <c r="Y4" s="10">
        <v>318.91000000000003</v>
      </c>
      <c r="Z4" s="10">
        <v>313.69</v>
      </c>
      <c r="AA4" s="10">
        <v>315.95999999999998</v>
      </c>
      <c r="AB4" s="95">
        <v>1358300</v>
      </c>
      <c r="AC4" s="10">
        <v>315.95999999999998</v>
      </c>
      <c r="AD4" s="2">
        <f t="shared" si="0"/>
        <v>5.2200000000000273</v>
      </c>
      <c r="AE4" s="138">
        <f t="shared" si="1"/>
        <v>4.4506612410986079E-3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42586</v>
      </c>
      <c r="X5" s="10">
        <v>320.14999999999998</v>
      </c>
      <c r="Y5" s="10">
        <v>320.45</v>
      </c>
      <c r="Z5" s="10">
        <v>314.01</v>
      </c>
      <c r="AA5" s="10">
        <v>314.56</v>
      </c>
      <c r="AB5" s="95">
        <v>2002300</v>
      </c>
      <c r="AC5" s="10">
        <v>314.56</v>
      </c>
      <c r="AD5" s="2">
        <f t="shared" si="0"/>
        <v>6.4399999999999977</v>
      </c>
      <c r="AE5" s="138">
        <f t="shared" si="1"/>
        <v>-2.1099147320594924E-2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321.77</v>
      </c>
      <c r="Y6" s="10">
        <v>324.3</v>
      </c>
      <c r="Z6" s="10">
        <v>310.06</v>
      </c>
      <c r="AA6" s="10">
        <v>321.33999999999997</v>
      </c>
      <c r="AB6" s="95">
        <v>6040500</v>
      </c>
      <c r="AC6" s="10">
        <v>321.33999999999997</v>
      </c>
      <c r="AD6" s="2">
        <f t="shared" si="0"/>
        <v>14.240000000000009</v>
      </c>
      <c r="AE6" s="138">
        <f t="shared" si="1"/>
        <v>-2.6566901941777132E-2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42584</v>
      </c>
      <c r="X7" s="10">
        <v>302.88</v>
      </c>
      <c r="Y7" s="10">
        <v>333.65</v>
      </c>
      <c r="Z7" s="10">
        <v>297.66000000000003</v>
      </c>
      <c r="AA7" s="10">
        <v>330.11</v>
      </c>
      <c r="AB7" s="95">
        <v>7800000</v>
      </c>
      <c r="AC7" s="10">
        <v>330.11</v>
      </c>
      <c r="AD7" s="2">
        <f t="shared" si="0"/>
        <v>35.989999999999952</v>
      </c>
      <c r="AE7" s="138">
        <f t="shared" si="1"/>
        <v>9.3695126395653361E-2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300</v>
      </c>
      <c r="Y8" s="10">
        <v>307.5</v>
      </c>
      <c r="Z8" s="10">
        <v>299.06</v>
      </c>
      <c r="AA8" s="10">
        <v>301.83</v>
      </c>
      <c r="AB8" s="95">
        <v>3565600</v>
      </c>
      <c r="AC8" s="10">
        <v>301.83</v>
      </c>
      <c r="AD8" s="2">
        <f t="shared" si="0"/>
        <v>8.4399999999999977</v>
      </c>
      <c r="AE8" s="138">
        <f t="shared" si="1"/>
        <v>4.1044390025178457E-2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42580</v>
      </c>
      <c r="X9" s="10">
        <v>288.85000000000002</v>
      </c>
      <c r="Y9" s="10">
        <v>290.45999999999998</v>
      </c>
      <c r="Z9" s="10">
        <v>286.8</v>
      </c>
      <c r="AA9" s="10">
        <v>289.93</v>
      </c>
      <c r="AB9" s="95">
        <v>1338500</v>
      </c>
      <c r="AC9" s="10">
        <v>289.93</v>
      </c>
      <c r="AD9" s="2">
        <f t="shared" si="0"/>
        <v>3.6599999999999682</v>
      </c>
      <c r="AE9" s="138">
        <f t="shared" si="1"/>
        <v>3.1138636127738817E-3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42579</v>
      </c>
      <c r="X10" s="10">
        <v>288.61</v>
      </c>
      <c r="Y10" s="10">
        <v>289.98</v>
      </c>
      <c r="Z10" s="10">
        <v>285.07</v>
      </c>
      <c r="AA10" s="10">
        <v>289.02999999999997</v>
      </c>
      <c r="AB10" s="95">
        <v>1454500</v>
      </c>
      <c r="AC10" s="10">
        <v>289.02999999999997</v>
      </c>
      <c r="AD10" s="2">
        <f t="shared" si="0"/>
        <v>4.910000000000025</v>
      </c>
      <c r="AE10" s="138">
        <f t="shared" si="1"/>
        <v>2.3582451881392075E-3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286.83</v>
      </c>
      <c r="Y11" s="10">
        <v>288.77</v>
      </c>
      <c r="Z11" s="10">
        <v>286.08</v>
      </c>
      <c r="AA11" s="10">
        <v>288.35000000000002</v>
      </c>
      <c r="AB11" s="95">
        <v>1458200</v>
      </c>
      <c r="AC11" s="10">
        <v>288.35000000000002</v>
      </c>
      <c r="AD11" s="2">
        <f t="shared" si="0"/>
        <v>2.6899999999999977</v>
      </c>
      <c r="AE11" s="138">
        <f t="shared" si="1"/>
        <v>4.5638238573020296E-3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42577</v>
      </c>
      <c r="X12" s="10">
        <v>286</v>
      </c>
      <c r="Y12" s="10">
        <v>289.95</v>
      </c>
      <c r="Z12" s="10">
        <v>285.47000000000003</v>
      </c>
      <c r="AA12" s="10">
        <v>287.04000000000002</v>
      </c>
      <c r="AB12" s="95">
        <v>1987100</v>
      </c>
      <c r="AC12" s="10">
        <v>287.04000000000002</v>
      </c>
      <c r="AD12" s="2">
        <f t="shared" si="0"/>
        <v>4.4799999999999613</v>
      </c>
      <c r="AE12" s="138">
        <f t="shared" si="1"/>
        <v>-1.0788237341221585E-3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42576</v>
      </c>
      <c r="X13" s="10">
        <v>287.83999999999997</v>
      </c>
      <c r="Y13" s="10">
        <v>290.58</v>
      </c>
      <c r="Z13" s="10">
        <v>285.02</v>
      </c>
      <c r="AA13" s="10">
        <v>287.35000000000002</v>
      </c>
      <c r="AB13" s="95">
        <v>1977700</v>
      </c>
      <c r="AC13" s="10">
        <v>287.35000000000002</v>
      </c>
      <c r="AD13" s="2">
        <f t="shared" si="0"/>
        <v>5.5600000000000023</v>
      </c>
      <c r="AE13" s="138">
        <f t="shared" si="1"/>
        <v>-1.4941969560079427E-3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42573</v>
      </c>
      <c r="X14" s="10">
        <v>282.08999999999997</v>
      </c>
      <c r="Y14" s="10">
        <v>290.92</v>
      </c>
      <c r="Z14" s="10">
        <v>281.38</v>
      </c>
      <c r="AA14" s="10">
        <v>287.77999999999997</v>
      </c>
      <c r="AB14" s="95">
        <v>3394600</v>
      </c>
      <c r="AC14" s="10">
        <v>287.77999999999997</v>
      </c>
      <c r="AD14" s="2">
        <f t="shared" si="0"/>
        <v>9.5400000000000205</v>
      </c>
      <c r="AE14" s="138">
        <f t="shared" si="1"/>
        <v>1.8870596565763842E-2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42572</v>
      </c>
      <c r="X15" s="10">
        <v>279.76</v>
      </c>
      <c r="Y15" s="10">
        <v>282.54000000000002</v>
      </c>
      <c r="Z15" s="10">
        <v>274.23</v>
      </c>
      <c r="AA15" s="10">
        <v>282.45</v>
      </c>
      <c r="AB15" s="95">
        <v>5548000</v>
      </c>
      <c r="AC15" s="10">
        <v>282.45</v>
      </c>
      <c r="AD15" s="2">
        <f t="shared" si="0"/>
        <v>8.3100000000000023</v>
      </c>
      <c r="AE15" s="138">
        <f t="shared" si="1"/>
        <v>7.6369040813993205E-2</v>
      </c>
    </row>
    <row r="16" spans="1:40" x14ac:dyDescent="0.25">
      <c r="G16" s="1"/>
      <c r="W16" s="133">
        <v>42571</v>
      </c>
      <c r="X16" s="10">
        <v>259.87</v>
      </c>
      <c r="Y16" s="10">
        <v>263.16000000000003</v>
      </c>
      <c r="Z16" s="10">
        <v>257.57</v>
      </c>
      <c r="AA16" s="10">
        <v>262.41000000000003</v>
      </c>
      <c r="AB16" s="95">
        <v>1830200</v>
      </c>
      <c r="AC16" s="10">
        <v>262.41000000000003</v>
      </c>
      <c r="AD16" s="2">
        <f t="shared" si="0"/>
        <v>5.5900000000000318</v>
      </c>
      <c r="AE16" s="138">
        <f t="shared" si="1"/>
        <v>9.9684396890156179E-3</v>
      </c>
    </row>
    <row r="17" spans="1:31" x14ac:dyDescent="0.25">
      <c r="G17" s="1"/>
      <c r="W17" s="133">
        <v>42570</v>
      </c>
      <c r="X17" s="10">
        <v>260.94</v>
      </c>
      <c r="Y17" s="10">
        <v>262.49</v>
      </c>
      <c r="Z17" s="10">
        <v>258.16000000000003</v>
      </c>
      <c r="AA17" s="10">
        <v>259.82</v>
      </c>
      <c r="AB17" s="95">
        <v>1094500</v>
      </c>
      <c r="AC17" s="10">
        <v>259.82</v>
      </c>
      <c r="AD17" s="2">
        <f t="shared" si="0"/>
        <v>4.3299999999999841</v>
      </c>
      <c r="AE17" s="138">
        <f t="shared" si="1"/>
        <v>-6.4244741873805689E-3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42569</v>
      </c>
      <c r="X18" s="10">
        <v>260.04000000000002</v>
      </c>
      <c r="Y18" s="10">
        <v>262.8</v>
      </c>
      <c r="Z18" s="10">
        <v>257.47000000000003</v>
      </c>
      <c r="AA18" s="10">
        <v>261.5</v>
      </c>
      <c r="AB18" s="95">
        <v>2133000</v>
      </c>
      <c r="AC18" s="10">
        <v>261.5</v>
      </c>
      <c r="AD18" s="2">
        <f t="shared" si="0"/>
        <v>5.3299999999999841</v>
      </c>
      <c r="AE18" s="138">
        <f t="shared" si="1"/>
        <v>4.6100653092584487E-3</v>
      </c>
    </row>
    <row r="19" spans="1:31" x14ac:dyDescent="0.25">
      <c r="N19" s="2"/>
      <c r="W19" s="133">
        <v>42566</v>
      </c>
      <c r="X19" s="10">
        <v>254.12</v>
      </c>
      <c r="Y19" s="10">
        <v>260.45</v>
      </c>
      <c r="Z19" s="10">
        <v>253.81</v>
      </c>
      <c r="AA19" s="10">
        <v>260.3</v>
      </c>
      <c r="AB19" s="95">
        <v>2404900</v>
      </c>
      <c r="AC19" s="10">
        <v>260.3</v>
      </c>
      <c r="AD19" s="2">
        <f t="shared" si="0"/>
        <v>6.6399999999999864</v>
      </c>
      <c r="AE19" s="138">
        <f t="shared" si="1"/>
        <v>2.9382686756040721E-2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42565</v>
      </c>
      <c r="X20" s="10">
        <v>253.3</v>
      </c>
      <c r="Y20" s="10">
        <v>253.8</v>
      </c>
      <c r="Z20" s="10">
        <v>250.02</v>
      </c>
      <c r="AA20" s="10">
        <v>252.87</v>
      </c>
      <c r="AB20" s="95">
        <v>1295400</v>
      </c>
      <c r="AC20" s="10">
        <v>252.87</v>
      </c>
      <c r="AD20" s="2">
        <f t="shared" si="0"/>
        <v>3.7800000000000011</v>
      </c>
      <c r="AE20" s="138">
        <f t="shared" si="1"/>
        <v>6.6881643377523226E-3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42564</v>
      </c>
      <c r="X21" s="10">
        <v>254.24</v>
      </c>
      <c r="Y21" s="10">
        <v>254.27</v>
      </c>
      <c r="Z21" s="10">
        <v>250.82</v>
      </c>
      <c r="AA21" s="10">
        <v>251.19</v>
      </c>
      <c r="AB21" s="95">
        <v>1285400</v>
      </c>
      <c r="AC21" s="10">
        <v>251.19</v>
      </c>
      <c r="AD21" s="2">
        <f t="shared" si="0"/>
        <v>3.4500000000000171</v>
      </c>
      <c r="AE21" s="138">
        <f t="shared" si="1"/>
        <v>-8.5648879065362005E-3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42563</v>
      </c>
      <c r="X22" s="10">
        <v>253.78</v>
      </c>
      <c r="Y22" s="10">
        <v>254.85</v>
      </c>
      <c r="Z22" s="10">
        <v>251.29</v>
      </c>
      <c r="AA22" s="10">
        <v>253.36</v>
      </c>
      <c r="AB22" s="95">
        <v>1175100</v>
      </c>
      <c r="AC22" s="10">
        <v>253.36</v>
      </c>
      <c r="AD22" s="2">
        <f t="shared" si="0"/>
        <v>3.5600000000000023</v>
      </c>
      <c r="AE22" s="138">
        <f t="shared" si="1"/>
        <v>3.2470103745942946E-3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42562</v>
      </c>
      <c r="X23" s="10">
        <v>253.25</v>
      </c>
      <c r="Y23" s="10">
        <v>255.1</v>
      </c>
      <c r="Z23" s="10">
        <v>251.12</v>
      </c>
      <c r="AA23" s="10">
        <v>252.54</v>
      </c>
      <c r="AB23" s="95">
        <v>1746600</v>
      </c>
      <c r="AC23" s="10">
        <v>252.54</v>
      </c>
      <c r="AD23" s="2">
        <f t="shared" si="0"/>
        <v>3.9799999999999898</v>
      </c>
      <c r="AE23" s="138">
        <f t="shared" si="1"/>
        <v>4.934341424592148E-3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42559</v>
      </c>
      <c r="X24" s="10">
        <v>248.63</v>
      </c>
      <c r="Y24" s="10">
        <v>251.78</v>
      </c>
      <c r="Z24" s="10">
        <v>246.11</v>
      </c>
      <c r="AA24" s="10">
        <v>251.3</v>
      </c>
      <c r="AB24" s="95">
        <v>1295600</v>
      </c>
      <c r="AC24" s="10">
        <v>251.3</v>
      </c>
      <c r="AD24" s="2">
        <f t="shared" si="0"/>
        <v>5.6699999999999875</v>
      </c>
      <c r="AE24" s="138">
        <f t="shared" si="1"/>
        <v>1.6297973874711769E-2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42558</v>
      </c>
      <c r="X25" s="10">
        <v>247.24</v>
      </c>
      <c r="Y25" s="10">
        <v>249.66</v>
      </c>
      <c r="Z25" s="10">
        <v>245.22</v>
      </c>
      <c r="AA25" s="10">
        <v>247.27</v>
      </c>
      <c r="AB25" s="95">
        <v>1140400</v>
      </c>
      <c r="AC25" s="10">
        <v>247.27</v>
      </c>
      <c r="AD25" s="2">
        <f t="shared" si="0"/>
        <v>4.4399999999999977</v>
      </c>
      <c r="AE25" s="138">
        <f t="shared" si="1"/>
        <v>-8.4855341845802013E-4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42557</v>
      </c>
      <c r="X26" s="10">
        <v>241.64</v>
      </c>
      <c r="Y26" s="10">
        <v>247.89</v>
      </c>
      <c r="Z26" s="10">
        <v>240.71</v>
      </c>
      <c r="AA26" s="10">
        <v>247.48</v>
      </c>
      <c r="AB26" s="95">
        <v>1750900</v>
      </c>
      <c r="AC26" s="10">
        <v>247.48</v>
      </c>
      <c r="AD26" s="2">
        <f t="shared" si="0"/>
        <v>7.1799999999999784</v>
      </c>
      <c r="AE26" s="138">
        <f t="shared" si="1"/>
        <v>2.251786968557612E-2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42556</v>
      </c>
      <c r="X27" s="10">
        <v>244.62</v>
      </c>
      <c r="Y27" s="10">
        <v>244.8</v>
      </c>
      <c r="Z27" s="10">
        <v>240.07</v>
      </c>
      <c r="AA27" s="10">
        <v>242.03</v>
      </c>
      <c r="AB27" s="95">
        <v>1239300</v>
      </c>
      <c r="AC27" s="10">
        <v>242.03</v>
      </c>
      <c r="AD27" s="2">
        <f t="shared" si="0"/>
        <v>4.7300000000000182</v>
      </c>
      <c r="AE27" s="138">
        <f t="shared" si="1"/>
        <v>-1.2364318942299835E-2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42552</v>
      </c>
      <c r="X28" s="10">
        <v>242.57</v>
      </c>
      <c r="Y28" s="10">
        <v>246.55</v>
      </c>
      <c r="Z28" s="10">
        <v>241.59</v>
      </c>
      <c r="AA28" s="10">
        <v>245.06</v>
      </c>
      <c r="AB28" s="95">
        <v>1465500</v>
      </c>
      <c r="AC28" s="10">
        <v>245.06</v>
      </c>
      <c r="AD28" s="2">
        <f t="shared" si="0"/>
        <v>4.960000000000008</v>
      </c>
      <c r="AE28" s="138">
        <f t="shared" si="1"/>
        <v>1.3398395500785698E-2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42551</v>
      </c>
      <c r="X29" s="10">
        <v>239.31</v>
      </c>
      <c r="Y29" s="10">
        <v>241.9</v>
      </c>
      <c r="Z29" s="10">
        <v>236.67</v>
      </c>
      <c r="AA29" s="10">
        <v>241.82</v>
      </c>
      <c r="AB29" s="95">
        <v>2093200</v>
      </c>
      <c r="AC29" s="10">
        <v>241.82</v>
      </c>
      <c r="AD29" s="2">
        <f t="shared" si="0"/>
        <v>5.2300000000000182</v>
      </c>
      <c r="AE29" s="138">
        <f t="shared" si="1"/>
        <v>1.2180318948558089E-2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42550</v>
      </c>
      <c r="X30" s="10">
        <v>232.87</v>
      </c>
      <c r="Y30" s="10">
        <v>239.85</v>
      </c>
      <c r="Z30" s="10">
        <v>232</v>
      </c>
      <c r="AA30" s="10">
        <v>238.91</v>
      </c>
      <c r="AB30" s="95">
        <v>2881200</v>
      </c>
      <c r="AC30" s="10">
        <v>238.91</v>
      </c>
      <c r="AD30" s="2">
        <f t="shared" si="0"/>
        <v>7.8499999999999943</v>
      </c>
      <c r="AE30" s="138">
        <f t="shared" si="1"/>
        <v>4.5466479957990469E-2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42549</v>
      </c>
      <c r="X31" s="10">
        <v>225.68</v>
      </c>
      <c r="Y31" s="10">
        <v>229.75</v>
      </c>
      <c r="Z31" s="10">
        <v>225.68</v>
      </c>
      <c r="AA31" s="10">
        <v>228.52</v>
      </c>
      <c r="AB31" s="95">
        <v>2115700</v>
      </c>
      <c r="AC31" s="10">
        <v>228.52</v>
      </c>
      <c r="AD31" s="2">
        <f t="shared" si="0"/>
        <v>4.0699999999999932</v>
      </c>
      <c r="AE31" s="138">
        <f t="shared" si="1"/>
        <v>1.7453250222618122E-2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42548</v>
      </c>
      <c r="X32" s="10">
        <v>227</v>
      </c>
      <c r="Y32" s="10">
        <v>229.54</v>
      </c>
      <c r="Z32" s="10">
        <v>223.02</v>
      </c>
      <c r="AA32" s="10">
        <v>224.6</v>
      </c>
      <c r="AB32" s="95">
        <v>2913900</v>
      </c>
      <c r="AC32" s="10">
        <v>224.6</v>
      </c>
      <c r="AD32" s="2">
        <f t="shared" si="0"/>
        <v>6.5199999999999818</v>
      </c>
      <c r="AE32" s="138">
        <f t="shared" si="1"/>
        <v>-1.9299624486944444E-2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42545</v>
      </c>
      <c r="X33" s="10">
        <v>232</v>
      </c>
      <c r="Y33" s="10">
        <v>235.3</v>
      </c>
      <c r="Z33" s="10">
        <v>229</v>
      </c>
      <c r="AA33" s="10">
        <v>229.02</v>
      </c>
      <c r="AB33" s="95">
        <v>2685000</v>
      </c>
      <c r="AC33" s="10">
        <v>229.02</v>
      </c>
      <c r="AD33" s="2">
        <f t="shared" si="0"/>
        <v>6.3000000000000114</v>
      </c>
      <c r="AE33" s="138">
        <f t="shared" si="1"/>
        <v>-4.0231330148353006E-2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42544</v>
      </c>
      <c r="X34" s="10">
        <v>237.18</v>
      </c>
      <c r="Y34" s="10">
        <v>238.79</v>
      </c>
      <c r="Z34" s="10">
        <v>235.76</v>
      </c>
      <c r="AA34" s="10">
        <v>238.62</v>
      </c>
      <c r="AB34" s="95">
        <v>1403000</v>
      </c>
      <c r="AC34" s="10">
        <v>238.62</v>
      </c>
      <c r="AD34" s="2">
        <f t="shared" si="0"/>
        <v>3.0300000000000011</v>
      </c>
      <c r="AE34" s="138">
        <f t="shared" si="1"/>
        <v>1.7135549872122846E-2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42543</v>
      </c>
      <c r="X35" s="10">
        <v>233.66</v>
      </c>
      <c r="Y35" s="10">
        <v>238.48</v>
      </c>
      <c r="Z35" s="10">
        <v>232.16</v>
      </c>
      <c r="AA35" s="10">
        <v>234.6</v>
      </c>
      <c r="AB35" s="95">
        <v>2622400</v>
      </c>
      <c r="AC35" s="10">
        <v>234.6</v>
      </c>
      <c r="AD35" s="2">
        <f t="shared" si="0"/>
        <v>6.3199999999999932</v>
      </c>
      <c r="AE35" s="138">
        <f t="shared" si="1"/>
        <v>6.8669527896996208E-3</v>
      </c>
    </row>
    <row r="36" spans="1:31" x14ac:dyDescent="0.25">
      <c r="W36" s="133">
        <v>42542</v>
      </c>
      <c r="X36" s="10">
        <v>238</v>
      </c>
      <c r="Y36" s="10">
        <v>238.99</v>
      </c>
      <c r="Z36" s="10">
        <v>232.99</v>
      </c>
      <c r="AA36" s="10">
        <v>233</v>
      </c>
      <c r="AB36" s="95">
        <v>1955900</v>
      </c>
      <c r="AC36" s="10">
        <v>233</v>
      </c>
      <c r="AD36" s="2">
        <f t="shared" si="0"/>
        <v>6</v>
      </c>
      <c r="AE36" s="138">
        <f t="shared" si="1"/>
        <v>-1.8492775601331113E-2</v>
      </c>
    </row>
    <row r="37" spans="1:31" x14ac:dyDescent="0.25">
      <c r="W37" s="133">
        <v>42541</v>
      </c>
      <c r="X37" s="10">
        <v>241</v>
      </c>
      <c r="Y37" s="10">
        <v>242.5</v>
      </c>
      <c r="Z37" s="10">
        <v>237.17</v>
      </c>
      <c r="AA37" s="10">
        <v>237.39</v>
      </c>
      <c r="AB37" s="95">
        <v>1401100</v>
      </c>
      <c r="AC37" s="10">
        <v>237.39</v>
      </c>
      <c r="AD37" s="2">
        <f t="shared" si="0"/>
        <v>5.3300000000000125</v>
      </c>
      <c r="AE37" s="138">
        <f t="shared" si="1"/>
        <v>-3.4423407917384408E-3</v>
      </c>
    </row>
    <row r="38" spans="1:31" x14ac:dyDescent="0.25">
      <c r="W38" s="133">
        <v>42538</v>
      </c>
      <c r="X38" s="10">
        <v>242.27</v>
      </c>
      <c r="Y38" s="10">
        <v>242.27</v>
      </c>
      <c r="Z38" s="10">
        <v>238.2</v>
      </c>
      <c r="AA38" s="10">
        <v>238.21</v>
      </c>
      <c r="AB38" s="95">
        <v>2219500</v>
      </c>
      <c r="AC38" s="10">
        <v>238.21</v>
      </c>
      <c r="AD38" s="2">
        <f t="shared" si="0"/>
        <v>4.0700000000000216</v>
      </c>
      <c r="AE38" s="138">
        <f t="shared" si="1"/>
        <v>-1.6433378752219285E-2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42537</v>
      </c>
      <c r="X39" s="10">
        <v>236.91</v>
      </c>
      <c r="Y39" s="10">
        <v>243.34</v>
      </c>
      <c r="Z39" s="10">
        <v>236.54</v>
      </c>
      <c r="AA39" s="10">
        <v>242.19</v>
      </c>
      <c r="AB39" s="95">
        <v>1995500</v>
      </c>
      <c r="AC39" s="10">
        <v>242.19</v>
      </c>
      <c r="AD39" s="2">
        <f t="shared" si="0"/>
        <v>6.8000000000000114</v>
      </c>
      <c r="AE39" s="138">
        <f t="shared" si="1"/>
        <v>1.3729019295969147E-2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42536</v>
      </c>
      <c r="X40" s="10">
        <v>242.38</v>
      </c>
      <c r="Y40" s="10">
        <v>242.99</v>
      </c>
      <c r="Z40" s="10">
        <v>238.59</v>
      </c>
      <c r="AA40" s="10">
        <v>238.91</v>
      </c>
      <c r="AB40" s="95">
        <v>2101600</v>
      </c>
      <c r="AC40" s="10">
        <v>238.91</v>
      </c>
      <c r="AD40" s="2">
        <f t="shared" si="0"/>
        <v>4.4000000000000057</v>
      </c>
      <c r="AE40" s="138">
        <f t="shared" si="1"/>
        <v>-1.1543235415804709E-2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42535</v>
      </c>
      <c r="X41" s="10">
        <v>243.35</v>
      </c>
      <c r="Y41" s="10">
        <v>245.01</v>
      </c>
      <c r="Z41" s="10">
        <v>240.16</v>
      </c>
      <c r="AA41" s="10">
        <v>241.7</v>
      </c>
      <c r="AB41" s="95">
        <v>1696700</v>
      </c>
      <c r="AC41" s="10">
        <v>241.7</v>
      </c>
      <c r="AD41" s="2">
        <f t="shared" si="0"/>
        <v>4.8499999999999943</v>
      </c>
      <c r="AE41" s="138">
        <f t="shared" si="1"/>
        <v>-1.0845099242889344E-2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8" t="s">
        <v>78</v>
      </c>
      <c r="P42" s="528"/>
      <c r="T42" s="112" t="s">
        <v>113</v>
      </c>
      <c r="U42" s="4"/>
      <c r="W42" s="133">
        <v>42534</v>
      </c>
      <c r="X42" s="10">
        <v>245.76</v>
      </c>
      <c r="Y42" s="10">
        <v>248.4</v>
      </c>
      <c r="Z42" s="10">
        <v>244.04</v>
      </c>
      <c r="AA42" s="10">
        <v>244.35</v>
      </c>
      <c r="AB42" s="95">
        <v>1628200</v>
      </c>
      <c r="AC42" s="10">
        <v>244.35</v>
      </c>
      <c r="AD42" s="2">
        <f t="shared" si="0"/>
        <v>4.3600000000000136</v>
      </c>
      <c r="AE42" s="138">
        <f t="shared" si="1"/>
        <v>-7.2319505952138652E-3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345.86200000000002</v>
      </c>
      <c r="Q43" s="2"/>
      <c r="T43" s="186" t="s">
        <v>98</v>
      </c>
      <c r="U43" s="186">
        <v>313.64999999999998</v>
      </c>
      <c r="W43" s="133">
        <v>42531</v>
      </c>
      <c r="X43" s="10">
        <v>248.15</v>
      </c>
      <c r="Y43" s="10">
        <v>249.04</v>
      </c>
      <c r="Z43" s="10">
        <v>244.02</v>
      </c>
      <c r="AA43" s="10">
        <v>246.13</v>
      </c>
      <c r="AB43" s="95">
        <v>2455300</v>
      </c>
      <c r="AC43" s="10">
        <v>246.13</v>
      </c>
      <c r="AD43" s="2">
        <f t="shared" si="0"/>
        <v>5.0199999999999818</v>
      </c>
      <c r="AE43" s="138">
        <f t="shared" si="1"/>
        <v>-1.7288189730895187E-2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342.71780000000007</v>
      </c>
      <c r="Q44" s="2"/>
      <c r="T44" s="186" t="s">
        <v>99</v>
      </c>
      <c r="U44" s="186">
        <v>313.72000000000003</v>
      </c>
      <c r="W44" s="133">
        <v>42530</v>
      </c>
      <c r="X44" s="10">
        <v>253.14</v>
      </c>
      <c r="Y44" s="10">
        <v>256.19</v>
      </c>
      <c r="Z44" s="10">
        <v>249.57</v>
      </c>
      <c r="AA44" s="10">
        <v>250.46</v>
      </c>
      <c r="AB44" s="95">
        <v>2860200</v>
      </c>
      <c r="AC44" s="10">
        <v>250.46</v>
      </c>
      <c r="AD44" s="2">
        <f t="shared" si="0"/>
        <v>6.6200000000000045</v>
      </c>
      <c r="AE44" s="138">
        <f t="shared" si="1"/>
        <v>-1.4596529881575226E-2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339.57360000000006</v>
      </c>
      <c r="Q45" s="2"/>
      <c r="T45" s="186" t="s">
        <v>100</v>
      </c>
      <c r="U45" s="186" t="s">
        <v>411</v>
      </c>
      <c r="W45" s="133">
        <v>42529</v>
      </c>
      <c r="X45" s="10">
        <v>255.03</v>
      </c>
      <c r="Y45" s="10">
        <v>256.79000000000002</v>
      </c>
      <c r="Z45" s="10">
        <v>251.41</v>
      </c>
      <c r="AA45" s="10">
        <v>254.17</v>
      </c>
      <c r="AB45" s="95">
        <v>3610400</v>
      </c>
      <c r="AC45" s="10">
        <v>254.17</v>
      </c>
      <c r="AD45" s="2">
        <f t="shared" si="0"/>
        <v>5.3800000000000239</v>
      </c>
      <c r="AE45" s="138">
        <f t="shared" si="1"/>
        <v>5.1807324211023964E-3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336.42940000000004</v>
      </c>
      <c r="Q46" s="2"/>
      <c r="T46" s="186" t="s">
        <v>101</v>
      </c>
      <c r="U46" s="186" t="s">
        <v>412</v>
      </c>
      <c r="W46" s="133">
        <v>42528</v>
      </c>
      <c r="X46" s="10">
        <v>264.45</v>
      </c>
      <c r="Y46" s="10">
        <v>264.73</v>
      </c>
      <c r="Z46" s="10">
        <v>250.87</v>
      </c>
      <c r="AA46" s="10">
        <v>252.86</v>
      </c>
      <c r="AB46" s="95">
        <v>8876400</v>
      </c>
      <c r="AC46" s="10">
        <v>252.86</v>
      </c>
      <c r="AD46" s="2">
        <f t="shared" si="0"/>
        <v>13.860000000000014</v>
      </c>
      <c r="AE46" s="138">
        <f t="shared" si="1"/>
        <v>-0.12758763455699684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333.28520000000003</v>
      </c>
      <c r="Q47" s="2"/>
      <c r="T47" s="186" t="s">
        <v>102</v>
      </c>
      <c r="U47" s="186">
        <v>333.6</v>
      </c>
      <c r="W47" s="133">
        <v>42527</v>
      </c>
      <c r="X47" s="10">
        <v>290</v>
      </c>
      <c r="Y47" s="10">
        <v>290.74</v>
      </c>
      <c r="Z47" s="10">
        <v>285.20999999999998</v>
      </c>
      <c r="AA47" s="10">
        <v>289.83999999999997</v>
      </c>
      <c r="AB47" s="95">
        <v>1618700</v>
      </c>
      <c r="AC47" s="10">
        <v>289.83999999999997</v>
      </c>
      <c r="AD47" s="2">
        <f t="shared" si="0"/>
        <v>5.5300000000000296</v>
      </c>
      <c r="AE47" s="138">
        <f t="shared" si="1"/>
        <v>-1.3437618440548249E-3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330.14100000000002</v>
      </c>
      <c r="Q48" s="2"/>
      <c r="T48" s="186" t="s">
        <v>103</v>
      </c>
      <c r="U48" s="186">
        <v>0.43302800000000002</v>
      </c>
      <c r="W48" s="133">
        <v>42524</v>
      </c>
      <c r="X48" s="10">
        <v>289.51</v>
      </c>
      <c r="Y48" s="10">
        <v>292.69</v>
      </c>
      <c r="Z48" s="10">
        <v>283.79000000000002</v>
      </c>
      <c r="AA48" s="10">
        <v>290.23</v>
      </c>
      <c r="AB48" s="95">
        <v>1473000</v>
      </c>
      <c r="AC48" s="10">
        <v>290.23</v>
      </c>
      <c r="AD48" s="2">
        <f t="shared" si="0"/>
        <v>8.8999999999999773</v>
      </c>
      <c r="AE48" s="138">
        <f t="shared" si="1"/>
        <v>1.7257446588203607E-3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326.99680000000001</v>
      </c>
      <c r="Q49" s="2"/>
      <c r="T49" s="186" t="s">
        <v>123</v>
      </c>
      <c r="U49" s="186" t="s">
        <v>331</v>
      </c>
      <c r="W49" s="133">
        <v>42523</v>
      </c>
      <c r="X49" s="10">
        <v>286.88</v>
      </c>
      <c r="Y49" s="10">
        <v>289.91000000000003</v>
      </c>
      <c r="Z49" s="10">
        <v>286.56</v>
      </c>
      <c r="AA49" s="10">
        <v>289.73</v>
      </c>
      <c r="AB49" s="95">
        <v>1128200</v>
      </c>
      <c r="AC49" s="10">
        <v>289.73</v>
      </c>
      <c r="AD49" s="2">
        <f t="shared" si="0"/>
        <v>3.3500000000000227</v>
      </c>
      <c r="AE49" s="138">
        <f t="shared" si="1"/>
        <v>1.0145736001673678E-2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323.85260000000005</v>
      </c>
      <c r="Q50" s="2"/>
      <c r="T50" s="186"/>
      <c r="U50" s="186"/>
      <c r="W50" s="133">
        <v>42522</v>
      </c>
      <c r="X50" s="10">
        <v>287.97000000000003</v>
      </c>
      <c r="Y50" s="10">
        <v>289.95</v>
      </c>
      <c r="Z50" s="10">
        <v>286.14</v>
      </c>
      <c r="AA50" s="10">
        <v>286.82</v>
      </c>
      <c r="AB50" s="95">
        <v>1418400</v>
      </c>
      <c r="AC50" s="10">
        <v>286.82</v>
      </c>
      <c r="AD50" s="2">
        <f t="shared" si="0"/>
        <v>3.8100000000000023</v>
      </c>
      <c r="AE50" s="138">
        <f t="shared" si="1"/>
        <v>-1.0043833914334166E-2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320.70840000000004</v>
      </c>
      <c r="Q51" s="2"/>
      <c r="T51" s="186" t="s">
        <v>105</v>
      </c>
      <c r="U51" s="186" t="s">
        <v>413</v>
      </c>
      <c r="W51" s="133">
        <v>42521</v>
      </c>
      <c r="X51" s="10">
        <v>285</v>
      </c>
      <c r="Y51" s="10">
        <v>291.63</v>
      </c>
      <c r="Z51" s="10">
        <v>284.66000000000003</v>
      </c>
      <c r="AA51" s="10">
        <v>289.73</v>
      </c>
      <c r="AB51" s="95">
        <v>2146500</v>
      </c>
      <c r="AC51" s="10">
        <v>289.73</v>
      </c>
      <c r="AD51" s="2">
        <f t="shared" si="0"/>
        <v>6.9699999999999704</v>
      </c>
      <c r="AE51" s="138">
        <f t="shared" si="1"/>
        <v>2.4541178966724475E-2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317.56420000000003</v>
      </c>
      <c r="Q52" s="2"/>
      <c r="T52" s="186" t="s">
        <v>106</v>
      </c>
      <c r="U52" s="186" t="s">
        <v>364</v>
      </c>
      <c r="W52" s="133">
        <v>42517</v>
      </c>
      <c r="X52" s="10">
        <v>282</v>
      </c>
      <c r="Y52" s="10">
        <v>284.25</v>
      </c>
      <c r="Z52" s="10">
        <v>280.61</v>
      </c>
      <c r="AA52" s="10">
        <v>282.79000000000002</v>
      </c>
      <c r="AB52" s="95">
        <v>1262400</v>
      </c>
      <c r="AC52" s="10">
        <v>282.79000000000002</v>
      </c>
      <c r="AD52" s="2">
        <f t="shared" si="0"/>
        <v>3.6399999999999864</v>
      </c>
      <c r="AE52" s="138">
        <f t="shared" si="1"/>
        <v>2.8014184397164854E-3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314.42</v>
      </c>
      <c r="Q53" s="2"/>
      <c r="T53" s="186" t="s">
        <v>107</v>
      </c>
      <c r="U53" s="187">
        <v>1132233</v>
      </c>
      <c r="W53" s="133">
        <v>42516</v>
      </c>
      <c r="X53" s="10">
        <v>279.52999999999997</v>
      </c>
      <c r="Y53" s="10">
        <v>284.27999999999997</v>
      </c>
      <c r="Z53" s="10">
        <v>279.08999999999997</v>
      </c>
      <c r="AA53" s="10">
        <v>282</v>
      </c>
      <c r="AB53" s="95">
        <v>1829400</v>
      </c>
      <c r="AC53" s="10">
        <v>282</v>
      </c>
      <c r="AD53" s="2">
        <f t="shared" si="0"/>
        <v>5.1899999999999977</v>
      </c>
      <c r="AE53" s="138">
        <f t="shared" si="1"/>
        <v>8.2230961744726994E-3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311.2758</v>
      </c>
      <c r="Q54" s="2"/>
      <c r="T54" s="186" t="s">
        <v>110</v>
      </c>
      <c r="U54" s="187">
        <v>2094950</v>
      </c>
      <c r="W54" s="133">
        <v>42515</v>
      </c>
      <c r="X54" s="10">
        <v>273.73</v>
      </c>
      <c r="Y54" s="10">
        <v>280.07</v>
      </c>
      <c r="Z54" s="10">
        <v>273.51</v>
      </c>
      <c r="AA54" s="10">
        <v>279.7</v>
      </c>
      <c r="AB54" s="95">
        <v>1796300</v>
      </c>
      <c r="AC54" s="10">
        <v>279.7</v>
      </c>
      <c r="AD54" s="2">
        <f t="shared" si="0"/>
        <v>6.5600000000000023</v>
      </c>
      <c r="AE54" s="138">
        <f t="shared" si="1"/>
        <v>2.4767348135121159E-2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308.13159999999999</v>
      </c>
      <c r="Q55" s="2"/>
      <c r="T55" s="186" t="s">
        <v>108</v>
      </c>
      <c r="U55" s="186" t="s">
        <v>414</v>
      </c>
      <c r="W55" s="133">
        <v>42514</v>
      </c>
      <c r="X55" s="10">
        <v>266.33</v>
      </c>
      <c r="Y55" s="10">
        <v>273.42</v>
      </c>
      <c r="Z55" s="10">
        <v>263.94</v>
      </c>
      <c r="AA55" s="10">
        <v>272.94</v>
      </c>
      <c r="AB55" s="95">
        <v>1560900</v>
      </c>
      <c r="AC55" s="10">
        <v>272.94</v>
      </c>
      <c r="AD55" s="2">
        <f t="shared" si="0"/>
        <v>9.4800000000000182</v>
      </c>
      <c r="AE55" s="138">
        <f t="shared" si="1"/>
        <v>3.0545591844440168E-2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304.98739999999998</v>
      </c>
      <c r="T56" s="186" t="s">
        <v>111</v>
      </c>
      <c r="U56" s="186">
        <v>18.37</v>
      </c>
      <c r="W56" s="133">
        <v>42513</v>
      </c>
      <c r="X56" s="10">
        <v>263.77</v>
      </c>
      <c r="Y56" s="10">
        <v>267.18</v>
      </c>
      <c r="Z56" s="10">
        <v>263.14999999999998</v>
      </c>
      <c r="AA56" s="10">
        <v>264.85000000000002</v>
      </c>
      <c r="AB56" s="95">
        <v>848500</v>
      </c>
      <c r="AC56" s="10">
        <v>264.85000000000002</v>
      </c>
      <c r="AD56" s="2">
        <f t="shared" si="0"/>
        <v>4.0300000000000296</v>
      </c>
      <c r="AE56" s="138">
        <f t="shared" si="1"/>
        <v>4.5133884548280712E-3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301.84320000000002</v>
      </c>
      <c r="T57" s="186" t="s">
        <v>112</v>
      </c>
      <c r="U57" s="186">
        <v>17.12</v>
      </c>
      <c r="W57" s="133">
        <v>42510</v>
      </c>
      <c r="X57" s="10">
        <v>259.31</v>
      </c>
      <c r="Y57" s="10">
        <v>265.55</v>
      </c>
      <c r="Z57" s="10">
        <v>259</v>
      </c>
      <c r="AA57" s="10">
        <v>263.66000000000003</v>
      </c>
      <c r="AB57" s="95">
        <v>1340400</v>
      </c>
      <c r="AC57" s="10">
        <v>263.66000000000003</v>
      </c>
      <c r="AD57" s="2">
        <f t="shared" si="0"/>
        <v>6.5500000000000114</v>
      </c>
      <c r="AE57" s="138">
        <f t="shared" si="1"/>
        <v>1.9094001236858338E-2</v>
      </c>
    </row>
    <row r="58" spans="1:31" x14ac:dyDescent="0.25">
      <c r="O58" s="83">
        <v>0.95</v>
      </c>
      <c r="P58" s="83">
        <f t="shared" si="5"/>
        <v>298.69900000000001</v>
      </c>
      <c r="T58" s="186" t="s">
        <v>109</v>
      </c>
      <c r="U58" s="186" t="s">
        <v>124</v>
      </c>
      <c r="W58" s="133">
        <v>42509</v>
      </c>
      <c r="X58" s="10">
        <v>262.8</v>
      </c>
      <c r="Y58" s="10">
        <v>264.7</v>
      </c>
      <c r="Z58" s="10">
        <v>256.42</v>
      </c>
      <c r="AA58" s="10">
        <v>258.72000000000003</v>
      </c>
      <c r="AB58" s="95">
        <v>1281200</v>
      </c>
      <c r="AC58" s="10">
        <v>258.72000000000003</v>
      </c>
      <c r="AD58" s="2">
        <f t="shared" si="0"/>
        <v>8.2799999999999727</v>
      </c>
      <c r="AE58" s="138">
        <f t="shared" si="1"/>
        <v>-2.1075333913504024E-2</v>
      </c>
    </row>
    <row r="59" spans="1:31" x14ac:dyDescent="0.25">
      <c r="O59" s="83">
        <v>0.94</v>
      </c>
      <c r="P59" s="83">
        <f t="shared" si="5"/>
        <v>295.5548</v>
      </c>
      <c r="W59" s="133">
        <v>42508</v>
      </c>
      <c r="X59" s="10">
        <v>262.64999999999998</v>
      </c>
      <c r="Y59" s="10">
        <v>265.82</v>
      </c>
      <c r="Z59" s="10">
        <v>262.26</v>
      </c>
      <c r="AA59" s="10">
        <v>264.29000000000002</v>
      </c>
      <c r="AB59" s="95">
        <v>1040800</v>
      </c>
      <c r="AC59" s="10">
        <v>264.29000000000002</v>
      </c>
      <c r="AD59" s="2">
        <f t="shared" si="0"/>
        <v>3.5600000000000023</v>
      </c>
      <c r="AE59" s="138">
        <f t="shared" si="1"/>
        <v>2.9219793564057017E-3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292.41060000000004</v>
      </c>
      <c r="W60" s="133">
        <v>42507</v>
      </c>
      <c r="X60" s="10">
        <v>265.14999999999998</v>
      </c>
      <c r="Y60" s="10">
        <v>267.89</v>
      </c>
      <c r="Z60" s="10">
        <v>263.08</v>
      </c>
      <c r="AA60" s="10">
        <v>263.52</v>
      </c>
      <c r="AB60" s="95">
        <v>1161000</v>
      </c>
      <c r="AC60" s="10">
        <v>263.52</v>
      </c>
      <c r="AD60" s="2">
        <f t="shared" si="0"/>
        <v>4.8100000000000023</v>
      </c>
      <c r="AE60" s="138">
        <f t="shared" si="1"/>
        <v>-1.0290693307293708E-2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289.26640000000003</v>
      </c>
      <c r="W61" s="133">
        <v>42506</v>
      </c>
      <c r="X61" s="10">
        <v>263.02999999999997</v>
      </c>
      <c r="Y61" s="10">
        <v>266.95</v>
      </c>
      <c r="Z61" s="10">
        <v>262.60000000000002</v>
      </c>
      <c r="AA61" s="10">
        <v>266.26</v>
      </c>
      <c r="AB61" s="95">
        <v>1306100</v>
      </c>
      <c r="AC61" s="10">
        <v>266.26</v>
      </c>
      <c r="AD61" s="2">
        <f t="shared" si="0"/>
        <v>4.3499999999999659</v>
      </c>
      <c r="AE61" s="138">
        <f t="shared" si="1"/>
        <v>1.6143189711101957E-2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286.12220000000002</v>
      </c>
      <c r="W62" s="133">
        <v>42503</v>
      </c>
      <c r="X62" s="10">
        <v>261.41000000000003</v>
      </c>
      <c r="Y62" s="10">
        <v>264.98</v>
      </c>
      <c r="Z62" s="10">
        <v>260.10000000000002</v>
      </c>
      <c r="AA62" s="10">
        <v>262.02999999999997</v>
      </c>
      <c r="AB62" s="95">
        <v>997700</v>
      </c>
      <c r="AC62" s="10">
        <v>262.02999999999997</v>
      </c>
      <c r="AD62" s="2">
        <f t="shared" si="0"/>
        <v>4.8799999999999955</v>
      </c>
      <c r="AE62" s="138">
        <f t="shared" si="1"/>
        <v>-2.5884054661032829E-3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282.97800000000001</v>
      </c>
      <c r="W63" s="133">
        <v>42502</v>
      </c>
      <c r="X63" s="10">
        <v>268.25</v>
      </c>
      <c r="Y63" s="10">
        <v>270.55</v>
      </c>
      <c r="Z63" s="10">
        <v>259.58999999999997</v>
      </c>
      <c r="AA63" s="10">
        <v>262.70999999999998</v>
      </c>
      <c r="AB63" s="95">
        <v>1299300</v>
      </c>
      <c r="AC63" s="10">
        <v>262.70999999999998</v>
      </c>
      <c r="AD63" s="2">
        <f t="shared" si="0"/>
        <v>10.960000000000036</v>
      </c>
      <c r="AE63" s="138">
        <f t="shared" si="1"/>
        <v>-1.6987839101964552E-2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42501</v>
      </c>
      <c r="X64" s="10">
        <v>272.22000000000003</v>
      </c>
      <c r="Y64" s="10">
        <v>273.61</v>
      </c>
      <c r="Z64" s="10">
        <v>267</v>
      </c>
      <c r="AA64" s="10">
        <v>267.25</v>
      </c>
      <c r="AB64" s="95">
        <v>971500</v>
      </c>
      <c r="AC64" s="10">
        <v>267.25</v>
      </c>
      <c r="AD64" s="2">
        <f t="shared" si="0"/>
        <v>6.6100000000000136</v>
      </c>
      <c r="AE64" s="138">
        <f t="shared" si="1"/>
        <v>-2.2029494639001612E-2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42500</v>
      </c>
      <c r="X65" s="10">
        <v>271.64</v>
      </c>
      <c r="Y65" s="10">
        <v>273.61</v>
      </c>
      <c r="Z65" s="10">
        <v>269.60000000000002</v>
      </c>
      <c r="AA65" s="10">
        <v>273.27</v>
      </c>
      <c r="AB65" s="95">
        <v>1031800</v>
      </c>
      <c r="AC65" s="10">
        <v>273.27</v>
      </c>
      <c r="AD65" s="2">
        <f t="shared" si="0"/>
        <v>4.0099999999999909</v>
      </c>
      <c r="AE65" s="138">
        <f t="shared" si="1"/>
        <v>1.1474256949328021E-2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42499</v>
      </c>
      <c r="X66" s="10">
        <v>264.72000000000003</v>
      </c>
      <c r="Y66" s="10">
        <v>273.14</v>
      </c>
      <c r="Z66" s="10">
        <v>264.10000000000002</v>
      </c>
      <c r="AA66" s="10">
        <v>270.17</v>
      </c>
      <c r="AB66" s="95">
        <v>1425800</v>
      </c>
      <c r="AC66" s="10">
        <v>270.17</v>
      </c>
      <c r="AD66" s="2">
        <f t="shared" si="0"/>
        <v>9.0399999999999636</v>
      </c>
      <c r="AE66" s="138">
        <f t="shared" si="1"/>
        <v>2.4885247145404188E-2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42496</v>
      </c>
      <c r="X67" s="10">
        <v>263.47000000000003</v>
      </c>
      <c r="Y67" s="10">
        <v>265.87</v>
      </c>
      <c r="Z67" s="10">
        <v>260.89</v>
      </c>
      <c r="AA67" s="10">
        <v>263.61</v>
      </c>
      <c r="AB67" s="95">
        <v>1202000</v>
      </c>
      <c r="AC67" s="10">
        <v>263.61</v>
      </c>
      <c r="AD67" s="2">
        <f>Y67-Z67</f>
        <v>4.9800000000000182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42591</v>
      </c>
      <c r="X2" s="10">
        <v>48.6</v>
      </c>
      <c r="Y2" s="10">
        <v>50.4</v>
      </c>
      <c r="Z2" s="10">
        <v>48.6</v>
      </c>
      <c r="AA2" s="10">
        <v>49.92</v>
      </c>
      <c r="AB2" s="95">
        <v>7636700</v>
      </c>
      <c r="AC2" s="10">
        <v>49.92</v>
      </c>
      <c r="AD2" s="2">
        <f>Y2-Z2</f>
        <v>1.7999999999999972</v>
      </c>
      <c r="AE2" s="138">
        <f>AC2/AC3-1</f>
        <v>2.8642077065732519E-2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49.92</v>
      </c>
      <c r="W3" s="133">
        <v>42590</v>
      </c>
      <c r="X3" s="10">
        <v>48.42</v>
      </c>
      <c r="Y3" s="10">
        <v>49.32</v>
      </c>
      <c r="Z3" s="10">
        <v>48.24</v>
      </c>
      <c r="AA3" s="10">
        <v>48.53</v>
      </c>
      <c r="AB3" s="95">
        <v>5724200</v>
      </c>
      <c r="AC3" s="10">
        <v>48.53</v>
      </c>
      <c r="AD3" s="2">
        <f t="shared" ref="AD3:AD66" si="0">Y3-Z3</f>
        <v>1.0799999999999983</v>
      </c>
      <c r="AE3" s="138">
        <f t="shared" ref="AE3:AE66" si="1">AC3/AC4-1</f>
        <v>1.4444903012793553E-3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49.92</v>
      </c>
      <c r="T4" s="1"/>
      <c r="W4" s="133">
        <v>42587</v>
      </c>
      <c r="X4" s="10">
        <v>48.98</v>
      </c>
      <c r="Y4" s="10">
        <v>49.11</v>
      </c>
      <c r="Z4" s="10">
        <v>48.3</v>
      </c>
      <c r="AA4" s="10">
        <v>48.46</v>
      </c>
      <c r="AB4" s="95">
        <v>4747200</v>
      </c>
      <c r="AC4" s="10">
        <v>48.46</v>
      </c>
      <c r="AD4" s="2">
        <f t="shared" si="0"/>
        <v>0.81000000000000227</v>
      </c>
      <c r="AE4" s="138">
        <f t="shared" si="1"/>
        <v>-1.8537590113284486E-3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42586</v>
      </c>
      <c r="X5" s="10">
        <v>48.31</v>
      </c>
      <c r="Y5" s="10">
        <v>49.19</v>
      </c>
      <c r="Z5" s="10">
        <v>48.25</v>
      </c>
      <c r="AA5" s="10">
        <v>48.55</v>
      </c>
      <c r="AB5" s="95">
        <v>11709900</v>
      </c>
      <c r="AC5" s="10">
        <v>48.55</v>
      </c>
      <c r="AD5" s="2">
        <f t="shared" si="0"/>
        <v>0.93999999999999773</v>
      </c>
      <c r="AE5" s="138">
        <f t="shared" si="1"/>
        <v>2.8919644701508318E-3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46.33</v>
      </c>
      <c r="Y6" s="10">
        <v>48.54</v>
      </c>
      <c r="Z6" s="10">
        <v>46.3</v>
      </c>
      <c r="AA6" s="10">
        <v>48.41</v>
      </c>
      <c r="AB6" s="95">
        <v>7782500</v>
      </c>
      <c r="AC6" s="10">
        <v>48.41</v>
      </c>
      <c r="AD6" s="2">
        <f t="shared" si="0"/>
        <v>2.240000000000002</v>
      </c>
      <c r="AE6" s="138">
        <f t="shared" si="1"/>
        <v>4.040404040404022E-2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42584</v>
      </c>
      <c r="X7" s="10">
        <v>46.4</v>
      </c>
      <c r="Y7" s="10">
        <v>46.74</v>
      </c>
      <c r="Z7" s="10">
        <v>45.68</v>
      </c>
      <c r="AA7" s="10">
        <v>46.53</v>
      </c>
      <c r="AB7" s="95">
        <v>4814300</v>
      </c>
      <c r="AC7" s="10">
        <v>46.53</v>
      </c>
      <c r="AD7" s="2">
        <f t="shared" si="0"/>
        <v>1.0600000000000023</v>
      </c>
      <c r="AE7" s="138">
        <f t="shared" si="1"/>
        <v>-4.49293966623876E-3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46.79</v>
      </c>
      <c r="Y8" s="10">
        <v>47.12</v>
      </c>
      <c r="Z8" s="10">
        <v>46.36</v>
      </c>
      <c r="AA8" s="10">
        <v>46.74</v>
      </c>
      <c r="AB8" s="95">
        <v>3122700</v>
      </c>
      <c r="AC8" s="10">
        <v>46.74</v>
      </c>
      <c r="AD8" s="2">
        <f t="shared" si="0"/>
        <v>0.75999999999999801</v>
      </c>
      <c r="AE8" s="138">
        <f t="shared" si="1"/>
        <v>-1.0686044026501085E-3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42580</v>
      </c>
      <c r="X9" s="10">
        <v>46.7</v>
      </c>
      <c r="Y9" s="10">
        <v>46.94</v>
      </c>
      <c r="Z9" s="10">
        <v>46.11</v>
      </c>
      <c r="AA9" s="10">
        <v>46.79</v>
      </c>
      <c r="AB9" s="95">
        <v>2658900</v>
      </c>
      <c r="AC9" s="10">
        <v>46.79</v>
      </c>
      <c r="AD9" s="2">
        <f t="shared" si="0"/>
        <v>0.82999999999999829</v>
      </c>
      <c r="AE9" s="138">
        <f t="shared" si="1"/>
        <v>1.4982876712328341E-3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42579</v>
      </c>
      <c r="X10" s="10">
        <v>46.82</v>
      </c>
      <c r="Y10" s="10">
        <v>46.92</v>
      </c>
      <c r="Z10" s="10">
        <v>45.82</v>
      </c>
      <c r="AA10" s="10">
        <v>46.72</v>
      </c>
      <c r="AB10" s="95">
        <v>3866700</v>
      </c>
      <c r="AC10" s="10">
        <v>46.72</v>
      </c>
      <c r="AD10" s="2">
        <f t="shared" si="0"/>
        <v>1.1000000000000014</v>
      </c>
      <c r="AE10" s="138">
        <f t="shared" si="1"/>
        <v>-4.4747496271042575E-3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46.53</v>
      </c>
      <c r="Y11" s="10">
        <v>47.01</v>
      </c>
      <c r="Z11" s="10">
        <v>46.38</v>
      </c>
      <c r="AA11" s="10">
        <v>46.93</v>
      </c>
      <c r="AB11" s="95">
        <v>2952100</v>
      </c>
      <c r="AC11" s="10">
        <v>46.93</v>
      </c>
      <c r="AD11" s="2">
        <f t="shared" si="0"/>
        <v>0.62999999999999545</v>
      </c>
      <c r="AE11" s="138">
        <f t="shared" si="1"/>
        <v>9.6815834767642883E-3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42577</v>
      </c>
      <c r="X12" s="10">
        <v>47.13</v>
      </c>
      <c r="Y12" s="10">
        <v>48.34</v>
      </c>
      <c r="Z12" s="10">
        <v>46.42</v>
      </c>
      <c r="AA12" s="10">
        <v>46.48</v>
      </c>
      <c r="AB12" s="95">
        <v>3797000</v>
      </c>
      <c r="AC12" s="10">
        <v>46.48</v>
      </c>
      <c r="AD12" s="2">
        <f t="shared" si="0"/>
        <v>1.9200000000000017</v>
      </c>
      <c r="AE12" s="138">
        <f t="shared" si="1"/>
        <v>-1.6920473773265776E-2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42576</v>
      </c>
      <c r="X13" s="10">
        <v>46.58</v>
      </c>
      <c r="Y13" s="10">
        <v>47.34</v>
      </c>
      <c r="Z13" s="10">
        <v>46.51</v>
      </c>
      <c r="AA13" s="10">
        <v>47.28</v>
      </c>
      <c r="AB13" s="95">
        <v>2763600</v>
      </c>
      <c r="AC13" s="10">
        <v>47.28</v>
      </c>
      <c r="AD13" s="2">
        <f t="shared" si="0"/>
        <v>0.8300000000000054</v>
      </c>
      <c r="AE13" s="138">
        <f t="shared" si="1"/>
        <v>1.481004507405026E-2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42573</v>
      </c>
      <c r="X14" s="10">
        <v>47.04</v>
      </c>
      <c r="Y14" s="10">
        <v>47.06</v>
      </c>
      <c r="Z14" s="10">
        <v>46.09</v>
      </c>
      <c r="AA14" s="10">
        <v>46.59</v>
      </c>
      <c r="AB14" s="95">
        <v>2236400</v>
      </c>
      <c r="AC14" s="10">
        <v>46.59</v>
      </c>
      <c r="AD14" s="2">
        <f t="shared" si="0"/>
        <v>0.96999999999999886</v>
      </c>
      <c r="AE14" s="138">
        <f t="shared" si="1"/>
        <v>-5.7618437900127661E-3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42572</v>
      </c>
      <c r="X15" s="10">
        <v>47.02</v>
      </c>
      <c r="Y15" s="10">
        <v>47.69</v>
      </c>
      <c r="Z15" s="10">
        <v>45.97</v>
      </c>
      <c r="AA15" s="10">
        <v>46.86</v>
      </c>
      <c r="AB15" s="95">
        <v>4706300</v>
      </c>
      <c r="AC15" s="10">
        <v>46.86</v>
      </c>
      <c r="AD15" s="2">
        <f t="shared" si="0"/>
        <v>1.7199999999999989</v>
      </c>
      <c r="AE15" s="138">
        <f t="shared" si="1"/>
        <v>-7.2033898305084998E-3</v>
      </c>
    </row>
    <row r="16" spans="1:40" x14ac:dyDescent="0.25">
      <c r="G16" s="1"/>
      <c r="W16" s="133">
        <v>42571</v>
      </c>
      <c r="X16" s="10">
        <v>45.07</v>
      </c>
      <c r="Y16" s="10">
        <v>47.21</v>
      </c>
      <c r="Z16" s="10">
        <v>44.99</v>
      </c>
      <c r="AA16" s="10">
        <v>47.2</v>
      </c>
      <c r="AB16" s="95">
        <v>5311800</v>
      </c>
      <c r="AC16" s="10">
        <v>47.2</v>
      </c>
      <c r="AD16" s="2">
        <f t="shared" si="0"/>
        <v>2.2199999999999989</v>
      </c>
      <c r="AE16" s="138">
        <f t="shared" si="1"/>
        <v>5.0523035833518914E-2</v>
      </c>
    </row>
    <row r="17" spans="1:31" x14ac:dyDescent="0.25">
      <c r="G17" s="1"/>
      <c r="W17" s="133">
        <v>42570</v>
      </c>
      <c r="X17" s="10">
        <v>45.32</v>
      </c>
      <c r="Y17" s="10">
        <v>45.75</v>
      </c>
      <c r="Z17" s="10">
        <v>44.74</v>
      </c>
      <c r="AA17" s="10">
        <v>44.93</v>
      </c>
      <c r="AB17" s="95">
        <v>3856200</v>
      </c>
      <c r="AC17" s="10">
        <v>44.93</v>
      </c>
      <c r="AD17" s="2">
        <f t="shared" si="0"/>
        <v>1.009999999999998</v>
      </c>
      <c r="AE17" s="138">
        <f t="shared" si="1"/>
        <v>-1.3178124313639406E-2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42569</v>
      </c>
      <c r="X18" s="10">
        <v>45.56</v>
      </c>
      <c r="Y18" s="10">
        <v>45.92</v>
      </c>
      <c r="Z18" s="10">
        <v>45.41</v>
      </c>
      <c r="AA18" s="10">
        <v>45.53</v>
      </c>
      <c r="AB18" s="95">
        <v>3529800</v>
      </c>
      <c r="AC18" s="10">
        <v>45.53</v>
      </c>
      <c r="AD18" s="2">
        <f t="shared" si="0"/>
        <v>0.51000000000000512</v>
      </c>
      <c r="AE18" s="138">
        <f t="shared" si="1"/>
        <v>1.7601760176018111E-3</v>
      </c>
    </row>
    <row r="19" spans="1:31" x14ac:dyDescent="0.25">
      <c r="N19" s="2"/>
      <c r="W19" s="133">
        <v>42566</v>
      </c>
      <c r="X19" s="10">
        <v>45.83</v>
      </c>
      <c r="Y19" s="10">
        <v>45.9</v>
      </c>
      <c r="Z19" s="10">
        <v>45.15</v>
      </c>
      <c r="AA19" s="10">
        <v>45.45</v>
      </c>
      <c r="AB19" s="95">
        <v>2696000</v>
      </c>
      <c r="AC19" s="10">
        <v>45.45</v>
      </c>
      <c r="AD19" s="2">
        <f t="shared" si="0"/>
        <v>0.75</v>
      </c>
      <c r="AE19" s="138">
        <f t="shared" si="1"/>
        <v>1.5425297487881018E-3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42565</v>
      </c>
      <c r="X20" s="10">
        <v>45.85</v>
      </c>
      <c r="Y20" s="10">
        <v>45.97</v>
      </c>
      <c r="Z20" s="10">
        <v>45.28</v>
      </c>
      <c r="AA20" s="10">
        <v>45.38</v>
      </c>
      <c r="AB20" s="95">
        <v>2502400</v>
      </c>
      <c r="AC20" s="10">
        <v>45.38</v>
      </c>
      <c r="AD20" s="2">
        <f t="shared" si="0"/>
        <v>0.68999999999999773</v>
      </c>
      <c r="AE20" s="138">
        <f t="shared" si="1"/>
        <v>1.7660044150111798E-3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42564</v>
      </c>
      <c r="X21" s="10">
        <v>45.94</v>
      </c>
      <c r="Y21" s="10">
        <v>46.78</v>
      </c>
      <c r="Z21" s="10">
        <v>45.28</v>
      </c>
      <c r="AA21" s="10">
        <v>45.3</v>
      </c>
      <c r="AB21" s="95">
        <v>3604100</v>
      </c>
      <c r="AC21" s="10">
        <v>45.3</v>
      </c>
      <c r="AD21" s="2">
        <f t="shared" si="0"/>
        <v>1.5</v>
      </c>
      <c r="AE21" s="138">
        <f t="shared" si="1"/>
        <v>3.1000885739591588E-3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42563</v>
      </c>
      <c r="X22" s="10">
        <v>44.78</v>
      </c>
      <c r="Y22" s="10">
        <v>45.39</v>
      </c>
      <c r="Z22" s="10">
        <v>44.74</v>
      </c>
      <c r="AA22" s="10">
        <v>45.16</v>
      </c>
      <c r="AB22" s="95">
        <v>2629100</v>
      </c>
      <c r="AC22" s="10">
        <v>45.16</v>
      </c>
      <c r="AD22" s="2">
        <f t="shared" si="0"/>
        <v>0.64999999999999858</v>
      </c>
      <c r="AE22" s="138">
        <f t="shared" si="1"/>
        <v>1.3692480359146941E-2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42562</v>
      </c>
      <c r="X23" s="10">
        <v>44.72</v>
      </c>
      <c r="Y23" s="10">
        <v>44.88</v>
      </c>
      <c r="Z23" s="10">
        <v>44.31</v>
      </c>
      <c r="AA23" s="10">
        <v>44.55</v>
      </c>
      <c r="AB23" s="95">
        <v>3109900</v>
      </c>
      <c r="AC23" s="10">
        <v>44.55</v>
      </c>
      <c r="AD23" s="2">
        <f t="shared" si="0"/>
        <v>0.57000000000000028</v>
      </c>
      <c r="AE23" s="138">
        <f t="shared" si="1"/>
        <v>2.2451728783101643E-4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42559</v>
      </c>
      <c r="X24" s="10">
        <v>44.18</v>
      </c>
      <c r="Y24" s="10">
        <v>44.79</v>
      </c>
      <c r="Z24" s="10">
        <v>43.8</v>
      </c>
      <c r="AA24" s="10">
        <v>44.54</v>
      </c>
      <c r="AB24" s="95">
        <v>2490500</v>
      </c>
      <c r="AC24" s="10">
        <v>44.54</v>
      </c>
      <c r="AD24" s="2">
        <f t="shared" si="0"/>
        <v>0.99000000000000199</v>
      </c>
      <c r="AE24" s="138">
        <f t="shared" si="1"/>
        <v>1.922196796338671E-2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42558</v>
      </c>
      <c r="X25" s="10">
        <v>43.76</v>
      </c>
      <c r="Y25" s="10">
        <v>43.92</v>
      </c>
      <c r="Z25" s="10">
        <v>43.14</v>
      </c>
      <c r="AA25" s="10">
        <v>43.7</v>
      </c>
      <c r="AB25" s="95">
        <v>2110900</v>
      </c>
      <c r="AC25" s="10">
        <v>43.7</v>
      </c>
      <c r="AD25" s="2">
        <f t="shared" si="0"/>
        <v>0.78000000000000114</v>
      </c>
      <c r="AE25" s="138">
        <f t="shared" si="1"/>
        <v>3.6747818098301632E-3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42557</v>
      </c>
      <c r="X26" s="10">
        <v>42.64</v>
      </c>
      <c r="Y26" s="10">
        <v>43.6</v>
      </c>
      <c r="Z26" s="10">
        <v>41.99</v>
      </c>
      <c r="AA26" s="10">
        <v>43.54</v>
      </c>
      <c r="AB26" s="95">
        <v>3764000</v>
      </c>
      <c r="AC26" s="10">
        <v>43.54</v>
      </c>
      <c r="AD26" s="2">
        <f t="shared" si="0"/>
        <v>1.6099999999999994</v>
      </c>
      <c r="AE26" s="138">
        <f t="shared" si="1"/>
        <v>2.0389032106866489E-2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42556</v>
      </c>
      <c r="X27" s="10">
        <v>43.3</v>
      </c>
      <c r="Y27" s="10">
        <v>43.31</v>
      </c>
      <c r="Z27" s="10">
        <v>42.33</v>
      </c>
      <c r="AA27" s="10">
        <v>42.67</v>
      </c>
      <c r="AB27" s="95">
        <v>4036200</v>
      </c>
      <c r="AC27" s="10">
        <v>42.67</v>
      </c>
      <c r="AD27" s="2">
        <f t="shared" si="0"/>
        <v>0.98000000000000398</v>
      </c>
      <c r="AE27" s="138">
        <f t="shared" si="1"/>
        <v>-1.8629254829806707E-2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42552</v>
      </c>
      <c r="X28" s="10">
        <v>43.34</v>
      </c>
      <c r="Y28" s="10">
        <v>43.59</v>
      </c>
      <c r="Z28" s="10">
        <v>42.84</v>
      </c>
      <c r="AA28" s="10">
        <v>43.48</v>
      </c>
      <c r="AB28" s="95">
        <v>5332200</v>
      </c>
      <c r="AC28" s="10">
        <v>43.48</v>
      </c>
      <c r="AD28" s="2">
        <f t="shared" si="0"/>
        <v>0.75</v>
      </c>
      <c r="AE28" s="138">
        <f t="shared" si="1"/>
        <v>5.5504162812209934E-3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42551</v>
      </c>
      <c r="X29" s="10">
        <v>43.25</v>
      </c>
      <c r="Y29" s="10">
        <v>43.37</v>
      </c>
      <c r="Z29" s="10">
        <v>42.47</v>
      </c>
      <c r="AA29" s="10">
        <v>43.24</v>
      </c>
      <c r="AB29" s="95">
        <v>7206400</v>
      </c>
      <c r="AC29" s="10">
        <v>43.24</v>
      </c>
      <c r="AD29" s="2">
        <f t="shared" si="0"/>
        <v>0.89999999999999858</v>
      </c>
      <c r="AE29" s="138">
        <f t="shared" si="1"/>
        <v>4.6274872744112017E-4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42550</v>
      </c>
      <c r="X30" s="10">
        <v>43.17</v>
      </c>
      <c r="Y30" s="10">
        <v>43.93</v>
      </c>
      <c r="Z30" s="10">
        <v>42.67</v>
      </c>
      <c r="AA30" s="10">
        <v>43.22</v>
      </c>
      <c r="AB30" s="95">
        <v>4748800</v>
      </c>
      <c r="AC30" s="10">
        <v>43.22</v>
      </c>
      <c r="AD30" s="2">
        <f t="shared" si="0"/>
        <v>1.259999999999998</v>
      </c>
      <c r="AE30" s="138">
        <f t="shared" si="1"/>
        <v>9.3414292386735376E-3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42549</v>
      </c>
      <c r="X31" s="10">
        <v>42.18</v>
      </c>
      <c r="Y31" s="10">
        <v>43.07</v>
      </c>
      <c r="Z31" s="10">
        <v>42.14</v>
      </c>
      <c r="AA31" s="10">
        <v>42.82</v>
      </c>
      <c r="AB31" s="95">
        <v>3755300</v>
      </c>
      <c r="AC31" s="10">
        <v>42.82</v>
      </c>
      <c r="AD31" s="2">
        <f t="shared" si="0"/>
        <v>0.92999999999999972</v>
      </c>
      <c r="AE31" s="138">
        <f t="shared" si="1"/>
        <v>2.4156900263094805E-2</v>
      </c>
    </row>
    <row r="32" spans="1:31" x14ac:dyDescent="0.25">
      <c r="W32" s="133">
        <v>42548</v>
      </c>
      <c r="X32" s="10">
        <v>43.18</v>
      </c>
      <c r="Y32" s="10">
        <v>43.19</v>
      </c>
      <c r="Z32" s="10">
        <v>41.62</v>
      </c>
      <c r="AA32" s="10">
        <v>41.81</v>
      </c>
      <c r="AB32" s="95">
        <v>5270300</v>
      </c>
      <c r="AC32" s="10">
        <v>41.81</v>
      </c>
      <c r="AD32" s="2">
        <f t="shared" si="0"/>
        <v>1.5700000000000003</v>
      </c>
      <c r="AE32" s="138">
        <f t="shared" si="1"/>
        <v>-4.0174471992653782E-2</v>
      </c>
    </row>
    <row r="33" spans="1:31" x14ac:dyDescent="0.25">
      <c r="W33" s="133">
        <v>42545</v>
      </c>
      <c r="X33" s="10">
        <v>43.68</v>
      </c>
      <c r="Y33" s="10">
        <v>45.14</v>
      </c>
      <c r="Z33" s="10">
        <v>43.2</v>
      </c>
      <c r="AA33" s="10">
        <v>43.56</v>
      </c>
      <c r="AB33" s="95">
        <v>9367100</v>
      </c>
      <c r="AC33" s="10">
        <v>43.56</v>
      </c>
      <c r="AD33" s="2">
        <f t="shared" si="0"/>
        <v>1.9399999999999977</v>
      </c>
      <c r="AE33" s="138">
        <f t="shared" si="1"/>
        <v>-5.6325823223570048E-2</v>
      </c>
    </row>
    <row r="34" spans="1:31" x14ac:dyDescent="0.25">
      <c r="W34" s="133">
        <v>42544</v>
      </c>
      <c r="X34" s="10">
        <v>45.64</v>
      </c>
      <c r="Y34" s="10">
        <v>46.22</v>
      </c>
      <c r="Z34" s="10">
        <v>45.46</v>
      </c>
      <c r="AA34" s="10">
        <v>46.16</v>
      </c>
      <c r="AB34" s="95">
        <v>2964200</v>
      </c>
      <c r="AC34" s="10">
        <v>46.16</v>
      </c>
      <c r="AD34" s="2">
        <f t="shared" si="0"/>
        <v>0.75999999999999801</v>
      </c>
      <c r="AE34" s="138">
        <f t="shared" si="1"/>
        <v>2.5777777777777677E-2</v>
      </c>
    </row>
    <row r="35" spans="1:31" x14ac:dyDescent="0.25">
      <c r="L35" t="s">
        <v>230</v>
      </c>
      <c r="M35" s="2">
        <f>K53+M53-F53</f>
        <v>439.77999999999975</v>
      </c>
      <c r="W35" s="133">
        <v>42543</v>
      </c>
      <c r="X35" s="10">
        <v>44.74</v>
      </c>
      <c r="Y35" s="10">
        <v>46.29</v>
      </c>
      <c r="Z35" s="10">
        <v>44.7</v>
      </c>
      <c r="AA35" s="10">
        <v>45</v>
      </c>
      <c r="AB35" s="95">
        <v>3360400</v>
      </c>
      <c r="AC35" s="10">
        <v>45</v>
      </c>
      <c r="AD35" s="2">
        <f t="shared" si="0"/>
        <v>1.5899999999999963</v>
      </c>
      <c r="AE35" s="138">
        <f t="shared" si="1"/>
        <v>2.673796791443861E-3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42542</v>
      </c>
      <c r="X36" s="10">
        <v>45.56</v>
      </c>
      <c r="Y36" s="10">
        <v>45.79</v>
      </c>
      <c r="Z36" s="10">
        <v>44.06</v>
      </c>
      <c r="AA36" s="10">
        <v>44.88</v>
      </c>
      <c r="AB36" s="95">
        <v>5221100</v>
      </c>
      <c r="AC36" s="10">
        <v>44.88</v>
      </c>
      <c r="AD36" s="2">
        <f t="shared" si="0"/>
        <v>1.7299999999999969</v>
      </c>
      <c r="AE36" s="138">
        <f t="shared" si="1"/>
        <v>-1.1018069634200045E-2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42541</v>
      </c>
      <c r="X37" s="10">
        <v>45.66</v>
      </c>
      <c r="Y37" s="10">
        <v>46.21</v>
      </c>
      <c r="Z37" s="10">
        <v>45.09</v>
      </c>
      <c r="AA37" s="10">
        <v>45.38</v>
      </c>
      <c r="AB37" s="95">
        <v>3812700</v>
      </c>
      <c r="AC37" s="10">
        <v>45.38</v>
      </c>
      <c r="AD37" s="2">
        <f t="shared" si="0"/>
        <v>1.1199999999999974</v>
      </c>
      <c r="AE37" s="138">
        <f t="shared" si="1"/>
        <v>8.2203954676740576E-3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42538</v>
      </c>
      <c r="X38" s="10">
        <v>45.05</v>
      </c>
      <c r="Y38" s="10">
        <v>45.58</v>
      </c>
      <c r="Z38" s="10">
        <v>44.47</v>
      </c>
      <c r="AA38" s="10">
        <v>45.01</v>
      </c>
      <c r="AB38" s="95">
        <v>9207200</v>
      </c>
      <c r="AC38" s="10">
        <v>45.01</v>
      </c>
      <c r="AD38" s="2">
        <f t="shared" si="0"/>
        <v>1.1099999999999994</v>
      </c>
      <c r="AE38" s="138">
        <f t="shared" si="1"/>
        <v>-8.8790233074365066E-4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42537</v>
      </c>
      <c r="X39" s="10">
        <v>44.4</v>
      </c>
      <c r="Y39" s="10">
        <v>45.12</v>
      </c>
      <c r="Z39" s="10">
        <v>44.09</v>
      </c>
      <c r="AA39" s="10">
        <v>45.05</v>
      </c>
      <c r="AB39" s="95">
        <v>3046000</v>
      </c>
      <c r="AC39" s="10">
        <v>45.05</v>
      </c>
      <c r="AD39" s="2">
        <f t="shared" si="0"/>
        <v>1.029999999999994</v>
      </c>
      <c r="AE39" s="138">
        <f t="shared" si="1"/>
        <v>6.9289226642823554E-3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42536</v>
      </c>
      <c r="X40" s="10">
        <v>44.97</v>
      </c>
      <c r="Y40" s="10">
        <v>45.8</v>
      </c>
      <c r="Z40" s="10">
        <v>44.66</v>
      </c>
      <c r="AA40" s="10">
        <v>44.74</v>
      </c>
      <c r="AB40" s="95">
        <v>3455300</v>
      </c>
      <c r="AC40" s="10">
        <v>44.74</v>
      </c>
      <c r="AD40" s="2">
        <f t="shared" si="0"/>
        <v>1.1400000000000006</v>
      </c>
      <c r="AE40" s="138">
        <f t="shared" si="1"/>
        <v>-2.8972587474926925E-3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42535</v>
      </c>
      <c r="X41" s="10">
        <v>44.67</v>
      </c>
      <c r="Y41" s="10">
        <v>45.43</v>
      </c>
      <c r="Z41" s="10">
        <v>44.1</v>
      </c>
      <c r="AA41" s="10">
        <v>44.87</v>
      </c>
      <c r="AB41" s="95">
        <v>4302800</v>
      </c>
      <c r="AC41" s="10">
        <v>44.87</v>
      </c>
      <c r="AD41" s="2">
        <f t="shared" si="0"/>
        <v>1.3299999999999983</v>
      </c>
      <c r="AE41" s="138">
        <f t="shared" si="1"/>
        <v>2.2336385972747674E-3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8" t="s">
        <v>78</v>
      </c>
      <c r="P42" s="528"/>
      <c r="T42" s="112" t="s">
        <v>113</v>
      </c>
      <c r="U42" s="9"/>
      <c r="W42" s="133">
        <v>42534</v>
      </c>
      <c r="X42" s="10">
        <v>44.15</v>
      </c>
      <c r="Y42" s="10">
        <v>45.37</v>
      </c>
      <c r="Z42" s="10">
        <v>44.05</v>
      </c>
      <c r="AA42" s="10">
        <v>44.77</v>
      </c>
      <c r="AB42" s="95">
        <v>4893100</v>
      </c>
      <c r="AC42" s="10">
        <v>44.77</v>
      </c>
      <c r="AD42" s="2">
        <f t="shared" si="0"/>
        <v>1.3200000000000003</v>
      </c>
      <c r="AE42" s="138">
        <f t="shared" si="1"/>
        <v>5.3896249719291855E-3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54.912000000000006</v>
      </c>
      <c r="Q43" s="2"/>
      <c r="T43" s="139" t="s">
        <v>98</v>
      </c>
      <c r="U43" s="375">
        <v>48.53</v>
      </c>
      <c r="W43" s="133">
        <v>42531</v>
      </c>
      <c r="X43" s="10">
        <v>44.39</v>
      </c>
      <c r="Y43" s="10">
        <v>44.58</v>
      </c>
      <c r="Z43" s="10">
        <v>43</v>
      </c>
      <c r="AA43" s="10">
        <v>44.53</v>
      </c>
      <c r="AB43" s="95">
        <v>7341000</v>
      </c>
      <c r="AC43" s="10">
        <v>44.53</v>
      </c>
      <c r="AD43" s="2">
        <f t="shared" si="0"/>
        <v>1.5799999999999983</v>
      </c>
      <c r="AE43" s="138">
        <f t="shared" si="1"/>
        <v>-2.6879370629370514E-2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54.412800000000004</v>
      </c>
      <c r="Q44" s="2"/>
      <c r="T44" s="108" t="s">
        <v>99</v>
      </c>
      <c r="U44" s="376">
        <v>48.6</v>
      </c>
      <c r="W44" s="133">
        <v>42530</v>
      </c>
      <c r="X44" s="10">
        <v>46.29</v>
      </c>
      <c r="Y44" s="10">
        <v>46.71</v>
      </c>
      <c r="Z44" s="10">
        <v>45.71</v>
      </c>
      <c r="AA44" s="10">
        <v>45.76</v>
      </c>
      <c r="AB44" s="95">
        <v>3919200</v>
      </c>
      <c r="AC44" s="10">
        <v>45.76</v>
      </c>
      <c r="AD44" s="2">
        <f t="shared" si="0"/>
        <v>1</v>
      </c>
      <c r="AE44" s="138">
        <f t="shared" si="1"/>
        <v>-1.6125564394753766E-2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53.913600000000002</v>
      </c>
      <c r="Q45" s="2"/>
      <c r="T45" s="108" t="s">
        <v>100</v>
      </c>
      <c r="U45" s="376" t="s">
        <v>514</v>
      </c>
      <c r="W45" s="133">
        <v>42529</v>
      </c>
      <c r="X45" s="10">
        <v>46.67</v>
      </c>
      <c r="Y45" s="10">
        <v>47</v>
      </c>
      <c r="Z45" s="10">
        <v>46.18</v>
      </c>
      <c r="AA45" s="10">
        <v>46.51</v>
      </c>
      <c r="AB45" s="95">
        <v>4764000</v>
      </c>
      <c r="AC45" s="10">
        <v>46.51</v>
      </c>
      <c r="AD45" s="2">
        <f t="shared" si="0"/>
        <v>0.82000000000000028</v>
      </c>
      <c r="AE45" s="138">
        <f t="shared" si="1"/>
        <v>-2.1454623471358625E-3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53.414400000000008</v>
      </c>
      <c r="Q46" s="2"/>
      <c r="T46" s="108" t="s">
        <v>101</v>
      </c>
      <c r="U46" s="376" t="s">
        <v>515</v>
      </c>
      <c r="W46" s="133">
        <v>42528</v>
      </c>
      <c r="X46" s="10">
        <v>46.28</v>
      </c>
      <c r="Y46" s="10">
        <v>46.68</v>
      </c>
      <c r="Z46" s="10">
        <v>45.42</v>
      </c>
      <c r="AA46" s="10">
        <v>46.61</v>
      </c>
      <c r="AB46" s="95">
        <v>4569600</v>
      </c>
      <c r="AC46" s="10">
        <v>46.61</v>
      </c>
      <c r="AD46" s="2">
        <f t="shared" si="0"/>
        <v>1.259999999999998</v>
      </c>
      <c r="AE46" s="138">
        <f t="shared" si="1"/>
        <v>1.9346517626825932E-3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52.915200000000006</v>
      </c>
      <c r="Q47" s="2"/>
      <c r="T47" s="108" t="s">
        <v>102</v>
      </c>
      <c r="U47" s="376">
        <v>57.36</v>
      </c>
      <c r="W47" s="133">
        <v>42527</v>
      </c>
      <c r="X47" s="10">
        <v>45.12</v>
      </c>
      <c r="Y47" s="10">
        <v>46.55</v>
      </c>
      <c r="Z47" s="10">
        <v>44.8</v>
      </c>
      <c r="AA47" s="10">
        <v>46.52</v>
      </c>
      <c r="AB47" s="95">
        <v>4955900</v>
      </c>
      <c r="AC47" s="10">
        <v>46.52</v>
      </c>
      <c r="AD47" s="2">
        <f t="shared" si="0"/>
        <v>1.75</v>
      </c>
      <c r="AE47" s="138">
        <f t="shared" si="1"/>
        <v>4.4923629829290102E-2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52.416000000000004</v>
      </c>
      <c r="Q48" s="2"/>
      <c r="T48" s="108" t="s">
        <v>103</v>
      </c>
      <c r="U48" s="376">
        <v>1.3286500000000001</v>
      </c>
      <c r="W48" s="133">
        <v>42524</v>
      </c>
      <c r="X48" s="10">
        <v>44.95</v>
      </c>
      <c r="Y48" s="10">
        <v>45.29</v>
      </c>
      <c r="Z48" s="10">
        <v>43.53</v>
      </c>
      <c r="AA48" s="10">
        <v>44.52</v>
      </c>
      <c r="AB48" s="95">
        <v>2792700</v>
      </c>
      <c r="AC48" s="10">
        <v>44.52</v>
      </c>
      <c r="AD48" s="2">
        <f t="shared" si="0"/>
        <v>1.759999999999998</v>
      </c>
      <c r="AE48" s="138">
        <f t="shared" si="1"/>
        <v>-9.7864768683273429E-3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51.916800000000002</v>
      </c>
      <c r="Q49" s="2"/>
      <c r="T49" s="108" t="s">
        <v>123</v>
      </c>
      <c r="U49" s="376" t="s">
        <v>348</v>
      </c>
      <c r="W49" s="133">
        <v>42523</v>
      </c>
      <c r="X49" s="10">
        <v>44.75</v>
      </c>
      <c r="Y49" s="10">
        <v>45.68</v>
      </c>
      <c r="Z49" s="10">
        <v>44.55</v>
      </c>
      <c r="AA49" s="10">
        <v>44.96</v>
      </c>
      <c r="AB49" s="95">
        <v>6713800</v>
      </c>
      <c r="AC49" s="10">
        <v>44.96</v>
      </c>
      <c r="AD49" s="2">
        <f t="shared" si="0"/>
        <v>1.1300000000000026</v>
      </c>
      <c r="AE49" s="138">
        <f t="shared" si="1"/>
        <v>1.124606387764282E-2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51.4176</v>
      </c>
      <c r="Q50" s="2"/>
      <c r="T50" s="108"/>
      <c r="U50" s="376"/>
      <c r="W50" s="133">
        <v>42522</v>
      </c>
      <c r="X50" s="10">
        <v>43.24</v>
      </c>
      <c r="Y50" s="10">
        <v>44.86</v>
      </c>
      <c r="Z50" s="10">
        <v>42.97</v>
      </c>
      <c r="AA50" s="10">
        <v>44.46</v>
      </c>
      <c r="AB50" s="95">
        <v>5554800</v>
      </c>
      <c r="AC50" s="10">
        <v>44.46</v>
      </c>
      <c r="AD50" s="2">
        <f t="shared" si="0"/>
        <v>1.8900000000000006</v>
      </c>
      <c r="AE50" s="138">
        <f t="shared" si="1"/>
        <v>2.5842178126441961E-2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50.918400000000005</v>
      </c>
      <c r="Q51" s="2"/>
      <c r="T51" s="108" t="s">
        <v>105</v>
      </c>
      <c r="U51" s="376" t="s">
        <v>516</v>
      </c>
      <c r="W51" s="133">
        <v>42521</v>
      </c>
      <c r="X51" s="10">
        <v>43.21</v>
      </c>
      <c r="Y51" s="10">
        <v>43.59</v>
      </c>
      <c r="Z51" s="10">
        <v>42.97</v>
      </c>
      <c r="AA51" s="10">
        <v>43.34</v>
      </c>
      <c r="AB51" s="95">
        <v>3456000</v>
      </c>
      <c r="AC51" s="10">
        <v>43.34</v>
      </c>
      <c r="AD51" s="2">
        <f t="shared" si="0"/>
        <v>0.62000000000000455</v>
      </c>
      <c r="AE51" s="138">
        <f t="shared" si="1"/>
        <v>6.5025545750116986E-3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50.419200000000004</v>
      </c>
      <c r="Q52" s="2"/>
      <c r="T52" s="108" t="s">
        <v>106</v>
      </c>
      <c r="U52" s="376" t="s">
        <v>517</v>
      </c>
      <c r="W52" s="133">
        <v>42517</v>
      </c>
      <c r="X52" s="10">
        <v>43.06</v>
      </c>
      <c r="Y52" s="10">
        <v>43.84</v>
      </c>
      <c r="Z52" s="10">
        <v>42.89</v>
      </c>
      <c r="AA52" s="10">
        <v>43.06</v>
      </c>
      <c r="AB52" s="95">
        <v>3054000</v>
      </c>
      <c r="AC52" s="10">
        <v>43.06</v>
      </c>
      <c r="AD52" s="2">
        <f t="shared" si="0"/>
        <v>0.95000000000000284</v>
      </c>
      <c r="AE52" s="138">
        <f t="shared" si="1"/>
        <v>4.6663555762949116E-3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49.92</v>
      </c>
      <c r="Q53" s="2"/>
      <c r="T53" s="108" t="s">
        <v>107</v>
      </c>
      <c r="U53" s="377">
        <v>7815730</v>
      </c>
      <c r="W53" s="133">
        <v>42516</v>
      </c>
      <c r="X53" s="10">
        <v>42.66</v>
      </c>
      <c r="Y53" s="10">
        <v>43</v>
      </c>
      <c r="Z53" s="10">
        <v>42.41</v>
      </c>
      <c r="AA53" s="10">
        <v>42.86</v>
      </c>
      <c r="AB53" s="95">
        <v>1953700</v>
      </c>
      <c r="AC53" s="10">
        <v>42.86</v>
      </c>
      <c r="AD53" s="2">
        <f t="shared" si="0"/>
        <v>0.59000000000000341</v>
      </c>
      <c r="AE53" s="138">
        <f t="shared" si="1"/>
        <v>4.217432052483483E-3</v>
      </c>
    </row>
    <row r="54" spans="1:31" x14ac:dyDescent="0.25">
      <c r="O54" s="83">
        <v>0.99</v>
      </c>
      <c r="P54" s="83">
        <f t="shared" si="3"/>
        <v>49.4208</v>
      </c>
      <c r="Q54" s="2"/>
      <c r="T54" s="108" t="s">
        <v>110</v>
      </c>
      <c r="U54" s="377">
        <v>4529450</v>
      </c>
      <c r="W54" s="133">
        <v>42515</v>
      </c>
      <c r="X54" s="10">
        <v>42.47</v>
      </c>
      <c r="Y54" s="10">
        <v>42.97</v>
      </c>
      <c r="Z54" s="10">
        <v>42.14</v>
      </c>
      <c r="AA54" s="10">
        <v>42.68</v>
      </c>
      <c r="AB54" s="95">
        <v>3340100</v>
      </c>
      <c r="AC54" s="10">
        <v>42.68</v>
      </c>
      <c r="AD54" s="2">
        <f t="shared" si="0"/>
        <v>0.82999999999999829</v>
      </c>
      <c r="AE54" s="138">
        <f t="shared" si="1"/>
        <v>5.655042412818112E-3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48.921599999999998</v>
      </c>
      <c r="Q55" s="2"/>
      <c r="T55" s="108" t="s">
        <v>108</v>
      </c>
      <c r="U55" s="376" t="s">
        <v>518</v>
      </c>
      <c r="W55" s="133">
        <v>42514</v>
      </c>
      <c r="X55" s="10">
        <v>41.55</v>
      </c>
      <c r="Y55" s="10">
        <v>42.6</v>
      </c>
      <c r="Z55" s="10">
        <v>41.5</v>
      </c>
      <c r="AA55" s="10">
        <v>42.44</v>
      </c>
      <c r="AB55" s="95">
        <v>3702800</v>
      </c>
      <c r="AC55" s="10">
        <v>42.44</v>
      </c>
      <c r="AD55" s="2">
        <f t="shared" si="0"/>
        <v>1.1000000000000014</v>
      </c>
      <c r="AE55" s="138">
        <f t="shared" si="1"/>
        <v>2.9847124484348342E-2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48.422400000000003</v>
      </c>
      <c r="T56" s="108" t="s">
        <v>111</v>
      </c>
      <c r="U56" s="376">
        <v>31.94</v>
      </c>
      <c r="W56" s="133">
        <v>42513</v>
      </c>
      <c r="X56" s="10">
        <v>41.56</v>
      </c>
      <c r="Y56" s="10">
        <v>41.66</v>
      </c>
      <c r="Z56" s="10">
        <v>40.950000000000003</v>
      </c>
      <c r="AA56" s="10">
        <v>41.21</v>
      </c>
      <c r="AB56" s="95">
        <v>3710900</v>
      </c>
      <c r="AC56" s="10">
        <v>41.21</v>
      </c>
      <c r="AD56" s="2">
        <f t="shared" si="0"/>
        <v>0.70999999999999375</v>
      </c>
      <c r="AE56" s="138">
        <f t="shared" si="1"/>
        <v>-7.2271741748975993E-3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47.923200000000001</v>
      </c>
      <c r="T57" s="108" t="s">
        <v>112</v>
      </c>
      <c r="U57" s="376">
        <v>1.56</v>
      </c>
      <c r="W57" s="133">
        <v>42510</v>
      </c>
      <c r="X57" s="10">
        <v>41.17</v>
      </c>
      <c r="Y57" s="10">
        <v>42.09</v>
      </c>
      <c r="Z57" s="10">
        <v>41.09</v>
      </c>
      <c r="AA57" s="10">
        <v>41.51</v>
      </c>
      <c r="AB57" s="95">
        <v>3550100</v>
      </c>
      <c r="AC57" s="10">
        <v>41.51</v>
      </c>
      <c r="AD57" s="2">
        <f t="shared" si="0"/>
        <v>1</v>
      </c>
      <c r="AE57" s="138">
        <f t="shared" si="1"/>
        <v>9.484435797665336E-3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47.423999999999999</v>
      </c>
      <c r="T58" s="108" t="s">
        <v>109</v>
      </c>
      <c r="U58" s="376" t="s">
        <v>124</v>
      </c>
      <c r="W58" s="133">
        <v>42509</v>
      </c>
      <c r="X58" s="10">
        <v>41.83</v>
      </c>
      <c r="Y58" s="10">
        <v>42.42</v>
      </c>
      <c r="Z58" s="10">
        <v>40.5</v>
      </c>
      <c r="AA58" s="10">
        <v>41.12</v>
      </c>
      <c r="AB58" s="95">
        <v>3702100</v>
      </c>
      <c r="AC58" s="10">
        <v>41.12</v>
      </c>
      <c r="AD58" s="2">
        <f t="shared" si="0"/>
        <v>1.9200000000000017</v>
      </c>
      <c r="AE58" s="138">
        <f t="shared" si="1"/>
        <v>-2.1883920076118057E-2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46.924799999999998</v>
      </c>
      <c r="W59" s="133">
        <v>42508</v>
      </c>
      <c r="X59" s="10">
        <v>41.18</v>
      </c>
      <c r="Y59" s="10">
        <v>42.76</v>
      </c>
      <c r="Z59" s="10">
        <v>41.15</v>
      </c>
      <c r="AA59" s="10">
        <v>42.04</v>
      </c>
      <c r="AB59" s="95">
        <v>5298800</v>
      </c>
      <c r="AC59" s="10">
        <v>42.04</v>
      </c>
      <c r="AD59" s="2">
        <f t="shared" si="0"/>
        <v>1.6099999999999994</v>
      </c>
      <c r="AE59" s="138">
        <f t="shared" si="1"/>
        <v>2.4865919063871145E-2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46.425600000000003</v>
      </c>
      <c r="W60" s="133">
        <v>42507</v>
      </c>
      <c r="X60" s="10">
        <v>40.4</v>
      </c>
      <c r="Y60" s="10">
        <v>41.72</v>
      </c>
      <c r="Z60" s="10">
        <v>40.21</v>
      </c>
      <c r="AA60" s="10">
        <v>41.02</v>
      </c>
      <c r="AB60" s="95">
        <v>6066900</v>
      </c>
      <c r="AC60" s="10">
        <v>41.02</v>
      </c>
      <c r="AD60" s="2">
        <f t="shared" si="0"/>
        <v>1.509999999999998</v>
      </c>
      <c r="AE60" s="138">
        <f t="shared" si="1"/>
        <v>1.4091470951792306E-2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45.926400000000001</v>
      </c>
      <c r="W61" s="133">
        <v>42506</v>
      </c>
      <c r="X61" s="10">
        <v>39.47</v>
      </c>
      <c r="Y61" s="10">
        <v>40.53</v>
      </c>
      <c r="Z61" s="10">
        <v>39.200000000000003</v>
      </c>
      <c r="AA61" s="10">
        <v>40.450000000000003</v>
      </c>
      <c r="AB61" s="95">
        <v>4879400</v>
      </c>
      <c r="AC61" s="10">
        <v>40.450000000000003</v>
      </c>
      <c r="AD61" s="2">
        <f t="shared" si="0"/>
        <v>1.3299999999999983</v>
      </c>
      <c r="AE61" s="138">
        <f t="shared" si="1"/>
        <v>3.2941777323799881E-2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45.427200000000006</v>
      </c>
      <c r="W62" s="133">
        <v>42503</v>
      </c>
      <c r="X62" s="10">
        <v>38.380000000000003</v>
      </c>
      <c r="Y62" s="10">
        <v>39.32</v>
      </c>
      <c r="Z62" s="10">
        <v>38.049999999999997</v>
      </c>
      <c r="AA62" s="10">
        <v>39.159999999999997</v>
      </c>
      <c r="AB62" s="95">
        <v>5623300</v>
      </c>
      <c r="AC62" s="10">
        <v>39.159999999999997</v>
      </c>
      <c r="AD62" s="2">
        <f t="shared" si="0"/>
        <v>1.2700000000000031</v>
      </c>
      <c r="AE62" s="138">
        <f t="shared" si="1"/>
        <v>1.3982392542724043E-2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44.928000000000004</v>
      </c>
      <c r="W63" s="133">
        <v>42502</v>
      </c>
      <c r="X63" s="10">
        <v>39.65</v>
      </c>
      <c r="Y63" s="10">
        <v>39.89</v>
      </c>
      <c r="Z63" s="10">
        <v>38.01</v>
      </c>
      <c r="AA63" s="10">
        <v>38.619999999999997</v>
      </c>
      <c r="AB63" s="95">
        <v>7383700</v>
      </c>
      <c r="AC63" s="10">
        <v>38.619999999999997</v>
      </c>
      <c r="AD63" s="2">
        <f t="shared" si="0"/>
        <v>1.8800000000000026</v>
      </c>
      <c r="AE63" s="138">
        <f t="shared" si="1"/>
        <v>-2.5731584258325002E-2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42501</v>
      </c>
      <c r="X64" s="10">
        <v>40.71</v>
      </c>
      <c r="Y64" s="10">
        <v>40.75</v>
      </c>
      <c r="Z64" s="10">
        <v>39.57</v>
      </c>
      <c r="AA64" s="10">
        <v>39.64</v>
      </c>
      <c r="AB64" s="95">
        <v>3858300</v>
      </c>
      <c r="AC64" s="10">
        <v>39.64</v>
      </c>
      <c r="AD64" s="2">
        <f t="shared" si="0"/>
        <v>1.1799999999999997</v>
      </c>
      <c r="AE64" s="138">
        <f t="shared" si="1"/>
        <v>-2.8669443763783442E-2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42500</v>
      </c>
      <c r="X65" s="10">
        <v>40.880000000000003</v>
      </c>
      <c r="Y65" s="10">
        <v>41.37</v>
      </c>
      <c r="Z65" s="10">
        <v>40.56</v>
      </c>
      <c r="AA65" s="10">
        <v>40.81</v>
      </c>
      <c r="AB65" s="95">
        <v>4606600</v>
      </c>
      <c r="AC65" s="10">
        <v>40.81</v>
      </c>
      <c r="AD65" s="2">
        <f t="shared" si="0"/>
        <v>0.80999999999999517</v>
      </c>
      <c r="AE65" s="138">
        <f t="shared" si="1"/>
        <v>9.811135638950752E-4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42499</v>
      </c>
      <c r="X66" s="10">
        <v>40.520000000000003</v>
      </c>
      <c r="Y66" s="10">
        <v>41.1</v>
      </c>
      <c r="Z66" s="10">
        <v>40.159999999999997</v>
      </c>
      <c r="AA66" s="10">
        <v>40.770000000000003</v>
      </c>
      <c r="AB66" s="95">
        <v>5440000</v>
      </c>
      <c r="AC66" s="10">
        <v>40.770000000000003</v>
      </c>
      <c r="AD66" s="2">
        <f t="shared" si="0"/>
        <v>0.94000000000000483</v>
      </c>
      <c r="AE66" s="138">
        <f t="shared" si="1"/>
        <v>2.8247162673392223E-2</v>
      </c>
    </row>
    <row r="67" spans="2:31" x14ac:dyDescent="0.25">
      <c r="W67" s="133">
        <v>42496</v>
      </c>
      <c r="X67" s="10">
        <v>40.31</v>
      </c>
      <c r="Y67" s="10">
        <v>41.22</v>
      </c>
      <c r="Z67" s="10">
        <v>38.46</v>
      </c>
      <c r="AA67" s="10">
        <v>39.65</v>
      </c>
      <c r="AB67" s="95">
        <v>11473500</v>
      </c>
      <c r="AC67" s="10">
        <v>39.65</v>
      </c>
      <c r="AD67" s="2">
        <f>Y67-Z67</f>
        <v>2.759999999999998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topLeftCell="B1" zoomScaleNormal="100" workbookViewId="0">
      <pane ySplit="1" topLeftCell="A17" activePane="bottomLeft" state="frozen"/>
      <selection activeCell="A2" sqref="A2"/>
      <selection pane="bottomLeft" activeCell="U37" sqref="U37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317</v>
      </c>
      <c r="W2" s="133">
        <v>42591</v>
      </c>
      <c r="X2" s="10">
        <v>87.66</v>
      </c>
      <c r="Y2" s="10">
        <v>88.44</v>
      </c>
      <c r="Z2" s="10">
        <v>86.65</v>
      </c>
      <c r="AA2" s="10">
        <v>87.67</v>
      </c>
      <c r="AB2" s="95">
        <v>1026200</v>
      </c>
      <c r="AC2" s="10">
        <v>87.67</v>
      </c>
      <c r="AD2" s="2">
        <f>Y2-Z2</f>
        <v>1.789999999999992</v>
      </c>
      <c r="AE2" s="138">
        <f>AC2/AC3-1</f>
        <v>-2.6166097838453695E-3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87.67</v>
      </c>
      <c r="W3" s="133">
        <v>42590</v>
      </c>
      <c r="X3" s="10">
        <v>87.03</v>
      </c>
      <c r="Y3" s="10">
        <v>88.37</v>
      </c>
      <c r="Z3" s="10">
        <v>86.98</v>
      </c>
      <c r="AA3" s="10">
        <v>87.9</v>
      </c>
      <c r="AB3" s="95">
        <v>775400</v>
      </c>
      <c r="AC3" s="10">
        <v>87.9</v>
      </c>
      <c r="AD3" s="2">
        <f t="shared" ref="AD3:AD66" si="0">Y3-Z3</f>
        <v>1.3900000000000006</v>
      </c>
      <c r="AE3" s="138">
        <f t="shared" ref="AE3:AE66" si="1">AC3/AC4-1</f>
        <v>1.0344827586207028E-2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87.67</v>
      </c>
      <c r="T4" s="1"/>
      <c r="W4" s="133">
        <v>42587</v>
      </c>
      <c r="X4" s="10">
        <v>86.65</v>
      </c>
      <c r="Y4" s="10">
        <v>87.91</v>
      </c>
      <c r="Z4" s="10">
        <v>86.4</v>
      </c>
      <c r="AA4" s="10">
        <v>87</v>
      </c>
      <c r="AB4" s="95">
        <v>956700</v>
      </c>
      <c r="AC4" s="10">
        <v>87</v>
      </c>
      <c r="AD4" s="2">
        <f t="shared" si="0"/>
        <v>1.5099999999999909</v>
      </c>
      <c r="AE4" s="138">
        <f t="shared" si="1"/>
        <v>9.1636701078761096E-3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42586</v>
      </c>
      <c r="X5" s="10">
        <v>84.6</v>
      </c>
      <c r="Y5" s="10">
        <v>86.21</v>
      </c>
      <c r="Z5" s="10">
        <v>83.86</v>
      </c>
      <c r="AA5" s="10">
        <v>86.21</v>
      </c>
      <c r="AB5" s="95">
        <v>1139700</v>
      </c>
      <c r="AC5" s="10">
        <v>86.21</v>
      </c>
      <c r="AD5" s="2">
        <f t="shared" si="0"/>
        <v>2.3499999999999943</v>
      </c>
      <c r="AE5" s="138">
        <f t="shared" si="1"/>
        <v>2.1566536319469032E-2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82.93</v>
      </c>
      <c r="Y6" s="10">
        <v>84.53</v>
      </c>
      <c r="Z6" s="10">
        <v>81.86</v>
      </c>
      <c r="AA6" s="10">
        <v>84.39</v>
      </c>
      <c r="AB6" s="95">
        <v>1001400</v>
      </c>
      <c r="AC6" s="10">
        <v>84.39</v>
      </c>
      <c r="AD6" s="2">
        <f t="shared" si="0"/>
        <v>2.6700000000000017</v>
      </c>
      <c r="AE6" s="138">
        <f t="shared" si="1"/>
        <v>9.5705227898073009E-3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42584</v>
      </c>
      <c r="X7" s="10">
        <v>86.52</v>
      </c>
      <c r="Y7" s="10">
        <v>86.7</v>
      </c>
      <c r="Z7" s="10">
        <v>83.46</v>
      </c>
      <c r="AA7" s="10">
        <v>83.59</v>
      </c>
      <c r="AB7" s="95">
        <v>1052700</v>
      </c>
      <c r="AC7" s="10">
        <v>83.59</v>
      </c>
      <c r="AD7" s="2">
        <f t="shared" si="0"/>
        <v>3.2400000000000091</v>
      </c>
      <c r="AE7" s="138">
        <f t="shared" si="1"/>
        <v>-3.5759603183758149E-2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87.86</v>
      </c>
      <c r="Y8" s="10">
        <v>88.1</v>
      </c>
      <c r="Z8" s="10">
        <v>86.27</v>
      </c>
      <c r="AA8" s="10">
        <v>86.69</v>
      </c>
      <c r="AB8" s="95">
        <v>776200</v>
      </c>
      <c r="AC8" s="10">
        <v>86.69</v>
      </c>
      <c r="AD8" s="2">
        <f t="shared" si="0"/>
        <v>1.8299999999999983</v>
      </c>
      <c r="AE8" s="138">
        <f t="shared" si="1"/>
        <v>-1.3877829598452962E-2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42580</v>
      </c>
      <c r="X9" s="10">
        <v>86.95</v>
      </c>
      <c r="Y9" s="10">
        <v>88.08</v>
      </c>
      <c r="Z9" s="10">
        <v>84.94</v>
      </c>
      <c r="AA9" s="10">
        <v>87.91</v>
      </c>
      <c r="AB9" s="95">
        <v>1669700</v>
      </c>
      <c r="AC9" s="10">
        <v>87.91</v>
      </c>
      <c r="AD9" s="2">
        <f t="shared" si="0"/>
        <v>3.1400000000000006</v>
      </c>
      <c r="AE9" s="138">
        <f t="shared" si="1"/>
        <v>1.1389783709157886E-2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42579</v>
      </c>
      <c r="X10" s="10">
        <v>87.22</v>
      </c>
      <c r="Y10" s="10">
        <v>87.43</v>
      </c>
      <c r="Z10" s="10">
        <v>85.57</v>
      </c>
      <c r="AA10" s="10">
        <v>86.92</v>
      </c>
      <c r="AB10" s="95">
        <v>1463800</v>
      </c>
      <c r="AC10" s="10">
        <v>86.92</v>
      </c>
      <c r="AD10" s="2">
        <f t="shared" si="0"/>
        <v>1.8600000000000136</v>
      </c>
      <c r="AE10" s="138">
        <f t="shared" si="1"/>
        <v>-3.4395780784223229E-3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42578</v>
      </c>
      <c r="X11" s="10">
        <v>88.39</v>
      </c>
      <c r="Y11" s="10">
        <v>89.97</v>
      </c>
      <c r="Z11" s="10">
        <v>86.63</v>
      </c>
      <c r="AA11" s="10">
        <v>87.22</v>
      </c>
      <c r="AB11" s="95">
        <v>1732800</v>
      </c>
      <c r="AC11" s="10">
        <v>87.22</v>
      </c>
      <c r="AD11" s="2">
        <f t="shared" si="0"/>
        <v>3.3400000000000034</v>
      </c>
      <c r="AE11" s="138" t="e">
        <f t="shared" si="1"/>
        <v>#DIV/0!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42578</v>
      </c>
      <c r="X12" s="10" t="s">
        <v>142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42577</v>
      </c>
      <c r="X13" s="10">
        <v>89.22</v>
      </c>
      <c r="Y13" s="10">
        <v>89.5</v>
      </c>
      <c r="Z13" s="10">
        <v>87.99</v>
      </c>
      <c r="AA13" s="10">
        <v>89.46</v>
      </c>
      <c r="AB13" s="95">
        <v>1258400</v>
      </c>
      <c r="AC13" s="10">
        <v>89.2</v>
      </c>
      <c r="AD13" s="2">
        <f t="shared" si="0"/>
        <v>1.5100000000000051</v>
      </c>
      <c r="AE13" s="138">
        <f t="shared" si="1"/>
        <v>6.7720090293454938E-3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42576</v>
      </c>
      <c r="X14" s="10">
        <v>89.54</v>
      </c>
      <c r="Y14" s="10">
        <v>89.79</v>
      </c>
      <c r="Z14" s="10">
        <v>88.78</v>
      </c>
      <c r="AA14" s="10">
        <v>88.86</v>
      </c>
      <c r="AB14" s="95">
        <v>910100</v>
      </c>
      <c r="AC14" s="10">
        <v>88.6</v>
      </c>
      <c r="AD14" s="2">
        <f t="shared" si="0"/>
        <v>1.0100000000000051</v>
      </c>
      <c r="AE14" s="138">
        <f t="shared" si="1"/>
        <v>-7.5053209364848161E-3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42573</v>
      </c>
      <c r="X15" s="10">
        <v>87.82</v>
      </c>
      <c r="Y15" s="10">
        <v>89.73</v>
      </c>
      <c r="Z15" s="10">
        <v>87.36</v>
      </c>
      <c r="AA15" s="10">
        <v>89.53</v>
      </c>
      <c r="AB15" s="95">
        <v>1571900</v>
      </c>
      <c r="AC15" s="10">
        <v>89.27</v>
      </c>
      <c r="AD15" s="2">
        <f t="shared" si="0"/>
        <v>2.3700000000000045</v>
      </c>
      <c r="AE15" s="138">
        <f t="shared" si="1"/>
        <v>2.3621144364178503E-2</v>
      </c>
    </row>
    <row r="16" spans="1:40" x14ac:dyDescent="0.25">
      <c r="G16" s="1"/>
      <c r="H16" s="72"/>
      <c r="W16" s="133">
        <v>42572</v>
      </c>
      <c r="X16" s="10">
        <v>89.55</v>
      </c>
      <c r="Y16" s="10">
        <v>89.83</v>
      </c>
      <c r="Z16" s="10">
        <v>86.97</v>
      </c>
      <c r="AA16" s="10">
        <v>87.46</v>
      </c>
      <c r="AB16" s="95">
        <v>1919800</v>
      </c>
      <c r="AC16" s="10">
        <v>87.21</v>
      </c>
      <c r="AD16" s="2">
        <f t="shared" si="0"/>
        <v>2.8599999999999994</v>
      </c>
      <c r="AE16" s="138">
        <f t="shared" si="1"/>
        <v>-2.3294881845671522E-2</v>
      </c>
    </row>
    <row r="17" spans="1:31" x14ac:dyDescent="0.25">
      <c r="G17" s="1"/>
      <c r="H17" s="72"/>
      <c r="W17" s="133">
        <v>42571</v>
      </c>
      <c r="X17" s="10">
        <v>90.96</v>
      </c>
      <c r="Y17" s="10">
        <v>90.99</v>
      </c>
      <c r="Z17" s="10">
        <v>89.13</v>
      </c>
      <c r="AA17" s="10">
        <v>89.55</v>
      </c>
      <c r="AB17" s="95">
        <v>1697800</v>
      </c>
      <c r="AC17" s="10">
        <v>89.29</v>
      </c>
      <c r="AD17" s="2">
        <f t="shared" si="0"/>
        <v>1.8599999999999994</v>
      </c>
      <c r="AE17" s="138">
        <f t="shared" si="1"/>
        <v>-9.3198712970152808E-3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42570</v>
      </c>
      <c r="X18" s="10">
        <v>91.84</v>
      </c>
      <c r="Y18" s="10">
        <v>91.92</v>
      </c>
      <c r="Z18" s="10">
        <v>89.77</v>
      </c>
      <c r="AA18" s="10">
        <v>90.39</v>
      </c>
      <c r="AB18" s="95">
        <v>1353600</v>
      </c>
      <c r="AC18" s="10">
        <v>90.13</v>
      </c>
      <c r="AD18" s="2">
        <f t="shared" si="0"/>
        <v>2.1500000000000057</v>
      </c>
      <c r="AE18" s="138">
        <f t="shared" si="1"/>
        <v>-2.0219589085770151E-2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42569</v>
      </c>
      <c r="X19" s="10">
        <v>90.48</v>
      </c>
      <c r="Y19" s="10">
        <v>92.67</v>
      </c>
      <c r="Z19" s="10">
        <v>90.41</v>
      </c>
      <c r="AA19" s="10">
        <v>92.26</v>
      </c>
      <c r="AB19" s="95">
        <v>1456700</v>
      </c>
      <c r="AC19" s="10">
        <v>91.99</v>
      </c>
      <c r="AD19" s="2">
        <f t="shared" si="0"/>
        <v>2.2600000000000051</v>
      </c>
      <c r="AE19" s="138">
        <f t="shared" si="1"/>
        <v>2.1203374777975181E-2</v>
      </c>
    </row>
    <row r="20" spans="1:31" x14ac:dyDescent="0.25">
      <c r="W20" s="133">
        <v>42566</v>
      </c>
      <c r="X20" s="10">
        <v>91.7</v>
      </c>
      <c r="Y20" s="10">
        <v>91.76</v>
      </c>
      <c r="Z20" s="10">
        <v>90</v>
      </c>
      <c r="AA20" s="10">
        <v>90.34</v>
      </c>
      <c r="AB20" s="95">
        <v>1790700</v>
      </c>
      <c r="AC20" s="10">
        <v>90.08</v>
      </c>
      <c r="AD20" s="2">
        <f t="shared" si="0"/>
        <v>1.7600000000000051</v>
      </c>
      <c r="AE20" s="138">
        <f t="shared" si="1"/>
        <v>-1.3578624616732315E-2</v>
      </c>
    </row>
    <row r="21" spans="1:31" x14ac:dyDescent="0.25">
      <c r="W21" s="133">
        <v>42565</v>
      </c>
      <c r="X21" s="10">
        <v>89.66</v>
      </c>
      <c r="Y21" s="10">
        <v>91.59</v>
      </c>
      <c r="Z21" s="10">
        <v>89.24</v>
      </c>
      <c r="AA21" s="10">
        <v>91.59</v>
      </c>
      <c r="AB21" s="95">
        <v>2416800</v>
      </c>
      <c r="AC21" s="10">
        <v>91.32</v>
      </c>
      <c r="AD21" s="2">
        <f t="shared" si="0"/>
        <v>2.3500000000000085</v>
      </c>
      <c r="AE21" s="138">
        <f t="shared" si="1"/>
        <v>3.1747825104507799E-2</v>
      </c>
    </row>
    <row r="22" spans="1:31" x14ac:dyDescent="0.25">
      <c r="W22" s="133">
        <v>42564</v>
      </c>
      <c r="X22" s="10">
        <v>89.06</v>
      </c>
      <c r="Y22" s="10">
        <v>89.24</v>
      </c>
      <c r="Z22" s="10">
        <v>87.56</v>
      </c>
      <c r="AA22" s="10">
        <v>88.77</v>
      </c>
      <c r="AB22" s="95">
        <v>1099400</v>
      </c>
      <c r="AC22" s="10">
        <v>88.51</v>
      </c>
      <c r="AD22" s="2">
        <f t="shared" si="0"/>
        <v>1.6799999999999926</v>
      </c>
      <c r="AE22" s="138">
        <f t="shared" si="1"/>
        <v>-3.3779979732011522E-3</v>
      </c>
    </row>
    <row r="23" spans="1:31" x14ac:dyDescent="0.25">
      <c r="W23" s="133">
        <v>42563</v>
      </c>
      <c r="X23" s="10">
        <v>88.37</v>
      </c>
      <c r="Y23" s="10">
        <v>89.9</v>
      </c>
      <c r="Z23" s="10">
        <v>88.37</v>
      </c>
      <c r="AA23" s="10">
        <v>89.07</v>
      </c>
      <c r="AB23" s="95">
        <v>2148500</v>
      </c>
      <c r="AC23" s="10">
        <v>88.81</v>
      </c>
      <c r="AD23" s="2">
        <f t="shared" si="0"/>
        <v>1.5300000000000011</v>
      </c>
      <c r="AE23" s="138">
        <f t="shared" si="1"/>
        <v>1.4739488117001986E-2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42562</v>
      </c>
      <c r="X24" s="10">
        <v>84.78</v>
      </c>
      <c r="Y24" s="10">
        <v>87.78</v>
      </c>
      <c r="Z24" s="10">
        <v>84.78</v>
      </c>
      <c r="AA24" s="10">
        <v>87.78</v>
      </c>
      <c r="AB24" s="95">
        <v>2072300</v>
      </c>
      <c r="AC24" s="10">
        <v>87.52</v>
      </c>
      <c r="AD24" s="2">
        <f t="shared" si="0"/>
        <v>3</v>
      </c>
      <c r="AE24" s="138">
        <f t="shared" si="1"/>
        <v>4.2028812953923023E-2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42559</v>
      </c>
      <c r="X25" s="10">
        <v>82.47</v>
      </c>
      <c r="Y25" s="10">
        <v>84.71</v>
      </c>
      <c r="Z25" s="10">
        <v>82.47</v>
      </c>
      <c r="AA25" s="10">
        <v>84.23</v>
      </c>
      <c r="AB25" s="95">
        <v>984100</v>
      </c>
      <c r="AC25" s="10">
        <v>83.99</v>
      </c>
      <c r="AD25" s="2">
        <f t="shared" si="0"/>
        <v>2.2399999999999949</v>
      </c>
      <c r="AE25" s="138">
        <f t="shared" si="1"/>
        <v>2.1403380761279234E-2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42558</v>
      </c>
      <c r="X26" s="10">
        <v>82.35</v>
      </c>
      <c r="Y26" s="10">
        <v>84.49</v>
      </c>
      <c r="Z26" s="10">
        <v>81.680000000000007</v>
      </c>
      <c r="AA26" s="10">
        <v>82.47</v>
      </c>
      <c r="AB26" s="95">
        <v>803000</v>
      </c>
      <c r="AC26" s="10">
        <v>82.23</v>
      </c>
      <c r="AD26" s="2">
        <f t="shared" si="0"/>
        <v>2.8099999999999881</v>
      </c>
      <c r="AE26" s="138">
        <f t="shared" si="1"/>
        <v>4.7653958944282593E-3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42557</v>
      </c>
      <c r="X27" s="10">
        <v>80.83</v>
      </c>
      <c r="Y27" s="10">
        <v>82.54</v>
      </c>
      <c r="Z27" s="10">
        <v>80.28</v>
      </c>
      <c r="AA27" s="10">
        <v>82.08</v>
      </c>
      <c r="AB27" s="95">
        <v>1632400</v>
      </c>
      <c r="AC27" s="10">
        <v>81.84</v>
      </c>
      <c r="AD27" s="2">
        <f t="shared" si="0"/>
        <v>2.2600000000000051</v>
      </c>
      <c r="AE27" s="138">
        <f t="shared" si="1"/>
        <v>9.747069710055678E-3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42556</v>
      </c>
      <c r="X28" s="10">
        <v>82.88</v>
      </c>
      <c r="Y28" s="10">
        <v>84.1</v>
      </c>
      <c r="Z28" s="10">
        <v>79.349999999999994</v>
      </c>
      <c r="AA28" s="10">
        <v>81.290000000000006</v>
      </c>
      <c r="AB28" s="95">
        <v>1816500</v>
      </c>
      <c r="AC28" s="10">
        <v>81.05</v>
      </c>
      <c r="AD28" s="2">
        <f t="shared" si="0"/>
        <v>4.75</v>
      </c>
      <c r="AE28" s="138">
        <f t="shared" si="1"/>
        <v>-3.4084137766654754E-2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42552</v>
      </c>
      <c r="X29" s="10">
        <v>82.27</v>
      </c>
      <c r="Y29" s="10">
        <v>84.8</v>
      </c>
      <c r="Z29" s="10">
        <v>82.27</v>
      </c>
      <c r="AA29" s="10">
        <v>84.15</v>
      </c>
      <c r="AB29" s="95">
        <v>1241100</v>
      </c>
      <c r="AC29" s="10">
        <v>83.91</v>
      </c>
      <c r="AD29" s="2">
        <f t="shared" si="0"/>
        <v>2.5300000000000011</v>
      </c>
      <c r="AE29" s="138">
        <f t="shared" si="1"/>
        <v>2.117561153705716E-2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42551</v>
      </c>
      <c r="X30" s="10">
        <v>82</v>
      </c>
      <c r="Y30" s="10">
        <v>82.75</v>
      </c>
      <c r="Z30" s="10">
        <v>80.83</v>
      </c>
      <c r="AA30" s="10">
        <v>82.41</v>
      </c>
      <c r="AB30" s="95">
        <v>1822100</v>
      </c>
      <c r="AC30" s="10">
        <v>82.17</v>
      </c>
      <c r="AD30" s="2">
        <f t="shared" si="0"/>
        <v>1.9200000000000017</v>
      </c>
      <c r="AE30" s="138">
        <f t="shared" si="1"/>
        <v>5.0146771037180571E-3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42550</v>
      </c>
      <c r="X31" s="10">
        <v>81.510000000000005</v>
      </c>
      <c r="Y31" s="10">
        <v>82.87</v>
      </c>
      <c r="Z31" s="10">
        <v>81.5</v>
      </c>
      <c r="AA31" s="10">
        <v>82</v>
      </c>
      <c r="AB31" s="95">
        <v>1350400</v>
      </c>
      <c r="AC31" s="10">
        <v>81.760000000000005</v>
      </c>
      <c r="AD31" s="2">
        <f t="shared" si="0"/>
        <v>1.3700000000000045</v>
      </c>
      <c r="AE31" s="138">
        <f t="shared" si="1"/>
        <v>1.5778357559945499E-2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42549</v>
      </c>
      <c r="X32" s="10">
        <v>81.010000000000005</v>
      </c>
      <c r="Y32" s="10">
        <v>82.91</v>
      </c>
      <c r="Z32" s="10">
        <v>79.92</v>
      </c>
      <c r="AA32" s="10">
        <v>80.72</v>
      </c>
      <c r="AB32" s="95">
        <v>1423000</v>
      </c>
      <c r="AC32" s="10">
        <v>80.489999999999995</v>
      </c>
      <c r="AD32" s="2">
        <f t="shared" si="0"/>
        <v>2.9899999999999949</v>
      </c>
      <c r="AE32" s="138">
        <f t="shared" si="1"/>
        <v>1.8473997216246874E-2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42548</v>
      </c>
      <c r="X33" s="10">
        <v>81.16</v>
      </c>
      <c r="Y33" s="10">
        <v>81.59</v>
      </c>
      <c r="Z33" s="10">
        <v>77</v>
      </c>
      <c r="AA33" s="10">
        <v>79.260000000000005</v>
      </c>
      <c r="AB33" s="95">
        <v>4621200</v>
      </c>
      <c r="AC33" s="10">
        <v>79.03</v>
      </c>
      <c r="AD33" s="2">
        <f t="shared" si="0"/>
        <v>4.5900000000000034</v>
      </c>
      <c r="AE33" s="138">
        <f t="shared" si="1"/>
        <v>-3.3626803619466905E-2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42545</v>
      </c>
      <c r="X34" s="10">
        <v>84.35</v>
      </c>
      <c r="Y34" s="10">
        <v>85.27</v>
      </c>
      <c r="Z34" s="10">
        <v>81.650000000000006</v>
      </c>
      <c r="AA34" s="10">
        <v>82.02</v>
      </c>
      <c r="AB34" s="95">
        <v>2846400</v>
      </c>
      <c r="AC34" s="10">
        <v>81.78</v>
      </c>
      <c r="AD34" s="2">
        <f t="shared" si="0"/>
        <v>3.6199999999999903</v>
      </c>
      <c r="AE34" s="138">
        <f t="shared" si="1"/>
        <v>-5.2485227667709466E-2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42544</v>
      </c>
      <c r="X35" s="10">
        <v>85.54</v>
      </c>
      <c r="Y35" s="10">
        <v>86.62</v>
      </c>
      <c r="Z35" s="10">
        <v>85</v>
      </c>
      <c r="AA35" s="10">
        <v>86.56</v>
      </c>
      <c r="AB35" s="95">
        <v>1606700</v>
      </c>
      <c r="AC35" s="10">
        <v>86.31</v>
      </c>
      <c r="AD35" s="2">
        <f t="shared" si="0"/>
        <v>1.6200000000000045</v>
      </c>
      <c r="AE35" s="138">
        <f t="shared" si="1"/>
        <v>1.2790424782914922E-2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42543</v>
      </c>
      <c r="X36" s="10">
        <v>85.12</v>
      </c>
      <c r="Y36" s="10">
        <v>85.93</v>
      </c>
      <c r="Z36" s="10">
        <v>84.7</v>
      </c>
      <c r="AA36" s="10">
        <v>85.47</v>
      </c>
      <c r="AB36" s="95">
        <v>1439100</v>
      </c>
      <c r="AC36" s="10">
        <v>85.22</v>
      </c>
      <c r="AD36" s="2">
        <f t="shared" si="0"/>
        <v>1.230000000000004</v>
      </c>
      <c r="AE36" s="138">
        <f t="shared" si="1"/>
        <v>2.8241939279829431E-3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42542</v>
      </c>
      <c r="X37" s="10">
        <v>86.09</v>
      </c>
      <c r="Y37" s="10">
        <v>86.88</v>
      </c>
      <c r="Z37" s="10">
        <v>84.22</v>
      </c>
      <c r="AA37" s="10">
        <v>85.23</v>
      </c>
      <c r="AB37" s="95">
        <v>1735800</v>
      </c>
      <c r="AC37" s="10">
        <v>84.98</v>
      </c>
      <c r="AD37" s="2">
        <f t="shared" si="0"/>
        <v>2.6599999999999966</v>
      </c>
      <c r="AE37" s="138">
        <f t="shared" si="1"/>
        <v>-9.0951492537313383E-3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42541</v>
      </c>
      <c r="X38" s="10">
        <v>85.82</v>
      </c>
      <c r="Y38" s="10">
        <v>89.47</v>
      </c>
      <c r="Z38" s="10">
        <v>85.82</v>
      </c>
      <c r="AA38" s="10">
        <v>86.01</v>
      </c>
      <c r="AB38" s="95">
        <v>2802000</v>
      </c>
      <c r="AC38" s="10">
        <v>85.76</v>
      </c>
      <c r="AD38" s="2">
        <f t="shared" si="0"/>
        <v>3.6500000000000057</v>
      </c>
      <c r="AE38" s="138">
        <f t="shared" si="1"/>
        <v>1.31128174837567E-2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42538</v>
      </c>
      <c r="X39" s="10">
        <v>82.01</v>
      </c>
      <c r="Y39" s="10">
        <v>85.55</v>
      </c>
      <c r="Z39" s="10">
        <v>81.97</v>
      </c>
      <c r="AA39" s="10">
        <v>84.9</v>
      </c>
      <c r="AB39" s="95">
        <v>2741100</v>
      </c>
      <c r="AC39" s="10">
        <v>84.65</v>
      </c>
      <c r="AD39" s="2">
        <f t="shared" si="0"/>
        <v>3.5799999999999983</v>
      </c>
      <c r="AE39" s="138">
        <f t="shared" si="1"/>
        <v>3.5094155050134468E-2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87.9</v>
      </c>
      <c r="W40" s="133">
        <v>42537</v>
      </c>
      <c r="X40" s="10">
        <v>82.82</v>
      </c>
      <c r="Y40" s="10">
        <v>83.58</v>
      </c>
      <c r="Z40" s="10">
        <v>81.319999999999993</v>
      </c>
      <c r="AA40" s="10">
        <v>82.02</v>
      </c>
      <c r="AB40" s="95">
        <v>1576300</v>
      </c>
      <c r="AC40" s="10">
        <v>81.78</v>
      </c>
      <c r="AD40" s="2">
        <f t="shared" si="0"/>
        <v>2.2600000000000051</v>
      </c>
      <c r="AE40" s="138">
        <f t="shared" si="1"/>
        <v>-1.1722054380664648E-2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87.66</v>
      </c>
      <c r="W41" s="133">
        <v>42536</v>
      </c>
      <c r="X41" s="10">
        <v>84.36</v>
      </c>
      <c r="Y41" s="10">
        <v>84.73</v>
      </c>
      <c r="Z41" s="10">
        <v>82.79</v>
      </c>
      <c r="AA41" s="10">
        <v>82.99</v>
      </c>
      <c r="AB41" s="95">
        <v>2123700</v>
      </c>
      <c r="AC41" s="10">
        <v>82.75</v>
      </c>
      <c r="AD41" s="2">
        <f t="shared" si="0"/>
        <v>1.9399999999999977</v>
      </c>
      <c r="AE41" s="138">
        <f t="shared" si="1"/>
        <v>-1.0522539758459848E-2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8" t="s">
        <v>78</v>
      </c>
      <c r="P42" s="528"/>
      <c r="T42" s="108" t="s">
        <v>100</v>
      </c>
      <c r="U42" s="376" t="s">
        <v>519</v>
      </c>
      <c r="W42" s="133">
        <v>42535</v>
      </c>
      <c r="X42" s="10">
        <v>85.57</v>
      </c>
      <c r="Y42" s="10">
        <v>85.6</v>
      </c>
      <c r="Z42" s="10">
        <v>81.69</v>
      </c>
      <c r="AA42" s="10">
        <v>83.87</v>
      </c>
      <c r="AB42" s="95">
        <v>2895800</v>
      </c>
      <c r="AC42" s="10">
        <v>83.63</v>
      </c>
      <c r="AD42" s="2">
        <f t="shared" si="0"/>
        <v>3.9099999999999966</v>
      </c>
      <c r="AE42" s="138">
        <f t="shared" si="1"/>
        <v>-1.9117992024396124E-2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96.437000000000012</v>
      </c>
      <c r="Q43" s="2"/>
      <c r="T43" s="108" t="s">
        <v>101</v>
      </c>
      <c r="U43" s="376" t="s">
        <v>520</v>
      </c>
      <c r="W43" s="133">
        <v>42534</v>
      </c>
      <c r="X43" s="10">
        <v>89</v>
      </c>
      <c r="Y43" s="10">
        <v>89.1</v>
      </c>
      <c r="Z43" s="10">
        <v>85.32</v>
      </c>
      <c r="AA43" s="10">
        <v>85.51</v>
      </c>
      <c r="AB43" s="95">
        <v>1463100</v>
      </c>
      <c r="AC43" s="10">
        <v>85.26</v>
      </c>
      <c r="AD43" s="2">
        <f t="shared" si="0"/>
        <v>3.7800000000000011</v>
      </c>
      <c r="AE43" s="138">
        <f t="shared" si="1"/>
        <v>-4.0621131990547954E-2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95.560300000000012</v>
      </c>
      <c r="Q44" s="2"/>
      <c r="T44" s="108" t="s">
        <v>102</v>
      </c>
      <c r="U44" s="376">
        <v>129.93</v>
      </c>
      <c r="W44" s="133">
        <v>42531</v>
      </c>
      <c r="X44" s="10">
        <v>88.23</v>
      </c>
      <c r="Y44" s="10">
        <v>90.11</v>
      </c>
      <c r="Z44" s="10">
        <v>87.9</v>
      </c>
      <c r="AA44" s="10">
        <v>89.13</v>
      </c>
      <c r="AB44" s="95">
        <v>2418100</v>
      </c>
      <c r="AC44" s="10">
        <v>88.87</v>
      </c>
      <c r="AD44" s="2">
        <f t="shared" si="0"/>
        <v>2.2099999999999937</v>
      </c>
      <c r="AE44" s="138">
        <f t="shared" si="1"/>
        <v>-5.2608014327288899E-3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94.683600000000013</v>
      </c>
      <c r="Q45" s="2"/>
      <c r="T45" s="108" t="s">
        <v>103</v>
      </c>
      <c r="U45" s="376">
        <v>1.13331</v>
      </c>
      <c r="W45" s="133">
        <v>42530</v>
      </c>
      <c r="X45" s="10">
        <v>89</v>
      </c>
      <c r="Y45" s="10">
        <v>90.68</v>
      </c>
      <c r="Z45" s="10">
        <v>88.42</v>
      </c>
      <c r="AA45" s="10">
        <v>89.6</v>
      </c>
      <c r="AB45" s="95">
        <v>2611300</v>
      </c>
      <c r="AC45" s="10">
        <v>89.34</v>
      </c>
      <c r="AD45" s="2">
        <f t="shared" si="0"/>
        <v>2.2600000000000051</v>
      </c>
      <c r="AE45" s="138">
        <f t="shared" si="1"/>
        <v>3.2565974171814283E-3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93.806900000000013</v>
      </c>
      <c r="Q46" s="2"/>
      <c r="T46" s="108" t="s">
        <v>104</v>
      </c>
      <c r="U46" s="376" t="s">
        <v>401</v>
      </c>
      <c r="W46" s="133">
        <v>42529</v>
      </c>
      <c r="X46" s="10">
        <v>86.84</v>
      </c>
      <c r="Y46" s="10">
        <v>90.5</v>
      </c>
      <c r="Z46" s="10">
        <v>86.1</v>
      </c>
      <c r="AA46" s="10">
        <v>89.31</v>
      </c>
      <c r="AB46" s="95">
        <v>4561600</v>
      </c>
      <c r="AC46" s="10">
        <v>89.05</v>
      </c>
      <c r="AD46" s="2">
        <f t="shared" si="0"/>
        <v>4.4000000000000057</v>
      </c>
      <c r="AE46" s="138">
        <f t="shared" si="1"/>
        <v>3.9696438995913574E-2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92.930200000000013</v>
      </c>
      <c r="Q47" s="2"/>
      <c r="T47" s="108"/>
      <c r="U47" s="376"/>
      <c r="W47" s="133">
        <v>42528</v>
      </c>
      <c r="X47" s="10">
        <v>86.5</v>
      </c>
      <c r="Y47" s="10">
        <v>86.71</v>
      </c>
      <c r="Z47" s="10">
        <v>84.15</v>
      </c>
      <c r="AA47" s="10">
        <v>85.9</v>
      </c>
      <c r="AB47" s="95">
        <v>2971000</v>
      </c>
      <c r="AC47" s="10">
        <v>85.65</v>
      </c>
      <c r="AD47" s="2">
        <f t="shared" si="0"/>
        <v>2.5599999999999881</v>
      </c>
      <c r="AE47" s="138">
        <f t="shared" si="1"/>
        <v>-5.6884142094264512E-3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92.0535</v>
      </c>
      <c r="Q48" s="2"/>
      <c r="T48" s="108" t="s">
        <v>105</v>
      </c>
      <c r="U48" s="376" t="s">
        <v>521</v>
      </c>
      <c r="W48" s="133">
        <v>42527</v>
      </c>
      <c r="X48" s="10">
        <v>87.47</v>
      </c>
      <c r="Y48" s="10">
        <v>87.74</v>
      </c>
      <c r="Z48" s="10">
        <v>84.27</v>
      </c>
      <c r="AA48" s="10">
        <v>86.39</v>
      </c>
      <c r="AB48" s="95">
        <v>4353800</v>
      </c>
      <c r="AC48" s="10">
        <v>86.14</v>
      </c>
      <c r="AD48" s="2">
        <f t="shared" si="0"/>
        <v>3.4699999999999989</v>
      </c>
      <c r="AE48" s="138">
        <f t="shared" si="1"/>
        <v>-2.0357102240418534E-2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91.1768</v>
      </c>
      <c r="Q49" s="2"/>
      <c r="T49" s="108" t="s">
        <v>106</v>
      </c>
      <c r="U49" s="376" t="s">
        <v>363</v>
      </c>
      <c r="W49" s="133">
        <v>42524</v>
      </c>
      <c r="X49" s="10">
        <v>92.14</v>
      </c>
      <c r="Y49" s="10">
        <v>92.4</v>
      </c>
      <c r="Z49" s="10">
        <v>87.48</v>
      </c>
      <c r="AA49" s="10">
        <v>88.19</v>
      </c>
      <c r="AB49" s="95">
        <v>3837000</v>
      </c>
      <c r="AC49" s="10">
        <v>87.93</v>
      </c>
      <c r="AD49" s="2">
        <f t="shared" si="0"/>
        <v>4.9200000000000017</v>
      </c>
      <c r="AE49" s="138">
        <f t="shared" si="1"/>
        <v>-4.3823401478903734E-2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90.3001</v>
      </c>
      <c r="Q50" s="2"/>
      <c r="T50" s="108" t="s">
        <v>107</v>
      </c>
      <c r="U50" s="377">
        <v>1026284</v>
      </c>
      <c r="W50" s="133">
        <v>42523</v>
      </c>
      <c r="X50" s="10">
        <v>98.66</v>
      </c>
      <c r="Y50" s="10">
        <v>99.03</v>
      </c>
      <c r="Z50" s="10">
        <v>84.8</v>
      </c>
      <c r="AA50" s="10">
        <v>92.23</v>
      </c>
      <c r="AB50" s="95">
        <v>11586700</v>
      </c>
      <c r="AC50" s="10">
        <v>91.96</v>
      </c>
      <c r="AD50" s="2">
        <f t="shared" si="0"/>
        <v>14.230000000000004</v>
      </c>
      <c r="AE50" s="138">
        <f t="shared" si="1"/>
        <v>-6.5826899634295E-2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89.423400000000001</v>
      </c>
      <c r="Q51" s="2"/>
      <c r="T51" s="108" t="s">
        <v>110</v>
      </c>
      <c r="U51" s="377">
        <v>2091260</v>
      </c>
      <c r="W51" s="133">
        <v>42522</v>
      </c>
      <c r="X51" s="10">
        <v>98.76</v>
      </c>
      <c r="Y51" s="10">
        <v>99.28</v>
      </c>
      <c r="Z51" s="10">
        <v>98.01</v>
      </c>
      <c r="AA51" s="10">
        <v>98.73</v>
      </c>
      <c r="AB51" s="95">
        <v>1499300</v>
      </c>
      <c r="AC51" s="10">
        <v>98.44</v>
      </c>
      <c r="AD51" s="2">
        <f t="shared" si="0"/>
        <v>1.269999999999996</v>
      </c>
      <c r="AE51" s="138">
        <f t="shared" si="1"/>
        <v>-2.4321037697608849E-3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88.546700000000001</v>
      </c>
      <c r="Q52" s="2"/>
      <c r="T52" s="108" t="s">
        <v>108</v>
      </c>
      <c r="U52" s="376" t="s">
        <v>522</v>
      </c>
      <c r="W52" s="133">
        <v>42521</v>
      </c>
      <c r="X52" s="10">
        <v>99.37</v>
      </c>
      <c r="Y52" s="10">
        <v>99.7</v>
      </c>
      <c r="Z52" s="10">
        <v>97.85</v>
      </c>
      <c r="AA52" s="10">
        <v>98.97</v>
      </c>
      <c r="AB52" s="95">
        <v>2047200</v>
      </c>
      <c r="AC52" s="10">
        <v>98.68</v>
      </c>
      <c r="AD52" s="2">
        <f t="shared" si="0"/>
        <v>1.8500000000000085</v>
      </c>
      <c r="AE52" s="138">
        <f t="shared" si="1"/>
        <v>-6.1436196998690962E-3</v>
      </c>
    </row>
    <row r="53" spans="1:31" x14ac:dyDescent="0.25">
      <c r="O53" s="83">
        <v>1</v>
      </c>
      <c r="P53" s="83">
        <f t="shared" si="33"/>
        <v>87.67</v>
      </c>
      <c r="Q53" s="2"/>
      <c r="T53" s="108" t="s">
        <v>111</v>
      </c>
      <c r="U53" s="376">
        <v>14.01</v>
      </c>
      <c r="W53" s="133">
        <v>42517</v>
      </c>
      <c r="X53" s="10">
        <v>96.08</v>
      </c>
      <c r="Y53" s="10">
        <v>99.8</v>
      </c>
      <c r="Z53" s="10">
        <v>96.05</v>
      </c>
      <c r="AA53" s="10">
        <v>99.58</v>
      </c>
      <c r="AB53" s="95">
        <v>3783800</v>
      </c>
      <c r="AC53" s="10">
        <v>99.29</v>
      </c>
      <c r="AD53" s="2">
        <f t="shared" si="0"/>
        <v>3.75</v>
      </c>
      <c r="AE53" s="138">
        <f t="shared" si="1"/>
        <v>2.6571546732837126E-2</v>
      </c>
    </row>
    <row r="54" spans="1:31" x14ac:dyDescent="0.25">
      <c r="O54" s="83">
        <v>0.99</v>
      </c>
      <c r="P54" s="83">
        <f t="shared" si="33"/>
        <v>86.793300000000002</v>
      </c>
      <c r="Q54" s="2"/>
      <c r="T54" s="108" t="s">
        <v>112</v>
      </c>
      <c r="U54" s="376">
        <v>6.26</v>
      </c>
      <c r="W54" s="133">
        <v>42516</v>
      </c>
      <c r="X54" s="10">
        <v>108.98</v>
      </c>
      <c r="Y54" s="10">
        <v>109.09</v>
      </c>
      <c r="Z54" s="10">
        <v>95.99</v>
      </c>
      <c r="AA54" s="10">
        <v>97</v>
      </c>
      <c r="AB54" s="95">
        <v>9944700</v>
      </c>
      <c r="AC54" s="10">
        <v>96.72</v>
      </c>
      <c r="AD54" s="2">
        <f t="shared" si="0"/>
        <v>13.100000000000009</v>
      </c>
      <c r="AE54" s="138">
        <f t="shared" si="1"/>
        <v>-0.10494169905607997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85.916600000000003</v>
      </c>
      <c r="Q55" s="2"/>
      <c r="T55" s="108" t="s">
        <v>109</v>
      </c>
      <c r="U55" s="376" t="s">
        <v>402</v>
      </c>
      <c r="W55" s="133">
        <v>42515</v>
      </c>
      <c r="X55" s="10">
        <v>105.97</v>
      </c>
      <c r="Y55" s="10">
        <v>108.81</v>
      </c>
      <c r="Z55" s="10">
        <v>105.95</v>
      </c>
      <c r="AA55" s="10">
        <v>108.37</v>
      </c>
      <c r="AB55" s="95">
        <v>2235800</v>
      </c>
      <c r="AC55" s="10">
        <v>108.06</v>
      </c>
      <c r="AD55" s="2">
        <f t="shared" si="0"/>
        <v>2.8599999999999994</v>
      </c>
      <c r="AE55" s="138">
        <f t="shared" si="1"/>
        <v>2.4556745994121609E-2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85.039900000000003</v>
      </c>
      <c r="W56" s="133">
        <v>42514</v>
      </c>
      <c r="X56" s="10">
        <v>108.03</v>
      </c>
      <c r="Y56" s="10">
        <v>108.52</v>
      </c>
      <c r="Z56" s="10">
        <v>105.55</v>
      </c>
      <c r="AA56" s="10">
        <v>105.78</v>
      </c>
      <c r="AB56" s="95">
        <v>1751500</v>
      </c>
      <c r="AC56" s="10">
        <v>105.47</v>
      </c>
      <c r="AD56" s="2">
        <f t="shared" si="0"/>
        <v>2.9699999999999989</v>
      </c>
      <c r="AE56" s="138">
        <f t="shared" si="1"/>
        <v>-2.0159791898922363E-2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84.163200000000003</v>
      </c>
      <c r="W57" s="133">
        <v>42513</v>
      </c>
      <c r="X57" s="10">
        <v>107.37</v>
      </c>
      <c r="Y57" s="10">
        <v>109.42</v>
      </c>
      <c r="Z57" s="10">
        <v>106.78</v>
      </c>
      <c r="AA57" s="10">
        <v>107.95</v>
      </c>
      <c r="AB57" s="95">
        <v>1452400</v>
      </c>
      <c r="AC57" s="10">
        <v>107.64</v>
      </c>
      <c r="AD57" s="2">
        <f t="shared" si="0"/>
        <v>2.6400000000000006</v>
      </c>
      <c r="AE57" s="138">
        <f t="shared" si="1"/>
        <v>7.0165590794275534E-3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83.286500000000004</v>
      </c>
      <c r="W58" s="133">
        <v>42510</v>
      </c>
      <c r="X58" s="10">
        <v>108.51</v>
      </c>
      <c r="Y58" s="10">
        <v>108.67</v>
      </c>
      <c r="Z58" s="10">
        <v>106.06</v>
      </c>
      <c r="AA58" s="10">
        <v>107.2</v>
      </c>
      <c r="AB58" s="95">
        <v>1192400</v>
      </c>
      <c r="AC58" s="10">
        <v>106.89</v>
      </c>
      <c r="AD58" s="2">
        <f t="shared" si="0"/>
        <v>2.6099999999999994</v>
      </c>
      <c r="AE58" s="138">
        <f t="shared" si="1"/>
        <v>-1.3474850023073359E-2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82.40979999999999</v>
      </c>
      <c r="W59" s="133">
        <v>42509</v>
      </c>
      <c r="X59" s="10">
        <v>106.06</v>
      </c>
      <c r="Y59" s="10">
        <v>109.13</v>
      </c>
      <c r="Z59" s="10">
        <v>105.23</v>
      </c>
      <c r="AA59" s="10">
        <v>108.67</v>
      </c>
      <c r="AB59" s="95">
        <v>1388700</v>
      </c>
      <c r="AC59" s="10">
        <v>108.35</v>
      </c>
      <c r="AD59" s="2">
        <f t="shared" si="0"/>
        <v>3.8999999999999915</v>
      </c>
      <c r="AE59" s="138">
        <f t="shared" si="1"/>
        <v>1.7848755284170847E-2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81.533100000000005</v>
      </c>
      <c r="W60" s="133">
        <v>42508</v>
      </c>
      <c r="X60" s="10">
        <v>105.32</v>
      </c>
      <c r="Y60" s="10">
        <v>107.54</v>
      </c>
      <c r="Z60" s="10">
        <v>105.06</v>
      </c>
      <c r="AA60" s="10">
        <v>106.76</v>
      </c>
      <c r="AB60" s="95">
        <v>794800</v>
      </c>
      <c r="AC60" s="10">
        <v>106.45</v>
      </c>
      <c r="AD60" s="2">
        <f t="shared" si="0"/>
        <v>2.480000000000004</v>
      </c>
      <c r="AE60" s="138">
        <f t="shared" si="1"/>
        <v>6.2387749314680718E-3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80.656400000000005</v>
      </c>
      <c r="W61" s="133">
        <v>42507</v>
      </c>
      <c r="X61" s="10">
        <v>106.32</v>
      </c>
      <c r="Y61" s="10">
        <v>108.44</v>
      </c>
      <c r="Z61" s="10">
        <v>105.08</v>
      </c>
      <c r="AA61" s="10">
        <v>106.1</v>
      </c>
      <c r="AB61" s="95">
        <v>789200</v>
      </c>
      <c r="AC61" s="10">
        <v>105.79</v>
      </c>
      <c r="AD61" s="2">
        <f t="shared" si="0"/>
        <v>3.3599999999999994</v>
      </c>
      <c r="AE61" s="138">
        <f t="shared" si="1"/>
        <v>-9.4437623949372718E-4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79.779700000000005</v>
      </c>
      <c r="W62" s="133">
        <v>42506</v>
      </c>
      <c r="X62" s="10">
        <v>103.03</v>
      </c>
      <c r="Y62" s="10">
        <v>106.95</v>
      </c>
      <c r="Z62" s="10">
        <v>103.03</v>
      </c>
      <c r="AA62" s="10">
        <v>106.2</v>
      </c>
      <c r="AB62" s="95">
        <v>992900</v>
      </c>
      <c r="AC62" s="10">
        <v>105.89</v>
      </c>
      <c r="AD62" s="2">
        <f t="shared" si="0"/>
        <v>3.9200000000000017</v>
      </c>
      <c r="AE62" s="138">
        <f t="shared" si="1"/>
        <v>3.0058365758754979E-2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78.903000000000006</v>
      </c>
      <c r="W63" s="133">
        <v>42503</v>
      </c>
      <c r="X63" s="10">
        <v>103.98</v>
      </c>
      <c r="Y63" s="10">
        <v>104.4</v>
      </c>
      <c r="Z63" s="10">
        <v>102.24</v>
      </c>
      <c r="AA63" s="10">
        <v>103.1</v>
      </c>
      <c r="AB63" s="95">
        <v>1207200</v>
      </c>
      <c r="AC63" s="10">
        <v>102.8</v>
      </c>
      <c r="AD63" s="2">
        <f t="shared" si="0"/>
        <v>2.1600000000000108</v>
      </c>
      <c r="AE63" s="138">
        <f t="shared" si="1"/>
        <v>-9.6339113680153909E-3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42502</v>
      </c>
      <c r="X64" s="10">
        <v>103.98</v>
      </c>
      <c r="Y64" s="10">
        <v>105.68</v>
      </c>
      <c r="Z64" s="10">
        <v>103.11</v>
      </c>
      <c r="AA64" s="10">
        <v>104.1</v>
      </c>
      <c r="AB64" s="95">
        <v>904000</v>
      </c>
      <c r="AC64" s="10">
        <v>103.8</v>
      </c>
      <c r="AD64" s="2">
        <f t="shared" si="0"/>
        <v>2.5700000000000074</v>
      </c>
      <c r="AE64" s="138">
        <f t="shared" si="1"/>
        <v>1.1574074074072183E-3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42501</v>
      </c>
      <c r="X65" s="10">
        <v>106.77</v>
      </c>
      <c r="Y65" s="10">
        <v>106.96</v>
      </c>
      <c r="Z65" s="10">
        <v>102.15</v>
      </c>
      <c r="AA65" s="10">
        <v>103.98</v>
      </c>
      <c r="AB65" s="95">
        <v>2342600</v>
      </c>
      <c r="AC65" s="10">
        <v>103.68</v>
      </c>
      <c r="AD65" s="2">
        <f t="shared" si="0"/>
        <v>4.8099999999999881</v>
      </c>
      <c r="AE65" s="138">
        <f t="shared" si="1"/>
        <v>-3.8218923933209581E-2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42500</v>
      </c>
      <c r="X66" s="10">
        <v>107.18</v>
      </c>
      <c r="Y66" s="10">
        <v>108.99</v>
      </c>
      <c r="Z66" s="10">
        <v>107.18</v>
      </c>
      <c r="AA66" s="10">
        <v>108.11</v>
      </c>
      <c r="AB66" s="95">
        <v>960100</v>
      </c>
      <c r="AC66" s="10">
        <v>107.8</v>
      </c>
      <c r="AD66" s="2">
        <f t="shared" si="0"/>
        <v>1.8099999999999881</v>
      </c>
      <c r="AE66" s="138">
        <f t="shared" si="1"/>
        <v>4.5662100456620447E-3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42499</v>
      </c>
      <c r="X67" s="10">
        <v>107.93</v>
      </c>
      <c r="Y67" s="10">
        <v>108.67</v>
      </c>
      <c r="Z67" s="10">
        <v>107.36</v>
      </c>
      <c r="AA67" s="10">
        <v>107.62</v>
      </c>
      <c r="AB67" s="95">
        <v>854800</v>
      </c>
      <c r="AC67" s="10">
        <v>107.31</v>
      </c>
      <c r="AD67" s="2">
        <f>Y67-Z67</f>
        <v>1.3100000000000023</v>
      </c>
      <c r="AE67" s="138">
        <f>AC67/AC68-1</f>
        <v>-3.4361069836552627E-3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42496</v>
      </c>
      <c r="X68" s="10">
        <v>108.01</v>
      </c>
      <c r="Y68" s="10">
        <v>108.83</v>
      </c>
      <c r="Z68" s="10">
        <v>105.79</v>
      </c>
      <c r="AA68" s="10">
        <v>107.99</v>
      </c>
      <c r="AB68" s="95">
        <v>897100</v>
      </c>
      <c r="AC68" s="10">
        <v>107.68</v>
      </c>
      <c r="AD68" s="2">
        <f>Y68-Z68</f>
        <v>3.039999999999992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42591</v>
      </c>
      <c r="X2" s="10">
        <v>108.23</v>
      </c>
      <c r="Y2" s="10">
        <v>108.94</v>
      </c>
      <c r="Z2" s="10">
        <v>108.01</v>
      </c>
      <c r="AA2" s="10">
        <v>108.81</v>
      </c>
      <c r="AB2" s="95">
        <v>26237700</v>
      </c>
      <c r="AC2" s="10">
        <v>108.81</v>
      </c>
      <c r="AD2" s="2">
        <f>Y2-Z2</f>
        <v>0.92999999999999261</v>
      </c>
      <c r="AE2" s="138">
        <f>AC2/AC3-1</f>
        <v>4.0601642520992076E-3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108.81</v>
      </c>
      <c r="W3" s="133">
        <v>42590</v>
      </c>
      <c r="X3" s="10">
        <v>107.52</v>
      </c>
      <c r="Y3" s="10">
        <v>108.37</v>
      </c>
      <c r="Z3" s="10">
        <v>107.16</v>
      </c>
      <c r="AA3" s="10">
        <v>108.37</v>
      </c>
      <c r="AB3" s="95">
        <v>28037200</v>
      </c>
      <c r="AC3" s="10">
        <v>108.37</v>
      </c>
      <c r="AD3" s="2">
        <f t="shared" ref="AD3:AD66" si="0">Y3-Z3</f>
        <v>1.210000000000008</v>
      </c>
      <c r="AE3" s="138">
        <f t="shared" ref="AE3:AE66" si="1">AC3/AC4-1</f>
        <v>8.2806103461108282E-3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108.81</v>
      </c>
      <c r="T4" s="1"/>
      <c r="W4" s="133">
        <v>42587</v>
      </c>
      <c r="X4" s="10">
        <v>106.27</v>
      </c>
      <c r="Y4" s="10">
        <v>107.65</v>
      </c>
      <c r="Z4" s="10">
        <v>106.18</v>
      </c>
      <c r="AA4" s="10">
        <v>107.48</v>
      </c>
      <c r="AB4" s="95">
        <v>40553400</v>
      </c>
      <c r="AC4" s="10">
        <v>107.48</v>
      </c>
      <c r="AD4" s="2">
        <f t="shared" si="0"/>
        <v>1.4699999999999989</v>
      </c>
      <c r="AE4" s="138">
        <f t="shared" si="1"/>
        <v>1.5207329744025611E-2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42586</v>
      </c>
      <c r="X5" s="10">
        <v>105.58</v>
      </c>
      <c r="Y5" s="10">
        <v>106</v>
      </c>
      <c r="Z5" s="10">
        <v>105.28</v>
      </c>
      <c r="AA5" s="10">
        <v>105.87</v>
      </c>
      <c r="AB5" s="95">
        <v>27408700</v>
      </c>
      <c r="AC5" s="10">
        <v>105.87</v>
      </c>
      <c r="AD5" s="2">
        <f t="shared" si="0"/>
        <v>0.71999999999999886</v>
      </c>
      <c r="AE5" s="138" t="e">
        <f t="shared" si="1"/>
        <v>#DIV/0!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 t="s">
        <v>227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42585</v>
      </c>
      <c r="X7" s="10">
        <v>104.81</v>
      </c>
      <c r="Y7" s="10">
        <v>105.84</v>
      </c>
      <c r="Z7" s="10">
        <v>104.77</v>
      </c>
      <c r="AA7" s="10">
        <v>105.79</v>
      </c>
      <c r="AB7" s="95">
        <v>30202600</v>
      </c>
      <c r="AC7" s="10">
        <v>105.22</v>
      </c>
      <c r="AD7" s="2">
        <f t="shared" si="0"/>
        <v>1.0700000000000074</v>
      </c>
      <c r="AE7" s="138">
        <f t="shared" si="1"/>
        <v>1.2509622786758934E-2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106.05</v>
      </c>
      <c r="Y8" s="10">
        <v>106.07</v>
      </c>
      <c r="Z8" s="10">
        <v>104</v>
      </c>
      <c r="AA8" s="10">
        <v>104.48</v>
      </c>
      <c r="AB8" s="95">
        <v>33816600</v>
      </c>
      <c r="AC8" s="10">
        <v>103.92</v>
      </c>
      <c r="AD8" s="2">
        <f t="shared" si="0"/>
        <v>2.0699999999999932</v>
      </c>
      <c r="AE8" s="138">
        <f t="shared" si="1"/>
        <v>-1.4789533560864654E-2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42583</v>
      </c>
      <c r="X9" s="10">
        <v>104.41</v>
      </c>
      <c r="Y9" s="10">
        <v>106.15</v>
      </c>
      <c r="Z9" s="10">
        <v>104.41</v>
      </c>
      <c r="AA9" s="10">
        <v>106.05</v>
      </c>
      <c r="AB9" s="95">
        <v>38167900</v>
      </c>
      <c r="AC9" s="10">
        <v>105.48</v>
      </c>
      <c r="AD9" s="2">
        <f t="shared" si="0"/>
        <v>1.7400000000000091</v>
      </c>
      <c r="AE9" s="138">
        <f t="shared" si="1"/>
        <v>1.7655571635311063E-2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42580</v>
      </c>
      <c r="X10" s="10">
        <v>104.19</v>
      </c>
      <c r="Y10" s="10">
        <v>104.55</v>
      </c>
      <c r="Z10" s="10">
        <v>103.68</v>
      </c>
      <c r="AA10" s="10">
        <v>104.21</v>
      </c>
      <c r="AB10" s="95">
        <v>27733700</v>
      </c>
      <c r="AC10" s="10">
        <v>103.65</v>
      </c>
      <c r="AD10" s="2">
        <f t="shared" si="0"/>
        <v>0.86999999999999034</v>
      </c>
      <c r="AE10" s="138">
        <f t="shared" si="1"/>
        <v>-1.2526498361918881E-3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42579</v>
      </c>
      <c r="X11" s="10">
        <v>102.83</v>
      </c>
      <c r="Y11" s="10">
        <v>104.45</v>
      </c>
      <c r="Z11" s="10">
        <v>102.82</v>
      </c>
      <c r="AA11" s="10">
        <v>104.34</v>
      </c>
      <c r="AB11" s="95">
        <v>39869800</v>
      </c>
      <c r="AC11" s="10">
        <v>103.78</v>
      </c>
      <c r="AD11" s="2">
        <f t="shared" si="0"/>
        <v>1.6300000000000097</v>
      </c>
      <c r="AE11" s="138">
        <f t="shared" si="1"/>
        <v>1.3476562499999956E-2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42578</v>
      </c>
      <c r="X12" s="10">
        <v>104.27</v>
      </c>
      <c r="Y12" s="10">
        <v>104.35</v>
      </c>
      <c r="Z12" s="10">
        <v>102.75</v>
      </c>
      <c r="AA12" s="10">
        <v>102.95</v>
      </c>
      <c r="AB12" s="95">
        <v>92344800</v>
      </c>
      <c r="AC12" s="10">
        <v>102.4</v>
      </c>
      <c r="AD12" s="2">
        <f t="shared" si="0"/>
        <v>1.5999999999999943</v>
      </c>
      <c r="AE12" s="138">
        <f t="shared" si="1"/>
        <v>6.5002600104004049E-2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42577</v>
      </c>
      <c r="X13" s="10">
        <v>96.82</v>
      </c>
      <c r="Y13" s="10">
        <v>97.97</v>
      </c>
      <c r="Z13" s="10">
        <v>96.42</v>
      </c>
      <c r="AA13" s="10">
        <v>96.67</v>
      </c>
      <c r="AB13" s="95">
        <v>56239800</v>
      </c>
      <c r="AC13" s="10">
        <v>96.15</v>
      </c>
      <c r="AD13" s="2">
        <f t="shared" si="0"/>
        <v>1.5499999999999972</v>
      </c>
      <c r="AE13" s="138">
        <f t="shared" si="1"/>
        <v>-6.9200578392892842E-3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42576</v>
      </c>
      <c r="X14" s="10">
        <v>98.25</v>
      </c>
      <c r="Y14" s="10">
        <v>98.84</v>
      </c>
      <c r="Z14" s="10">
        <v>96.92</v>
      </c>
      <c r="AA14" s="10">
        <v>97.34</v>
      </c>
      <c r="AB14" s="95">
        <v>40382900</v>
      </c>
      <c r="AC14" s="10">
        <v>96.82</v>
      </c>
      <c r="AD14" s="2">
        <f t="shared" si="0"/>
        <v>1.9200000000000017</v>
      </c>
      <c r="AE14" s="138">
        <f t="shared" si="1"/>
        <v>-1.3349638234994465E-2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42573</v>
      </c>
      <c r="X15" s="10">
        <v>99.26</v>
      </c>
      <c r="Y15" s="10">
        <v>99.3</v>
      </c>
      <c r="Z15" s="10">
        <v>98.31</v>
      </c>
      <c r="AA15" s="10">
        <v>98.66</v>
      </c>
      <c r="AB15" s="95">
        <v>28313700</v>
      </c>
      <c r="AC15" s="10">
        <v>98.13</v>
      </c>
      <c r="AD15" s="2">
        <f t="shared" si="0"/>
        <v>0.98999999999999488</v>
      </c>
      <c r="AE15" s="138">
        <f t="shared" si="1"/>
        <v>-7.6853069066640245E-3</v>
      </c>
    </row>
    <row r="16" spans="1:40" x14ac:dyDescent="0.25">
      <c r="G16" s="1"/>
      <c r="H16" s="72"/>
      <c r="W16" s="133">
        <v>42572</v>
      </c>
      <c r="X16" s="10">
        <v>99.83</v>
      </c>
      <c r="Y16" s="10">
        <v>101</v>
      </c>
      <c r="Z16" s="10">
        <v>99.13</v>
      </c>
      <c r="AA16" s="10">
        <v>99.43</v>
      </c>
      <c r="AB16" s="95">
        <v>32702000</v>
      </c>
      <c r="AC16" s="10">
        <v>98.89</v>
      </c>
      <c r="AD16" s="2">
        <f t="shared" si="0"/>
        <v>1.8700000000000045</v>
      </c>
      <c r="AE16" s="138">
        <f t="shared" si="1"/>
        <v>-5.3309193321263715E-3</v>
      </c>
    </row>
    <row r="17" spans="1:31" x14ac:dyDescent="0.25">
      <c r="G17" s="1"/>
      <c r="H17" s="72"/>
      <c r="W17" s="133">
        <v>42571</v>
      </c>
      <c r="X17" s="10">
        <v>100</v>
      </c>
      <c r="Y17" s="10">
        <v>100.46</v>
      </c>
      <c r="Z17" s="10">
        <v>99.74</v>
      </c>
      <c r="AA17" s="10">
        <v>99.96</v>
      </c>
      <c r="AB17" s="95">
        <v>26276000</v>
      </c>
      <c r="AC17" s="10">
        <v>99.42</v>
      </c>
      <c r="AD17" s="2">
        <f t="shared" si="0"/>
        <v>0.71999999999999886</v>
      </c>
      <c r="AE17" s="138">
        <f t="shared" si="1"/>
        <v>9.0607067351267112E-4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42570</v>
      </c>
      <c r="X18" s="10">
        <v>99.56</v>
      </c>
      <c r="Y18" s="10">
        <v>100</v>
      </c>
      <c r="Z18" s="10">
        <v>99.34</v>
      </c>
      <c r="AA18" s="10">
        <v>99.87</v>
      </c>
      <c r="AB18" s="95">
        <v>23779900</v>
      </c>
      <c r="AC18" s="10">
        <v>99.33</v>
      </c>
      <c r="AD18" s="2">
        <f t="shared" si="0"/>
        <v>0.65999999999999659</v>
      </c>
      <c r="AE18" s="138">
        <f t="shared" si="1"/>
        <v>4.0286030818803553E-4</v>
      </c>
    </row>
    <row r="19" spans="1:31" ht="15.75" thickBot="1" x14ac:dyDescent="0.3">
      <c r="A19" s="363" t="s">
        <v>206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3">SumByColor($A$19,M2:M17)</f>
        <v>#VALUE!</v>
      </c>
      <c r="N19" s="2"/>
      <c r="W19" s="133">
        <v>42569</v>
      </c>
      <c r="X19" s="10">
        <v>98.7</v>
      </c>
      <c r="Y19" s="10">
        <v>100.13</v>
      </c>
      <c r="Z19" s="10">
        <v>98.6</v>
      </c>
      <c r="AA19" s="10">
        <v>99.83</v>
      </c>
      <c r="AB19" s="95">
        <v>36493900</v>
      </c>
      <c r="AC19" s="10">
        <v>99.29</v>
      </c>
      <c r="AD19" s="2">
        <f t="shared" si="0"/>
        <v>1.5300000000000011</v>
      </c>
      <c r="AE19" s="138">
        <f t="shared" si="1"/>
        <v>1.058524173027986E-2</v>
      </c>
    </row>
    <row r="20" spans="1:31" x14ac:dyDescent="0.25">
      <c r="W20" s="133">
        <v>42566</v>
      </c>
      <c r="X20" s="10">
        <v>98.92</v>
      </c>
      <c r="Y20" s="10">
        <v>99.3</v>
      </c>
      <c r="Z20" s="10">
        <v>98.5</v>
      </c>
      <c r="AA20" s="10">
        <v>98.78</v>
      </c>
      <c r="AB20" s="95">
        <v>30137000</v>
      </c>
      <c r="AC20" s="10">
        <v>98.25</v>
      </c>
      <c r="AD20" s="2">
        <f t="shared" si="0"/>
        <v>0.79999999999999716</v>
      </c>
      <c r="AE20" s="138">
        <f t="shared" si="1"/>
        <v>-1.0177081213114114E-4</v>
      </c>
    </row>
    <row r="21" spans="1:31" x14ac:dyDescent="0.25">
      <c r="W21" s="133">
        <v>42565</v>
      </c>
      <c r="X21" s="10">
        <v>97.39</v>
      </c>
      <c r="Y21" s="10">
        <v>98.99</v>
      </c>
      <c r="Z21" s="10">
        <v>97.32</v>
      </c>
      <c r="AA21" s="10">
        <v>98.79</v>
      </c>
      <c r="AB21" s="95">
        <v>38919000</v>
      </c>
      <c r="AC21" s="10">
        <v>98.26</v>
      </c>
      <c r="AD21" s="2">
        <f t="shared" si="0"/>
        <v>1.6700000000000017</v>
      </c>
      <c r="AE21" s="138">
        <f t="shared" si="1"/>
        <v>1.982355993772722E-2</v>
      </c>
    </row>
    <row r="22" spans="1:31" x14ac:dyDescent="0.25">
      <c r="W22" s="133">
        <v>42564</v>
      </c>
      <c r="X22" s="10">
        <v>97.41</v>
      </c>
      <c r="Y22" s="10">
        <v>97.67</v>
      </c>
      <c r="Z22" s="10">
        <v>96.84</v>
      </c>
      <c r="AA22" s="10">
        <v>96.87</v>
      </c>
      <c r="AB22" s="95">
        <v>25892200</v>
      </c>
      <c r="AC22" s="10">
        <v>96.35</v>
      </c>
      <c r="AD22" s="2">
        <f t="shared" si="0"/>
        <v>0.82999999999999829</v>
      </c>
      <c r="AE22" s="138">
        <f t="shared" si="1"/>
        <v>-5.6759545923633636E-3</v>
      </c>
    </row>
    <row r="23" spans="1:31" x14ac:dyDescent="0.25">
      <c r="W23" s="133">
        <v>42563</v>
      </c>
      <c r="X23" s="10">
        <v>97.17</v>
      </c>
      <c r="Y23" s="10">
        <v>97.7</v>
      </c>
      <c r="Z23" s="10">
        <v>97.12</v>
      </c>
      <c r="AA23" s="10">
        <v>97.42</v>
      </c>
      <c r="AB23" s="95">
        <v>24167500</v>
      </c>
      <c r="AC23" s="10">
        <v>96.9</v>
      </c>
      <c r="AD23" s="2">
        <f t="shared" si="0"/>
        <v>0.57999999999999829</v>
      </c>
      <c r="AE23" s="138">
        <f t="shared" si="1"/>
        <v>4.5614762595895808E-3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42562</v>
      </c>
      <c r="X24" s="10">
        <v>96.75</v>
      </c>
      <c r="Y24" s="10">
        <v>97.65</v>
      </c>
      <c r="Z24" s="10">
        <v>96.73</v>
      </c>
      <c r="AA24" s="10">
        <v>96.98</v>
      </c>
      <c r="AB24" s="95">
        <v>23794900</v>
      </c>
      <c r="AC24" s="10">
        <v>96.46</v>
      </c>
      <c r="AD24" s="2">
        <f t="shared" si="0"/>
        <v>0.92000000000000171</v>
      </c>
      <c r="AE24" s="138">
        <f t="shared" si="1"/>
        <v>3.1198003327785884E-3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42559</v>
      </c>
      <c r="X25" s="10">
        <v>96.49</v>
      </c>
      <c r="Y25" s="10">
        <v>96.89</v>
      </c>
      <c r="Z25" s="10">
        <v>96.05</v>
      </c>
      <c r="AA25" s="10">
        <v>96.68</v>
      </c>
      <c r="AB25" s="95">
        <v>28912100</v>
      </c>
      <c r="AC25" s="10">
        <v>96.16</v>
      </c>
      <c r="AD25" s="2">
        <f t="shared" si="0"/>
        <v>0.84000000000000341</v>
      </c>
      <c r="AE25" s="138">
        <f t="shared" si="1"/>
        <v>7.755187591699908E-3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42558</v>
      </c>
      <c r="X26" s="10">
        <v>95.7</v>
      </c>
      <c r="Y26" s="10">
        <v>96.5</v>
      </c>
      <c r="Z26" s="10">
        <v>95.62</v>
      </c>
      <c r="AA26" s="10">
        <v>95.94</v>
      </c>
      <c r="AB26" s="95">
        <v>25139600</v>
      </c>
      <c r="AC26" s="10">
        <v>95.42</v>
      </c>
      <c r="AD26" s="2">
        <f t="shared" si="0"/>
        <v>0.87999999999999545</v>
      </c>
      <c r="AE26" s="138">
        <f t="shared" si="1"/>
        <v>4.2096400757736241E-3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42557</v>
      </c>
      <c r="X27" s="10">
        <v>94.6</v>
      </c>
      <c r="Y27" s="10">
        <v>95.66</v>
      </c>
      <c r="Z27" s="10">
        <v>94.37</v>
      </c>
      <c r="AA27" s="10">
        <v>95.53</v>
      </c>
      <c r="AB27" s="95">
        <v>30949100</v>
      </c>
      <c r="AC27" s="10">
        <v>95.02</v>
      </c>
      <c r="AD27" s="2">
        <f t="shared" si="0"/>
        <v>1.289999999999992</v>
      </c>
      <c r="AE27" s="138">
        <f t="shared" si="1"/>
        <v>5.7154953429296995E-3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42556</v>
      </c>
      <c r="X28" s="10">
        <v>95.39</v>
      </c>
      <c r="Y28" s="10">
        <v>95.4</v>
      </c>
      <c r="Z28" s="10">
        <v>94.46</v>
      </c>
      <c r="AA28" s="10">
        <v>94.99</v>
      </c>
      <c r="AB28" s="95">
        <v>27705200</v>
      </c>
      <c r="AC28" s="10">
        <v>94.48</v>
      </c>
      <c r="AD28" s="2">
        <f t="shared" si="0"/>
        <v>0.94000000000001194</v>
      </c>
      <c r="AE28" s="138">
        <f t="shared" si="1"/>
        <v>-9.3320750760197413E-3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42552</v>
      </c>
      <c r="X29" s="10">
        <v>95.49</v>
      </c>
      <c r="Y29" s="10">
        <v>96.47</v>
      </c>
      <c r="Z29" s="10">
        <v>95.33</v>
      </c>
      <c r="AA29" s="10">
        <v>95.89</v>
      </c>
      <c r="AB29" s="95">
        <v>26026500</v>
      </c>
      <c r="AC29" s="10">
        <v>95.37</v>
      </c>
      <c r="AD29" s="2">
        <f t="shared" si="0"/>
        <v>1.1400000000000006</v>
      </c>
      <c r="AE29" s="138">
        <f t="shared" si="1"/>
        <v>3.050063104753864E-3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42551</v>
      </c>
      <c r="X30" s="10">
        <v>94.44</v>
      </c>
      <c r="Y30" s="10">
        <v>95.77</v>
      </c>
      <c r="Z30" s="10">
        <v>94.3</v>
      </c>
      <c r="AA30" s="10">
        <v>95.6</v>
      </c>
      <c r="AB30" s="95">
        <v>35836400</v>
      </c>
      <c r="AC30" s="10">
        <v>95.08</v>
      </c>
      <c r="AD30" s="2">
        <f t="shared" si="0"/>
        <v>1.4699999999999989</v>
      </c>
      <c r="AE30" s="138">
        <f t="shared" si="1"/>
        <v>1.2674406220044787E-2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42550</v>
      </c>
      <c r="X31" s="10">
        <v>93.97</v>
      </c>
      <c r="Y31" s="10">
        <v>94.55</v>
      </c>
      <c r="Z31" s="10">
        <v>93.63</v>
      </c>
      <c r="AA31" s="10">
        <v>94.4</v>
      </c>
      <c r="AB31" s="95">
        <v>36531000</v>
      </c>
      <c r="AC31" s="10">
        <v>93.89</v>
      </c>
      <c r="AD31" s="2">
        <f t="shared" si="0"/>
        <v>0.92000000000000171</v>
      </c>
      <c r="AE31" s="138">
        <f t="shared" si="1"/>
        <v>8.5938339241593553E-3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42549</v>
      </c>
      <c r="X32" s="10">
        <v>92.9</v>
      </c>
      <c r="Y32" s="10">
        <v>93.66</v>
      </c>
      <c r="Z32" s="10">
        <v>92.14</v>
      </c>
      <c r="AA32" s="10">
        <v>93.59</v>
      </c>
      <c r="AB32" s="95">
        <v>40444900</v>
      </c>
      <c r="AC32" s="10">
        <v>93.09</v>
      </c>
      <c r="AD32" s="2">
        <f t="shared" si="0"/>
        <v>1.519999999999996</v>
      </c>
      <c r="AE32" s="138">
        <f t="shared" si="1"/>
        <v>1.6932488529604495E-2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42548</v>
      </c>
      <c r="X33" s="10">
        <v>93</v>
      </c>
      <c r="Y33" s="10">
        <v>93.05</v>
      </c>
      <c r="Z33" s="10">
        <v>91.5</v>
      </c>
      <c r="AA33" s="10">
        <v>92.04</v>
      </c>
      <c r="AB33" s="95">
        <v>45489600</v>
      </c>
      <c r="AC33" s="10">
        <v>91.54</v>
      </c>
      <c r="AD33" s="2">
        <f t="shared" si="0"/>
        <v>1.5499999999999972</v>
      </c>
      <c r="AE33" s="138">
        <f t="shared" si="1"/>
        <v>-1.4639397201291704E-2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42545</v>
      </c>
      <c r="X34" s="10">
        <v>92.91</v>
      </c>
      <c r="Y34" s="10">
        <v>94.66</v>
      </c>
      <c r="Z34" s="10">
        <v>92.65</v>
      </c>
      <c r="AA34" s="10">
        <v>93.4</v>
      </c>
      <c r="AB34" s="95">
        <v>75311400</v>
      </c>
      <c r="AC34" s="10">
        <v>92.9</v>
      </c>
      <c r="AD34" s="2">
        <f t="shared" si="0"/>
        <v>2.0099999999999909</v>
      </c>
      <c r="AE34" s="138">
        <f t="shared" si="1"/>
        <v>-2.8039338773801936E-2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42544</v>
      </c>
      <c r="X35" s="10">
        <v>95.94</v>
      </c>
      <c r="Y35" s="10">
        <v>96.29</v>
      </c>
      <c r="Z35" s="10">
        <v>95.25</v>
      </c>
      <c r="AA35" s="10">
        <v>96.1</v>
      </c>
      <c r="AB35" s="95">
        <v>32240200</v>
      </c>
      <c r="AC35" s="10">
        <v>95.58</v>
      </c>
      <c r="AD35" s="2">
        <f t="shared" si="0"/>
        <v>1.0400000000000063</v>
      </c>
      <c r="AE35" s="138">
        <f t="shared" si="1"/>
        <v>5.6818181818181213E-3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42543</v>
      </c>
      <c r="X36" s="10">
        <v>96.25</v>
      </c>
      <c r="Y36" s="10">
        <v>96.89</v>
      </c>
      <c r="Z36" s="10">
        <v>95.35</v>
      </c>
      <c r="AA36" s="10">
        <v>95.55</v>
      </c>
      <c r="AB36" s="95">
        <v>29219100</v>
      </c>
      <c r="AC36" s="10">
        <v>95.04</v>
      </c>
      <c r="AD36" s="2">
        <f t="shared" si="0"/>
        <v>1.5400000000000063</v>
      </c>
      <c r="AE36" s="138">
        <f t="shared" si="1"/>
        <v>-3.6691477094034086E-3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42542</v>
      </c>
      <c r="X37" s="10">
        <v>94.94</v>
      </c>
      <c r="Y37" s="10">
        <v>96.35</v>
      </c>
      <c r="Z37" s="10">
        <v>94.68</v>
      </c>
      <c r="AA37" s="10">
        <v>95.91</v>
      </c>
      <c r="AB37" s="95">
        <v>35546400</v>
      </c>
      <c r="AC37" s="10">
        <v>95.39</v>
      </c>
      <c r="AD37" s="2">
        <f t="shared" si="0"/>
        <v>1.6699999999999875</v>
      </c>
      <c r="AE37" s="138">
        <f t="shared" si="1"/>
        <v>8.4575536526059203E-3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42541</v>
      </c>
      <c r="X38" s="10">
        <v>96</v>
      </c>
      <c r="Y38" s="10">
        <v>96.57</v>
      </c>
      <c r="Z38" s="10">
        <v>95.03</v>
      </c>
      <c r="AA38" s="10">
        <v>95.1</v>
      </c>
      <c r="AB38" s="95">
        <v>34411900</v>
      </c>
      <c r="AC38" s="10">
        <v>94.59</v>
      </c>
      <c r="AD38" s="2">
        <f t="shared" si="0"/>
        <v>1.539999999999992</v>
      </c>
      <c r="AE38" s="138">
        <f t="shared" si="1"/>
        <v>-2.4256485973421782E-3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42538</v>
      </c>
      <c r="X39" s="10">
        <v>96.62</v>
      </c>
      <c r="Y39" s="10">
        <v>96.65</v>
      </c>
      <c r="Z39" s="10">
        <v>95.3</v>
      </c>
      <c r="AA39" s="10">
        <v>95.33</v>
      </c>
      <c r="AB39" s="95">
        <v>61008200</v>
      </c>
      <c r="AC39" s="10">
        <v>94.82</v>
      </c>
      <c r="AD39" s="2">
        <f t="shared" si="0"/>
        <v>1.3500000000000085</v>
      </c>
      <c r="AE39" s="138">
        <f t="shared" si="1"/>
        <v>-2.2675736961451309E-2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108.37</v>
      </c>
      <c r="W40" s="133">
        <v>42537</v>
      </c>
      <c r="X40" s="10">
        <v>96.45</v>
      </c>
      <c r="Y40" s="10">
        <v>97.75</v>
      </c>
      <c r="Z40" s="10">
        <v>96.07</v>
      </c>
      <c r="AA40" s="10">
        <v>97.55</v>
      </c>
      <c r="AB40" s="95">
        <v>31326800</v>
      </c>
      <c r="AC40" s="10">
        <v>97.02</v>
      </c>
      <c r="AD40" s="2">
        <f t="shared" si="0"/>
        <v>1.6800000000000068</v>
      </c>
      <c r="AE40" s="138">
        <f t="shared" si="1"/>
        <v>4.1399296211963588E-3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337</v>
      </c>
      <c r="T41" s="108" t="s">
        <v>99</v>
      </c>
      <c r="U41" s="376">
        <v>108.23</v>
      </c>
      <c r="W41" s="133">
        <v>42536</v>
      </c>
      <c r="X41" s="10">
        <v>97.82</v>
      </c>
      <c r="Y41" s="10">
        <v>98.41</v>
      </c>
      <c r="Z41" s="10">
        <v>97.03</v>
      </c>
      <c r="AA41" s="10">
        <v>97.14</v>
      </c>
      <c r="AB41" s="95">
        <v>29445200</v>
      </c>
      <c r="AC41" s="10">
        <v>96.62</v>
      </c>
      <c r="AD41" s="2">
        <f t="shared" si="0"/>
        <v>1.3799999999999955</v>
      </c>
      <c r="AE41" s="138">
        <f t="shared" si="1"/>
        <v>-3.1981842566800589E-3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8" t="s">
        <v>78</v>
      </c>
      <c r="P42" s="528"/>
      <c r="T42" s="108" t="s">
        <v>100</v>
      </c>
      <c r="U42" s="376" t="s">
        <v>523</v>
      </c>
      <c r="W42" s="133">
        <v>42535</v>
      </c>
      <c r="X42" s="10">
        <v>97.32</v>
      </c>
      <c r="Y42" s="10">
        <v>98.48</v>
      </c>
      <c r="Z42" s="10">
        <v>96.75</v>
      </c>
      <c r="AA42" s="10">
        <v>97.46</v>
      </c>
      <c r="AB42" s="95">
        <v>31931900</v>
      </c>
      <c r="AC42" s="10">
        <v>96.93</v>
      </c>
      <c r="AD42" s="2">
        <f t="shared" si="0"/>
        <v>1.730000000000004</v>
      </c>
      <c r="AE42" s="138">
        <f t="shared" si="1"/>
        <v>1.1361288989879537E-3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119.69100000000002</v>
      </c>
      <c r="Q43" s="2"/>
      <c r="T43" s="108" t="s">
        <v>101</v>
      </c>
      <c r="U43" s="376" t="s">
        <v>524</v>
      </c>
      <c r="W43" s="133">
        <v>42534</v>
      </c>
      <c r="X43" s="10">
        <v>98.69</v>
      </c>
      <c r="Y43" s="10">
        <v>99.12</v>
      </c>
      <c r="Z43" s="10">
        <v>97.1</v>
      </c>
      <c r="AA43" s="10">
        <v>97.34</v>
      </c>
      <c r="AB43" s="95">
        <v>38020500</v>
      </c>
      <c r="AC43" s="10">
        <v>96.82</v>
      </c>
      <c r="AD43" s="2">
        <f t="shared" si="0"/>
        <v>2.0200000000000102</v>
      </c>
      <c r="AE43" s="138">
        <f t="shared" si="1"/>
        <v>-1.5055951169888115E-2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118.60290000000001</v>
      </c>
      <c r="Q44" s="2"/>
      <c r="T44" s="108" t="s">
        <v>102</v>
      </c>
      <c r="U44" s="376">
        <v>124.06</v>
      </c>
      <c r="W44" s="133">
        <v>42531</v>
      </c>
      <c r="X44" s="10">
        <v>98.53</v>
      </c>
      <c r="Y44" s="10">
        <v>99.35</v>
      </c>
      <c r="Z44" s="10">
        <v>98.48</v>
      </c>
      <c r="AA44" s="10">
        <v>98.83</v>
      </c>
      <c r="AB44" s="95">
        <v>31712900</v>
      </c>
      <c r="AC44" s="10">
        <v>98.3</v>
      </c>
      <c r="AD44" s="2">
        <f t="shared" si="0"/>
        <v>0.86999999999999034</v>
      </c>
      <c r="AE44" s="138">
        <f t="shared" si="1"/>
        <v>-8.1727373625265498E-3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117.51480000000001</v>
      </c>
      <c r="Q45" s="2"/>
      <c r="T45" s="108" t="s">
        <v>103</v>
      </c>
      <c r="U45" s="376">
        <v>1.3838999999999999</v>
      </c>
      <c r="W45" s="133">
        <v>42530</v>
      </c>
      <c r="X45" s="10">
        <v>98.5</v>
      </c>
      <c r="Y45" s="10">
        <v>99.99</v>
      </c>
      <c r="Z45" s="10">
        <v>98.46</v>
      </c>
      <c r="AA45" s="10">
        <v>99.65</v>
      </c>
      <c r="AB45" s="95">
        <v>26601400</v>
      </c>
      <c r="AC45" s="10">
        <v>99.11</v>
      </c>
      <c r="AD45" s="2">
        <f t="shared" si="0"/>
        <v>1.5300000000000011</v>
      </c>
      <c r="AE45" s="138">
        <f t="shared" si="1"/>
        <v>7.1130982623717198E-3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116.42670000000001</v>
      </c>
      <c r="Q46" s="2"/>
      <c r="T46" s="108" t="s">
        <v>123</v>
      </c>
      <c r="U46" s="376" t="s">
        <v>339</v>
      </c>
      <c r="W46" s="133">
        <v>42529</v>
      </c>
      <c r="X46" s="10">
        <v>99.02</v>
      </c>
      <c r="Y46" s="10">
        <v>99.56</v>
      </c>
      <c r="Z46" s="10">
        <v>98.68</v>
      </c>
      <c r="AA46" s="10">
        <v>98.94</v>
      </c>
      <c r="AB46" s="95">
        <v>20848100</v>
      </c>
      <c r="AC46" s="10">
        <v>98.41</v>
      </c>
      <c r="AD46" s="2">
        <f t="shared" si="0"/>
        <v>0.87999999999999545</v>
      </c>
      <c r="AE46" s="138">
        <f t="shared" si="1"/>
        <v>-9.1370558375636346E-4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115.33860000000001</v>
      </c>
      <c r="Q47" s="2"/>
      <c r="T47" s="108"/>
      <c r="U47" s="376"/>
      <c r="W47" s="133">
        <v>42528</v>
      </c>
      <c r="X47" s="10">
        <v>99.25</v>
      </c>
      <c r="Y47" s="10">
        <v>99.87</v>
      </c>
      <c r="Z47" s="10">
        <v>98.96</v>
      </c>
      <c r="AA47" s="10">
        <v>99.03</v>
      </c>
      <c r="AB47" s="95">
        <v>22409500</v>
      </c>
      <c r="AC47" s="10">
        <v>98.5</v>
      </c>
      <c r="AD47" s="2">
        <f t="shared" si="0"/>
        <v>0.9100000000000108</v>
      </c>
      <c r="AE47" s="138">
        <f t="shared" si="1"/>
        <v>4.0774719673801751E-3</v>
      </c>
    </row>
    <row r="48" spans="2:31" x14ac:dyDescent="0.25">
      <c r="O48" s="83">
        <v>1.05</v>
      </c>
      <c r="P48" s="83">
        <f t="shared" si="25"/>
        <v>114.2505</v>
      </c>
      <c r="Q48" s="2"/>
      <c r="T48" s="108" t="s">
        <v>105</v>
      </c>
      <c r="U48" s="376" t="s">
        <v>525</v>
      </c>
      <c r="W48" s="133">
        <v>42527</v>
      </c>
      <c r="X48" s="10">
        <v>97.99</v>
      </c>
      <c r="Y48" s="10">
        <v>101.89</v>
      </c>
      <c r="Z48" s="10">
        <v>97.55</v>
      </c>
      <c r="AA48" s="10">
        <v>98.63</v>
      </c>
      <c r="AB48" s="95">
        <v>23292500</v>
      </c>
      <c r="AC48" s="10">
        <v>98.1</v>
      </c>
      <c r="AD48" s="2">
        <f t="shared" si="0"/>
        <v>4.3400000000000034</v>
      </c>
      <c r="AE48" s="138">
        <f t="shared" si="1"/>
        <v>7.2902762090563122E-3</v>
      </c>
    </row>
    <row r="49" spans="1:31" x14ac:dyDescent="0.25">
      <c r="O49" s="83">
        <v>1.04</v>
      </c>
      <c r="P49" s="83">
        <f t="shared" si="25"/>
        <v>113.16240000000001</v>
      </c>
      <c r="Q49" s="2"/>
      <c r="T49" s="108" t="s">
        <v>106</v>
      </c>
      <c r="U49" s="376" t="s">
        <v>341</v>
      </c>
      <c r="W49" s="133">
        <v>42524</v>
      </c>
      <c r="X49" s="10">
        <v>97.79</v>
      </c>
      <c r="Y49" s="10">
        <v>98.27</v>
      </c>
      <c r="Z49" s="10">
        <v>97.45</v>
      </c>
      <c r="AA49" s="10">
        <v>97.92</v>
      </c>
      <c r="AB49" s="95">
        <v>28504900</v>
      </c>
      <c r="AC49" s="10">
        <v>97.39</v>
      </c>
      <c r="AD49" s="2">
        <f t="shared" si="0"/>
        <v>0.81999999999999318</v>
      </c>
      <c r="AE49" s="138">
        <f t="shared" si="1"/>
        <v>2.0578248791027764E-3</v>
      </c>
    </row>
    <row r="50" spans="1:31" x14ac:dyDescent="0.25">
      <c r="O50" s="83">
        <v>1.03</v>
      </c>
      <c r="P50" s="83">
        <f t="shared" si="25"/>
        <v>112.07430000000001</v>
      </c>
      <c r="Q50" s="2"/>
      <c r="T50" s="108" t="s">
        <v>107</v>
      </c>
      <c r="U50" s="377">
        <v>26321615</v>
      </c>
      <c r="W50" s="133">
        <v>42523</v>
      </c>
      <c r="X50" s="10">
        <v>97.6</v>
      </c>
      <c r="Y50" s="10">
        <v>97.84</v>
      </c>
      <c r="Z50" s="10">
        <v>96.63</v>
      </c>
      <c r="AA50" s="10">
        <v>97.72</v>
      </c>
      <c r="AB50" s="95">
        <v>40191600</v>
      </c>
      <c r="AC50" s="10">
        <v>97.19</v>
      </c>
      <c r="AD50" s="2">
        <f t="shared" si="0"/>
        <v>1.210000000000008</v>
      </c>
      <c r="AE50" s="138">
        <f t="shared" si="1"/>
        <v>-7.5564178494844647E-3</v>
      </c>
    </row>
    <row r="51" spans="1:31" x14ac:dyDescent="0.25">
      <c r="O51" s="83">
        <v>1.02</v>
      </c>
      <c r="P51" s="83">
        <f t="shared" si="25"/>
        <v>110.98620000000001</v>
      </c>
      <c r="Q51" s="2"/>
      <c r="T51" s="108" t="s">
        <v>110</v>
      </c>
      <c r="U51" s="377">
        <v>36434800</v>
      </c>
      <c r="W51" s="133">
        <v>42522</v>
      </c>
      <c r="X51" s="10">
        <v>99.02</v>
      </c>
      <c r="Y51" s="10">
        <v>99.54</v>
      </c>
      <c r="Z51" s="10">
        <v>98.33</v>
      </c>
      <c r="AA51" s="10">
        <v>98.46</v>
      </c>
      <c r="AB51" s="95">
        <v>29173300</v>
      </c>
      <c r="AC51" s="10">
        <v>97.93</v>
      </c>
      <c r="AD51" s="2">
        <f t="shared" si="0"/>
        <v>1.210000000000008</v>
      </c>
      <c r="AE51" s="138">
        <f t="shared" si="1"/>
        <v>-1.3995167136528264E-2</v>
      </c>
    </row>
    <row r="52" spans="1:31" x14ac:dyDescent="0.25">
      <c r="O52" s="83">
        <v>1.01</v>
      </c>
      <c r="P52" s="83">
        <f t="shared" si="25"/>
        <v>109.8981</v>
      </c>
      <c r="Q52" s="2"/>
      <c r="T52" s="108" t="s">
        <v>108</v>
      </c>
      <c r="U52" s="376" t="s">
        <v>526</v>
      </c>
      <c r="W52" s="133">
        <v>42521</v>
      </c>
      <c r="X52" s="10">
        <v>99.6</v>
      </c>
      <c r="Y52" s="10">
        <v>100.4</v>
      </c>
      <c r="Z52" s="10">
        <v>98.82</v>
      </c>
      <c r="AA52" s="10">
        <v>99.86</v>
      </c>
      <c r="AB52" s="95">
        <v>42307200</v>
      </c>
      <c r="AC52" s="10">
        <v>99.32</v>
      </c>
      <c r="AD52" s="2">
        <f t="shared" si="0"/>
        <v>1.5800000000000125</v>
      </c>
      <c r="AE52" s="138">
        <f t="shared" si="1"/>
        <v>-4.9093277226731624E-3</v>
      </c>
    </row>
    <row r="53" spans="1:31" x14ac:dyDescent="0.25">
      <c r="O53" s="83">
        <v>1</v>
      </c>
      <c r="P53" s="83">
        <f t="shared" si="25"/>
        <v>108.81</v>
      </c>
      <c r="Q53" s="2"/>
      <c r="T53" s="108" t="s">
        <v>111</v>
      </c>
      <c r="U53" s="376">
        <v>12.69</v>
      </c>
      <c r="W53" s="133">
        <v>42517</v>
      </c>
      <c r="X53" s="10">
        <v>99.44</v>
      </c>
      <c r="Y53" s="10">
        <v>100.47</v>
      </c>
      <c r="Z53" s="10">
        <v>99.25</v>
      </c>
      <c r="AA53" s="10">
        <v>100.35</v>
      </c>
      <c r="AB53" s="95">
        <v>36341200</v>
      </c>
      <c r="AC53" s="10">
        <v>99.81</v>
      </c>
      <c r="AD53" s="2">
        <f t="shared" si="0"/>
        <v>1.2199999999999989</v>
      </c>
      <c r="AE53" s="138">
        <f t="shared" si="1"/>
        <v>-6.0078101531990669E-4</v>
      </c>
    </row>
    <row r="54" spans="1:31" x14ac:dyDescent="0.25">
      <c r="O54" s="83">
        <v>0.99</v>
      </c>
      <c r="P54" s="83">
        <f t="shared" si="25"/>
        <v>107.72190000000001</v>
      </c>
      <c r="Q54" s="2"/>
      <c r="T54" s="108" t="s">
        <v>112</v>
      </c>
      <c r="U54" s="376">
        <v>8.58</v>
      </c>
      <c r="W54" s="133">
        <v>42516</v>
      </c>
      <c r="X54" s="10">
        <v>99.68</v>
      </c>
      <c r="Y54" s="10">
        <v>100.73</v>
      </c>
      <c r="Z54" s="10">
        <v>98.64</v>
      </c>
      <c r="AA54" s="10">
        <v>100.41</v>
      </c>
      <c r="AB54" s="95">
        <v>56331200</v>
      </c>
      <c r="AC54" s="10">
        <v>99.87</v>
      </c>
      <c r="AD54" s="2">
        <f t="shared" si="0"/>
        <v>2.0900000000000034</v>
      </c>
      <c r="AE54" s="138">
        <f t="shared" si="1"/>
        <v>7.9733548647558106E-3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106.63379999999999</v>
      </c>
      <c r="Q55" s="2"/>
      <c r="T55" s="108" t="s">
        <v>109</v>
      </c>
      <c r="U55" s="376" t="s">
        <v>403</v>
      </c>
      <c r="W55" s="133">
        <v>42515</v>
      </c>
      <c r="X55" s="10">
        <v>98.67</v>
      </c>
      <c r="Y55" s="10">
        <v>99.74</v>
      </c>
      <c r="Z55" s="10">
        <v>98.11</v>
      </c>
      <c r="AA55" s="10">
        <v>99.62</v>
      </c>
      <c r="AB55" s="95">
        <v>38168800</v>
      </c>
      <c r="AC55" s="10">
        <v>99.08</v>
      </c>
      <c r="AD55" s="2">
        <f t="shared" si="0"/>
        <v>1.6299999999999955</v>
      </c>
      <c r="AE55" s="138">
        <f t="shared" si="1"/>
        <v>1.756187737496151E-2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105.5457</v>
      </c>
      <c r="W56" s="133">
        <v>42514</v>
      </c>
      <c r="X56" s="10">
        <v>97.22</v>
      </c>
      <c r="Y56" s="10">
        <v>98.09</v>
      </c>
      <c r="Z56" s="10">
        <v>96.84</v>
      </c>
      <c r="AA56" s="10">
        <v>97.9</v>
      </c>
      <c r="AB56" s="95">
        <v>35140200</v>
      </c>
      <c r="AC56" s="10">
        <v>97.37</v>
      </c>
      <c r="AD56" s="2">
        <f t="shared" si="0"/>
        <v>1.25</v>
      </c>
      <c r="AE56" s="138">
        <f t="shared" si="1"/>
        <v>1.5222604525075623E-2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104.4576</v>
      </c>
      <c r="W57" s="133">
        <v>42513</v>
      </c>
      <c r="X57" s="10">
        <v>95.87</v>
      </c>
      <c r="Y57" s="10">
        <v>97.19</v>
      </c>
      <c r="Z57" s="10">
        <v>95.67</v>
      </c>
      <c r="AA57" s="10">
        <v>96.43</v>
      </c>
      <c r="AB57" s="95">
        <v>38018600</v>
      </c>
      <c r="AC57" s="10">
        <v>95.91</v>
      </c>
      <c r="AD57" s="2">
        <f t="shared" si="0"/>
        <v>1.519999999999996</v>
      </c>
      <c r="AE57" s="138">
        <f t="shared" si="1"/>
        <v>1.2670256572695715E-2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103.3695</v>
      </c>
      <c r="W58" s="133">
        <v>42510</v>
      </c>
      <c r="X58" s="10">
        <v>94.64</v>
      </c>
      <c r="Y58" s="10">
        <v>95.43</v>
      </c>
      <c r="Z58" s="10">
        <v>94.52</v>
      </c>
      <c r="AA58" s="10">
        <v>95.22</v>
      </c>
      <c r="AB58" s="95">
        <v>32026000</v>
      </c>
      <c r="AC58" s="10">
        <v>94.71</v>
      </c>
      <c r="AD58" s="2">
        <f t="shared" si="0"/>
        <v>0.9100000000000108</v>
      </c>
      <c r="AE58" s="138">
        <f t="shared" si="1"/>
        <v>1.0886967659301972E-2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102.28139999999999</v>
      </c>
      <c r="W59" s="133">
        <v>42509</v>
      </c>
      <c r="X59" s="10">
        <v>94.64</v>
      </c>
      <c r="Y59" s="10">
        <v>94.64</v>
      </c>
      <c r="Z59" s="10">
        <v>93.57</v>
      </c>
      <c r="AA59" s="10">
        <v>94.2</v>
      </c>
      <c r="AB59" s="95">
        <v>30442100</v>
      </c>
      <c r="AC59" s="10">
        <v>93.69</v>
      </c>
      <c r="AD59" s="2">
        <f t="shared" si="0"/>
        <v>1.0700000000000074</v>
      </c>
      <c r="AE59" s="138">
        <f t="shared" si="1"/>
        <v>-3.827751196172291E-3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101.19330000000001</v>
      </c>
      <c r="W60" s="133">
        <v>42508</v>
      </c>
      <c r="X60" s="10">
        <v>94.16</v>
      </c>
      <c r="Y60" s="10">
        <v>95.21</v>
      </c>
      <c r="Z60" s="10">
        <v>93.89</v>
      </c>
      <c r="AA60" s="10">
        <v>94.56</v>
      </c>
      <c r="AB60" s="95">
        <v>42062400</v>
      </c>
      <c r="AC60" s="10">
        <v>94.05</v>
      </c>
      <c r="AD60" s="2">
        <f t="shared" si="0"/>
        <v>1.3199999999999932</v>
      </c>
      <c r="AE60" s="138">
        <f t="shared" si="1"/>
        <v>1.1399075169373107E-2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100.10520000000001</v>
      </c>
      <c r="W61" s="133">
        <v>42507</v>
      </c>
      <c r="X61" s="10">
        <v>94.55</v>
      </c>
      <c r="Y61" s="10">
        <v>94.7</v>
      </c>
      <c r="Z61" s="10">
        <v>93.01</v>
      </c>
      <c r="AA61" s="10">
        <v>93.49</v>
      </c>
      <c r="AB61" s="95">
        <v>46916900</v>
      </c>
      <c r="AC61" s="10">
        <v>92.99</v>
      </c>
      <c r="AD61" s="2">
        <f t="shared" si="0"/>
        <v>1.6899999999999977</v>
      </c>
      <c r="AE61" s="138">
        <f t="shared" si="1"/>
        <v>-4.0698297097570002E-3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99.017099999999999</v>
      </c>
      <c r="W62" s="133">
        <v>42506</v>
      </c>
      <c r="X62" s="10">
        <v>92.39</v>
      </c>
      <c r="Y62" s="10">
        <v>94.39</v>
      </c>
      <c r="Z62" s="10">
        <v>91.65</v>
      </c>
      <c r="AA62" s="10">
        <v>93.88</v>
      </c>
      <c r="AB62" s="95">
        <v>61259800</v>
      </c>
      <c r="AC62" s="10">
        <v>93.37</v>
      </c>
      <c r="AD62" s="2">
        <f t="shared" si="0"/>
        <v>2.7399999999999949</v>
      </c>
      <c r="AE62" s="138">
        <f t="shared" si="1"/>
        <v>3.7098744862823496E-2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97.929000000000002</v>
      </c>
      <c r="W63" s="133">
        <v>42503</v>
      </c>
      <c r="X63" s="10">
        <v>90</v>
      </c>
      <c r="Y63" s="10">
        <v>91.67</v>
      </c>
      <c r="Z63" s="10">
        <v>90</v>
      </c>
      <c r="AA63" s="10">
        <v>90.52</v>
      </c>
      <c r="AB63" s="95">
        <v>44392800</v>
      </c>
      <c r="AC63" s="10">
        <v>90.03</v>
      </c>
      <c r="AD63" s="2">
        <f t="shared" si="0"/>
        <v>1.6700000000000017</v>
      </c>
      <c r="AE63" s="138">
        <f t="shared" si="1"/>
        <v>2.0033388981637312E-3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42502</v>
      </c>
      <c r="X64" s="10">
        <v>92.72</v>
      </c>
      <c r="Y64" s="10">
        <v>92.78</v>
      </c>
      <c r="Z64" s="10">
        <v>89.47</v>
      </c>
      <c r="AA64" s="10">
        <v>90.34</v>
      </c>
      <c r="AB64" s="95">
        <v>76314700</v>
      </c>
      <c r="AC64" s="10">
        <v>89.85</v>
      </c>
      <c r="AD64" s="2">
        <f t="shared" si="0"/>
        <v>3.3100000000000023</v>
      </c>
      <c r="AE64" s="138">
        <f t="shared" si="1"/>
        <v>-2.3475709162047664E-2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42501</v>
      </c>
      <c r="X65" s="10">
        <v>93.48</v>
      </c>
      <c r="Y65" s="10">
        <v>93.57</v>
      </c>
      <c r="Z65" s="10">
        <v>92.46</v>
      </c>
      <c r="AA65" s="10">
        <v>92.51</v>
      </c>
      <c r="AB65" s="95">
        <v>28719100</v>
      </c>
      <c r="AC65" s="10">
        <v>92.01</v>
      </c>
      <c r="AD65" s="2">
        <f t="shared" si="0"/>
        <v>1.1099999999999994</v>
      </c>
      <c r="AE65" s="138">
        <f t="shared" si="1"/>
        <v>-9.793370641411947E-3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42500</v>
      </c>
      <c r="X66" s="10">
        <v>93.33</v>
      </c>
      <c r="Y66" s="10">
        <v>93.57</v>
      </c>
      <c r="Z66" s="10">
        <v>92.11</v>
      </c>
      <c r="AA66" s="10">
        <v>93.42</v>
      </c>
      <c r="AB66" s="95">
        <v>33686800</v>
      </c>
      <c r="AC66" s="10">
        <v>92.92</v>
      </c>
      <c r="AD66" s="2">
        <f t="shared" si="0"/>
        <v>1.4599999999999937</v>
      </c>
      <c r="AE66" s="138">
        <f t="shared" si="1"/>
        <v>6.8263083757720278E-3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42499</v>
      </c>
      <c r="X67" s="10">
        <v>93</v>
      </c>
      <c r="Y67" s="10">
        <v>93.77</v>
      </c>
      <c r="Z67" s="10">
        <v>92.59</v>
      </c>
      <c r="AA67" s="10">
        <v>92.79</v>
      </c>
      <c r="AB67" s="95">
        <v>32936400</v>
      </c>
      <c r="AC67" s="10">
        <v>92.29</v>
      </c>
      <c r="AD67" s="2">
        <f>Y67-Z67</f>
        <v>1.1799999999999926</v>
      </c>
      <c r="AE67" s="138">
        <f>AC67/AC68-1</f>
        <v>7.590544350466466E-4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42496</v>
      </c>
      <c r="X68" s="10">
        <v>93.37</v>
      </c>
      <c r="Y68" s="10">
        <v>93.45</v>
      </c>
      <c r="Z68" s="10">
        <v>91.85</v>
      </c>
      <c r="AA68" s="10">
        <v>92.72</v>
      </c>
      <c r="AB68" s="95">
        <v>43699900</v>
      </c>
      <c r="AC68" s="10">
        <v>92.22</v>
      </c>
      <c r="AD68" s="2">
        <f>Y68-Z68</f>
        <v>1.6000000000000085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323</v>
      </c>
      <c r="W2" s="133">
        <v>42591</v>
      </c>
      <c r="X2" s="10">
        <v>65.83</v>
      </c>
      <c r="Y2" s="10">
        <v>66.010000000000005</v>
      </c>
      <c r="Z2" s="10">
        <v>65.17</v>
      </c>
      <c r="AA2" s="10">
        <v>65.39</v>
      </c>
      <c r="AB2" s="95">
        <v>3700200</v>
      </c>
      <c r="AC2" s="10">
        <v>65.39</v>
      </c>
      <c r="AD2" s="2">
        <f>Y2-Z2</f>
        <v>0.84000000000000341</v>
      </c>
      <c r="AE2" s="138">
        <f>AC2/AC3-1</f>
        <v>-6.6838827282393876E-3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65.39</v>
      </c>
      <c r="T3" s="1">
        <v>42572</v>
      </c>
      <c r="U3" t="s">
        <v>313</v>
      </c>
      <c r="W3" s="133">
        <v>42590</v>
      </c>
      <c r="X3" s="10">
        <v>65.83</v>
      </c>
      <c r="Y3" s="10">
        <v>66.25</v>
      </c>
      <c r="Z3" s="10">
        <v>65.61</v>
      </c>
      <c r="AA3" s="10">
        <v>65.83</v>
      </c>
      <c r="AB3" s="95">
        <v>3253700</v>
      </c>
      <c r="AC3" s="10">
        <v>65.83</v>
      </c>
      <c r="AD3" s="2">
        <f t="shared" ref="AD3:AD66" si="0">Y3-Z3</f>
        <v>0.64000000000000057</v>
      </c>
      <c r="AE3" s="138">
        <f t="shared" ref="AE3:AE66" si="1">AC3/AC4-1</f>
        <v>4.7313797313797146E-3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65.39</v>
      </c>
      <c r="T4" s="163"/>
      <c r="U4" s="1"/>
      <c r="W4" s="133">
        <v>42587</v>
      </c>
      <c r="X4" s="10">
        <v>64.540000000000006</v>
      </c>
      <c r="Y4" s="10">
        <v>65.709999999999994</v>
      </c>
      <c r="Z4" s="10">
        <v>64.349999999999994</v>
      </c>
      <c r="AA4" s="10">
        <v>65.52</v>
      </c>
      <c r="AB4" s="95">
        <v>4863800</v>
      </c>
      <c r="AC4" s="10">
        <v>65.52</v>
      </c>
      <c r="AD4" s="2">
        <f t="shared" si="0"/>
        <v>1.3599999999999994</v>
      </c>
      <c r="AE4" s="138">
        <f t="shared" si="1"/>
        <v>2.4710666249609048E-2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42586</v>
      </c>
      <c r="X5" s="10">
        <v>63.88</v>
      </c>
      <c r="Y5" s="10">
        <v>64.02</v>
      </c>
      <c r="Z5" s="10">
        <v>63.51</v>
      </c>
      <c r="AA5" s="10">
        <v>63.94</v>
      </c>
      <c r="AB5" s="95">
        <v>3680000</v>
      </c>
      <c r="AC5" s="10">
        <v>63.94</v>
      </c>
      <c r="AD5" s="2">
        <f t="shared" si="0"/>
        <v>0.50999999999999801</v>
      </c>
      <c r="AE5" s="138">
        <f t="shared" si="1"/>
        <v>1.7233275889079192E-3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63.5</v>
      </c>
      <c r="Y6" s="10">
        <v>64.02</v>
      </c>
      <c r="Z6" s="10">
        <v>63.47</v>
      </c>
      <c r="AA6" s="10">
        <v>63.83</v>
      </c>
      <c r="AB6" s="95">
        <v>3034500</v>
      </c>
      <c r="AC6" s="10">
        <v>63.83</v>
      </c>
      <c r="AD6" s="2">
        <f t="shared" si="0"/>
        <v>0.54999999999999716</v>
      </c>
      <c r="AE6" s="138">
        <f t="shared" si="1"/>
        <v>5.6719710099260023E-3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42584</v>
      </c>
      <c r="X7" s="10">
        <v>63.96</v>
      </c>
      <c r="Y7" s="10">
        <v>64.22</v>
      </c>
      <c r="Z7" s="10">
        <v>63.2</v>
      </c>
      <c r="AA7" s="10">
        <v>63.47</v>
      </c>
      <c r="AB7" s="95">
        <v>2531000</v>
      </c>
      <c r="AC7" s="10">
        <v>63.47</v>
      </c>
      <c r="AD7" s="2">
        <f t="shared" si="0"/>
        <v>1.019999999999996</v>
      </c>
      <c r="AE7" s="138">
        <f t="shared" si="1"/>
        <v>-1.0291595197255532E-2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64.489999999999995</v>
      </c>
      <c r="Y8" s="10">
        <v>64.739999999999995</v>
      </c>
      <c r="Z8" s="10">
        <v>63.96</v>
      </c>
      <c r="AA8" s="10">
        <v>64.13</v>
      </c>
      <c r="AB8" s="95">
        <v>2913900</v>
      </c>
      <c r="AC8" s="10">
        <v>64.13</v>
      </c>
      <c r="AD8" s="2">
        <f t="shared" si="0"/>
        <v>0.77999999999999403</v>
      </c>
      <c r="AE8" s="138">
        <f t="shared" si="1"/>
        <v>-5.1194539249146409E-3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42580</v>
      </c>
      <c r="X9" s="10">
        <v>64.7</v>
      </c>
      <c r="Y9" s="10">
        <v>64.739999999999995</v>
      </c>
      <c r="Z9" s="10">
        <v>64.17</v>
      </c>
      <c r="AA9" s="10">
        <v>64.459999999999994</v>
      </c>
      <c r="AB9" s="95">
        <v>3732700</v>
      </c>
      <c r="AC9" s="10">
        <v>64.459999999999994</v>
      </c>
      <c r="AD9" s="2">
        <f t="shared" si="0"/>
        <v>0.56999999999999318</v>
      </c>
      <c r="AE9" s="138">
        <f t="shared" si="1"/>
        <v>-5.0933786078100063E-3</v>
      </c>
    </row>
    <row r="10" spans="1:31" x14ac:dyDescent="0.25">
      <c r="H10" s="72"/>
      <c r="O10" s="11" t="s">
        <v>230</v>
      </c>
      <c r="P10" s="34"/>
      <c r="Q10" s="2">
        <f>M48</f>
        <v>219.94000000000005</v>
      </c>
      <c r="W10" s="133">
        <v>42579</v>
      </c>
      <c r="X10" s="10">
        <v>64.36</v>
      </c>
      <c r="Y10" s="10">
        <v>64.97</v>
      </c>
      <c r="Z10" s="10">
        <v>64.06</v>
      </c>
      <c r="AA10" s="10">
        <v>64.790000000000006</v>
      </c>
      <c r="AB10" s="95">
        <v>3044000</v>
      </c>
      <c r="AC10" s="10">
        <v>64.790000000000006</v>
      </c>
      <c r="AD10" s="2">
        <f t="shared" si="0"/>
        <v>0.90999999999999659</v>
      </c>
      <c r="AE10" s="138">
        <f t="shared" si="1"/>
        <v>3.096454559529338E-3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42578</v>
      </c>
      <c r="X11" s="10">
        <v>64.27</v>
      </c>
      <c r="Y11" s="10">
        <v>64.94</v>
      </c>
      <c r="Z11" s="10">
        <v>64.209999999999994</v>
      </c>
      <c r="AA11" s="10">
        <v>64.59</v>
      </c>
      <c r="AB11" s="95">
        <v>3168500</v>
      </c>
      <c r="AC11" s="10">
        <v>64.59</v>
      </c>
      <c r="AD11" s="2">
        <f t="shared" si="0"/>
        <v>0.73000000000000398</v>
      </c>
      <c r="AE11" s="138">
        <f t="shared" si="1"/>
        <v>3.4177411837812421E-3</v>
      </c>
    </row>
    <row r="12" spans="1:31" x14ac:dyDescent="0.25">
      <c r="H12" s="72"/>
      <c r="W12" s="133">
        <v>42577</v>
      </c>
      <c r="X12" s="10">
        <v>64.430000000000007</v>
      </c>
      <c r="Y12" s="10">
        <v>64.55</v>
      </c>
      <c r="Z12" s="10">
        <v>63.98</v>
      </c>
      <c r="AA12" s="10">
        <v>64.37</v>
      </c>
      <c r="AB12" s="95">
        <v>2745900</v>
      </c>
      <c r="AC12" s="10">
        <v>64.37</v>
      </c>
      <c r="AD12" s="2">
        <f t="shared" si="0"/>
        <v>0.57000000000000028</v>
      </c>
      <c r="AE12" s="138">
        <f t="shared" si="1"/>
        <v>6.2179387533034536E-4</v>
      </c>
    </row>
    <row r="13" spans="1:31" x14ac:dyDescent="0.25">
      <c r="H13" s="72"/>
      <c r="W13" s="133">
        <v>42576</v>
      </c>
      <c r="X13" s="10">
        <v>64.2</v>
      </c>
      <c r="Y13" s="10">
        <v>64.42</v>
      </c>
      <c r="Z13" s="10">
        <v>64.040000000000006</v>
      </c>
      <c r="AA13" s="10">
        <v>64.33</v>
      </c>
      <c r="AB13" s="95">
        <v>3060300</v>
      </c>
      <c r="AC13" s="10">
        <v>64.33</v>
      </c>
      <c r="AD13" s="2">
        <f t="shared" si="0"/>
        <v>0.37999999999999545</v>
      </c>
      <c r="AE13" s="138">
        <f t="shared" si="1"/>
        <v>7.7784691972615505E-4</v>
      </c>
    </row>
    <row r="14" spans="1:31" x14ac:dyDescent="0.25">
      <c r="H14" s="72"/>
      <c r="W14" s="133">
        <v>42573</v>
      </c>
      <c r="X14" s="10">
        <v>63.4</v>
      </c>
      <c r="Y14" s="10">
        <v>64.34</v>
      </c>
      <c r="Z14" s="10">
        <v>63.37</v>
      </c>
      <c r="AA14" s="10">
        <v>64.28</v>
      </c>
      <c r="AB14" s="95">
        <v>4063400</v>
      </c>
      <c r="AC14" s="10">
        <v>64.28</v>
      </c>
      <c r="AD14" s="2">
        <f t="shared" si="0"/>
        <v>0.97000000000000597</v>
      </c>
      <c r="AE14" s="138">
        <f t="shared" si="1"/>
        <v>1.3400599085606313E-2</v>
      </c>
    </row>
    <row r="15" spans="1:31" x14ac:dyDescent="0.25">
      <c r="H15" s="72"/>
      <c r="W15" s="133">
        <v>42572</v>
      </c>
      <c r="X15" s="10">
        <v>63.8</v>
      </c>
      <c r="Y15" s="10">
        <v>64.38</v>
      </c>
      <c r="Z15" s="10">
        <v>62.88</v>
      </c>
      <c r="AA15" s="10">
        <v>63.43</v>
      </c>
      <c r="AB15" s="95">
        <v>9498600</v>
      </c>
      <c r="AC15" s="10">
        <v>63.43</v>
      </c>
      <c r="AD15" s="2">
        <f t="shared" si="0"/>
        <v>1.4999999999999929</v>
      </c>
      <c r="AE15" s="138">
        <f t="shared" si="1"/>
        <v>-1.6284119106699801E-2</v>
      </c>
    </row>
    <row r="16" spans="1:31" x14ac:dyDescent="0.25">
      <c r="H16" s="72"/>
      <c r="W16" s="133">
        <v>42571</v>
      </c>
      <c r="X16" s="10">
        <v>64.290000000000006</v>
      </c>
      <c r="Y16" s="10">
        <v>64.8</v>
      </c>
      <c r="Z16" s="10">
        <v>63.5</v>
      </c>
      <c r="AA16" s="10">
        <v>64.48</v>
      </c>
      <c r="AB16" s="95">
        <v>8315800</v>
      </c>
      <c r="AC16" s="10">
        <v>64.48</v>
      </c>
      <c r="AD16" s="2">
        <f t="shared" si="0"/>
        <v>1.2999999999999972</v>
      </c>
      <c r="AE16" s="138">
        <f t="shared" si="1"/>
        <v>4.9875311720699589E-3</v>
      </c>
    </row>
    <row r="17" spans="1:31" x14ac:dyDescent="0.25">
      <c r="W17" s="133">
        <v>42570</v>
      </c>
      <c r="X17" s="10">
        <v>63.69</v>
      </c>
      <c r="Y17" s="10">
        <v>64.17</v>
      </c>
      <c r="Z17" s="10">
        <v>63.5</v>
      </c>
      <c r="AA17" s="10">
        <v>64.16</v>
      </c>
      <c r="AB17" s="95">
        <v>3840500</v>
      </c>
      <c r="AC17" s="10">
        <v>64.16</v>
      </c>
      <c r="AD17" s="2">
        <f t="shared" si="0"/>
        <v>0.67000000000000171</v>
      </c>
      <c r="AE17" s="138">
        <f t="shared" si="1"/>
        <v>2.6566651039223732E-3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42569</v>
      </c>
      <c r="X18" s="10">
        <v>63.96</v>
      </c>
      <c r="Y18" s="10">
        <v>64.12</v>
      </c>
      <c r="Z18" s="10">
        <v>63.54</v>
      </c>
      <c r="AA18" s="10">
        <v>63.99</v>
      </c>
      <c r="AB18" s="95">
        <v>3260000</v>
      </c>
      <c r="AC18" s="10">
        <v>63.99</v>
      </c>
      <c r="AD18" s="2">
        <f t="shared" si="0"/>
        <v>0.5800000000000054</v>
      </c>
      <c r="AE18" s="138">
        <f t="shared" si="1"/>
        <v>3.2925682031985648E-3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42566</v>
      </c>
      <c r="X19" s="10">
        <v>63.95</v>
      </c>
      <c r="Y19" s="10">
        <v>64.11</v>
      </c>
      <c r="Z19" s="10">
        <v>63.31</v>
      </c>
      <c r="AA19" s="10">
        <v>63.78</v>
      </c>
      <c r="AB19" s="95">
        <v>3675600</v>
      </c>
      <c r="AC19" s="10">
        <v>63.78</v>
      </c>
      <c r="AD19" s="2">
        <f t="shared" si="0"/>
        <v>0.79999999999999716</v>
      </c>
      <c r="AE19" s="138">
        <f t="shared" si="1"/>
        <v>2.6725357648169634E-3</v>
      </c>
    </row>
    <row r="20" spans="1:31" x14ac:dyDescent="0.25">
      <c r="W20" s="133">
        <v>42565</v>
      </c>
      <c r="X20" s="10">
        <v>63.66</v>
      </c>
      <c r="Y20" s="10">
        <v>64</v>
      </c>
      <c r="Z20" s="10">
        <v>63.41</v>
      </c>
      <c r="AA20" s="10">
        <v>63.61</v>
      </c>
      <c r="AB20" s="95">
        <v>4417200</v>
      </c>
      <c r="AC20" s="10">
        <v>63.61</v>
      </c>
      <c r="AD20" s="2">
        <f t="shared" si="0"/>
        <v>0.59000000000000341</v>
      </c>
      <c r="AE20" s="138">
        <f t="shared" si="1"/>
        <v>8.0824088748019385E-3</v>
      </c>
    </row>
    <row r="21" spans="1:31" x14ac:dyDescent="0.25">
      <c r="W21" s="133">
        <v>42564</v>
      </c>
      <c r="X21" s="10">
        <v>62.98</v>
      </c>
      <c r="Y21" s="10">
        <v>63.35</v>
      </c>
      <c r="Z21" s="10">
        <v>62.64</v>
      </c>
      <c r="AA21" s="10">
        <v>63.1</v>
      </c>
      <c r="AB21" s="95">
        <v>3887600</v>
      </c>
      <c r="AC21" s="10">
        <v>63.1</v>
      </c>
      <c r="AD21" s="2">
        <f t="shared" si="0"/>
        <v>0.71000000000000085</v>
      </c>
      <c r="AE21" s="138">
        <f t="shared" si="1"/>
        <v>1.5873015873015817E-3</v>
      </c>
    </row>
    <row r="22" spans="1:31" x14ac:dyDescent="0.25">
      <c r="W22" s="133">
        <v>42563</v>
      </c>
      <c r="X22" s="10">
        <v>62.63</v>
      </c>
      <c r="Y22" s="10">
        <v>63.33</v>
      </c>
      <c r="Z22" s="10">
        <v>62.63</v>
      </c>
      <c r="AA22" s="10">
        <v>63</v>
      </c>
      <c r="AB22" s="95">
        <v>4531900</v>
      </c>
      <c r="AC22" s="10">
        <v>63</v>
      </c>
      <c r="AD22" s="2">
        <f t="shared" si="0"/>
        <v>0.69999999999999574</v>
      </c>
      <c r="AE22" s="138">
        <f t="shared" si="1"/>
        <v>1.3513513513513598E-2</v>
      </c>
    </row>
    <row r="23" spans="1:31" x14ac:dyDescent="0.25">
      <c r="W23" s="133">
        <v>42562</v>
      </c>
      <c r="X23" s="10">
        <v>61.95</v>
      </c>
      <c r="Y23" s="10">
        <v>62.46</v>
      </c>
      <c r="Z23" s="10">
        <v>61.86</v>
      </c>
      <c r="AA23" s="10">
        <v>62.16</v>
      </c>
      <c r="AB23" s="95">
        <v>3414400</v>
      </c>
      <c r="AC23" s="10">
        <v>62.16</v>
      </c>
      <c r="AD23" s="2">
        <f t="shared" si="0"/>
        <v>0.60000000000000142</v>
      </c>
      <c r="AE23" s="138">
        <f t="shared" si="1"/>
        <v>1.0896080663522545E-2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60.68</v>
      </c>
      <c r="Y24" s="10">
        <v>61.6</v>
      </c>
      <c r="Z24" s="10">
        <v>60.55</v>
      </c>
      <c r="AA24" s="10">
        <v>61.49</v>
      </c>
      <c r="AB24" s="95">
        <v>5768400</v>
      </c>
      <c r="AC24" s="10">
        <v>61.49</v>
      </c>
      <c r="AD24" s="2">
        <f t="shared" si="0"/>
        <v>1.0500000000000043</v>
      </c>
      <c r="AE24" s="138">
        <f t="shared" si="1"/>
        <v>2.8088948336398634E-2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42558</v>
      </c>
      <c r="X25" s="10">
        <v>59.48</v>
      </c>
      <c r="Y25" s="10">
        <v>60.33</v>
      </c>
      <c r="Z25" s="10">
        <v>59.38</v>
      </c>
      <c r="AA25" s="10">
        <v>59.81</v>
      </c>
      <c r="AB25" s="95">
        <v>5077400</v>
      </c>
      <c r="AC25" s="10">
        <v>59.81</v>
      </c>
      <c r="AD25" s="2">
        <f t="shared" si="0"/>
        <v>0.94999999999999574</v>
      </c>
      <c r="AE25" s="138">
        <f t="shared" si="1"/>
        <v>5.5480833893746251E-3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42557</v>
      </c>
      <c r="X26" s="10">
        <v>58.75</v>
      </c>
      <c r="Y26" s="10">
        <v>59.73</v>
      </c>
      <c r="Z26" s="10">
        <v>58.25</v>
      </c>
      <c r="AA26" s="10">
        <v>59.48</v>
      </c>
      <c r="AB26" s="95">
        <v>5484400</v>
      </c>
      <c r="AC26" s="10">
        <v>59.48</v>
      </c>
      <c r="AD26" s="2">
        <f t="shared" si="0"/>
        <v>1.4799999999999969</v>
      </c>
      <c r="AE26" s="138">
        <f t="shared" si="1"/>
        <v>5.5790363482670635E-3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42556</v>
      </c>
      <c r="X27" s="10">
        <v>60.22</v>
      </c>
      <c r="Y27" s="10">
        <v>60.39</v>
      </c>
      <c r="Z27" s="10">
        <v>58.96</v>
      </c>
      <c r="AA27" s="10">
        <v>59.15</v>
      </c>
      <c r="AB27" s="95">
        <v>4911800</v>
      </c>
      <c r="AC27" s="10">
        <v>59.15</v>
      </c>
      <c r="AD27" s="2">
        <f t="shared" si="0"/>
        <v>1.4299999999999997</v>
      </c>
      <c r="AE27" s="138">
        <f t="shared" si="1"/>
        <v>-2.5374855824682796E-2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42552</v>
      </c>
      <c r="X28" s="10">
        <v>60.76</v>
      </c>
      <c r="Y28" s="10">
        <v>61.52</v>
      </c>
      <c r="Z28" s="10">
        <v>60.57</v>
      </c>
      <c r="AA28" s="10">
        <v>60.69</v>
      </c>
      <c r="AB28" s="95">
        <v>4166500</v>
      </c>
      <c r="AC28" s="10">
        <v>60.69</v>
      </c>
      <c r="AD28" s="2">
        <f t="shared" si="0"/>
        <v>0.95000000000000284</v>
      </c>
      <c r="AE28" s="138">
        <f t="shared" si="1"/>
        <v>-1.1520737327188613E-3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42551</v>
      </c>
      <c r="X29" s="10">
        <v>59.87</v>
      </c>
      <c r="Y29" s="10">
        <v>60.76</v>
      </c>
      <c r="Z29" s="10">
        <v>58.82</v>
      </c>
      <c r="AA29" s="10">
        <v>60.76</v>
      </c>
      <c r="AB29" s="95">
        <v>8535400</v>
      </c>
      <c r="AC29" s="10">
        <v>60.76</v>
      </c>
      <c r="AD29" s="2">
        <f t="shared" si="0"/>
        <v>1.9399999999999977</v>
      </c>
      <c r="AE29" s="138">
        <f t="shared" si="1"/>
        <v>1.8950192855945014E-2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42550</v>
      </c>
      <c r="X30" s="10">
        <v>57.95</v>
      </c>
      <c r="Y30" s="10">
        <v>59.7</v>
      </c>
      <c r="Z30" s="10">
        <v>57.86</v>
      </c>
      <c r="AA30" s="10">
        <v>59.63</v>
      </c>
      <c r="AB30" s="95">
        <v>6281100</v>
      </c>
      <c r="AC30" s="10">
        <v>59.63</v>
      </c>
      <c r="AD30" s="2">
        <f t="shared" si="0"/>
        <v>1.8400000000000034</v>
      </c>
      <c r="AE30" s="138" t="e">
        <f t="shared" si="1"/>
        <v>#DIV/0!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42550</v>
      </c>
      <c r="X31" s="10" t="s">
        <v>272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322</v>
      </c>
      <c r="W32" s="133">
        <v>42549</v>
      </c>
      <c r="X32" s="10">
        <v>58.25</v>
      </c>
      <c r="Y32" s="10">
        <v>58.61</v>
      </c>
      <c r="Z32" s="10">
        <v>57.15</v>
      </c>
      <c r="AA32" s="10">
        <v>57.9</v>
      </c>
      <c r="AB32" s="95">
        <v>8294300</v>
      </c>
      <c r="AC32" s="10">
        <v>57.61</v>
      </c>
      <c r="AD32" s="2">
        <f t="shared" si="0"/>
        <v>1.4600000000000009</v>
      </c>
      <c r="AE32" s="138">
        <f t="shared" si="1"/>
        <v>4.0083652840710027E-3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42548</v>
      </c>
      <c r="X33" s="10">
        <v>59.34</v>
      </c>
      <c r="Y33" s="10">
        <v>59.34</v>
      </c>
      <c r="Z33" s="10">
        <v>57.33</v>
      </c>
      <c r="AA33" s="10">
        <v>57.67</v>
      </c>
      <c r="AB33" s="95">
        <v>7567600</v>
      </c>
      <c r="AC33" s="10">
        <v>57.38</v>
      </c>
      <c r="AD33" s="2">
        <f t="shared" si="0"/>
        <v>2.0100000000000051</v>
      </c>
      <c r="AE33" s="138">
        <f t="shared" si="1"/>
        <v>-3.9825970548862055E-2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42545</v>
      </c>
      <c r="X34" s="10">
        <v>60.48</v>
      </c>
      <c r="Y34" s="10">
        <v>61.7</v>
      </c>
      <c r="Z34" s="10">
        <v>60</v>
      </c>
      <c r="AA34" s="10">
        <v>60.06</v>
      </c>
      <c r="AB34" s="95">
        <v>10798700</v>
      </c>
      <c r="AC34" s="10">
        <v>59.76</v>
      </c>
      <c r="AD34" s="2">
        <f t="shared" si="0"/>
        <v>1.7000000000000028</v>
      </c>
      <c r="AE34" s="138">
        <f t="shared" si="1"/>
        <v>-5.0373430796122665E-2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42544</v>
      </c>
      <c r="X35" s="10">
        <v>62.84</v>
      </c>
      <c r="Y35" s="10">
        <v>63.27</v>
      </c>
      <c r="Z35" s="10">
        <v>62.47</v>
      </c>
      <c r="AA35" s="10">
        <v>63.25</v>
      </c>
      <c r="AB35" s="95">
        <v>3624600</v>
      </c>
      <c r="AC35" s="10">
        <v>62.93</v>
      </c>
      <c r="AD35" s="2">
        <f t="shared" si="0"/>
        <v>0.80000000000000426</v>
      </c>
      <c r="AE35" s="138">
        <f t="shared" si="1"/>
        <v>2.0927968851395251E-2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62.29</v>
      </c>
      <c r="Y36" s="10">
        <v>62.64</v>
      </c>
      <c r="Z36" s="10">
        <v>61.88</v>
      </c>
      <c r="AA36" s="10">
        <v>61.95</v>
      </c>
      <c r="AB36" s="95">
        <v>3462800</v>
      </c>
      <c r="AC36" s="10">
        <v>61.64</v>
      </c>
      <c r="AD36" s="2">
        <f t="shared" si="0"/>
        <v>0.75999999999999801</v>
      </c>
      <c r="AE36" s="138">
        <f t="shared" si="1"/>
        <v>-5.485640529202862E-3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62.3</v>
      </c>
      <c r="Y37" s="10">
        <v>62.48</v>
      </c>
      <c r="Z37" s="10">
        <v>61.75</v>
      </c>
      <c r="AA37" s="10">
        <v>62.29</v>
      </c>
      <c r="AB37" s="95">
        <v>3360600</v>
      </c>
      <c r="AC37" s="10">
        <v>61.98</v>
      </c>
      <c r="AD37" s="2">
        <f t="shared" si="0"/>
        <v>0.72999999999999687</v>
      </c>
      <c r="AE37" s="138">
        <f t="shared" si="1"/>
        <v>-1.6131634134541883E-4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62.65</v>
      </c>
      <c r="Y38" s="10">
        <v>63.41</v>
      </c>
      <c r="Z38" s="10">
        <v>62.23</v>
      </c>
      <c r="AA38" s="10">
        <v>62.3</v>
      </c>
      <c r="AB38" s="95">
        <v>4289100</v>
      </c>
      <c r="AC38" s="10">
        <v>61.99</v>
      </c>
      <c r="AD38" s="2">
        <f t="shared" si="0"/>
        <v>1.1799999999999997</v>
      </c>
      <c r="AE38" s="138">
        <f t="shared" si="1"/>
        <v>7.1486596263201641E-3</v>
      </c>
    </row>
    <row r="39" spans="2:31" x14ac:dyDescent="0.25">
      <c r="W39" s="133">
        <v>42538</v>
      </c>
      <c r="X39" s="10">
        <v>61.93</v>
      </c>
      <c r="Y39" s="10">
        <v>62.43</v>
      </c>
      <c r="Z39" s="10">
        <v>61.62</v>
      </c>
      <c r="AA39" s="10">
        <v>61.86</v>
      </c>
      <c r="AB39" s="95">
        <v>6521500</v>
      </c>
      <c r="AC39" s="10">
        <v>61.55</v>
      </c>
      <c r="AD39" s="2">
        <f t="shared" si="0"/>
        <v>0.81000000000000227</v>
      </c>
      <c r="AE39" s="138">
        <f t="shared" si="1"/>
        <v>-1.135994806880869E-3</v>
      </c>
    </row>
    <row r="40" spans="2:31" ht="20.25" thickBot="1" x14ac:dyDescent="0.35">
      <c r="O40" s="528" t="s">
        <v>78</v>
      </c>
      <c r="P40" s="528"/>
      <c r="W40" s="133">
        <v>42537</v>
      </c>
      <c r="X40" s="10">
        <v>60.94</v>
      </c>
      <c r="Y40" s="10">
        <v>62.11</v>
      </c>
      <c r="Z40" s="10">
        <v>60.66</v>
      </c>
      <c r="AA40" s="10">
        <v>61.93</v>
      </c>
      <c r="AB40" s="95">
        <v>5543600</v>
      </c>
      <c r="AC40" s="10">
        <v>61.62</v>
      </c>
      <c r="AD40" s="2">
        <f t="shared" si="0"/>
        <v>1.4500000000000028</v>
      </c>
      <c r="AE40" s="138">
        <f t="shared" si="1"/>
        <v>8.345606283750584E-3</v>
      </c>
    </row>
    <row r="41" spans="2:31" ht="15.75" thickTop="1" x14ac:dyDescent="0.25">
      <c r="O41" s="83">
        <v>1.1000000000000001</v>
      </c>
      <c r="P41" s="83">
        <f>O41*$Q$4</f>
        <v>71.929000000000002</v>
      </c>
      <c r="Q41" s="2"/>
      <c r="W41" s="133">
        <v>42536</v>
      </c>
      <c r="X41" s="10">
        <v>61.47</v>
      </c>
      <c r="Y41" s="10">
        <v>62.16</v>
      </c>
      <c r="Z41" s="10">
        <v>60.86</v>
      </c>
      <c r="AA41" s="10">
        <v>61.42</v>
      </c>
      <c r="AB41" s="95">
        <v>5979900</v>
      </c>
      <c r="AC41" s="10">
        <v>61.11</v>
      </c>
      <c r="AD41" s="2">
        <f t="shared" si="0"/>
        <v>1.2999999999999972</v>
      </c>
      <c r="AE41" s="138">
        <f t="shared" si="1"/>
        <v>5.7603686635945284E-3</v>
      </c>
    </row>
    <row r="42" spans="2:31" ht="20.25" thickBot="1" x14ac:dyDescent="0.35">
      <c r="O42" s="83">
        <v>1.0900000000000001</v>
      </c>
      <c r="P42" s="83">
        <f t="shared" ref="P42:P61" si="36">O42*$Q$4</f>
        <v>71.275100000000009</v>
      </c>
      <c r="Q42" s="2"/>
      <c r="T42" s="91" t="s">
        <v>113</v>
      </c>
      <c r="W42" s="133">
        <v>42535</v>
      </c>
      <c r="X42" s="10">
        <v>63.59</v>
      </c>
      <c r="Y42" s="10">
        <v>63.66</v>
      </c>
      <c r="Z42" s="10">
        <v>60.38</v>
      </c>
      <c r="AA42" s="10">
        <v>61.07</v>
      </c>
      <c r="AB42" s="95">
        <v>12323200</v>
      </c>
      <c r="AC42" s="10">
        <v>60.76</v>
      </c>
      <c r="AD42" s="2">
        <f t="shared" si="0"/>
        <v>3.279999999999994</v>
      </c>
      <c r="AE42" s="138">
        <f t="shared" si="1"/>
        <v>-4.0883977900552537E-2</v>
      </c>
    </row>
    <row r="43" spans="2:31" ht="15.75" thickTop="1" x14ac:dyDescent="0.25">
      <c r="O43" s="83">
        <v>1.08</v>
      </c>
      <c r="P43" s="83">
        <f t="shared" si="36"/>
        <v>70.621200000000002</v>
      </c>
      <c r="Q43" s="2"/>
      <c r="T43" s="128" t="s">
        <v>98</v>
      </c>
      <c r="U43" s="129">
        <v>65.83</v>
      </c>
      <c r="W43" s="133">
        <v>42534</v>
      </c>
      <c r="X43" s="10">
        <v>64.8</v>
      </c>
      <c r="Y43" s="10">
        <v>64.89</v>
      </c>
      <c r="Z43" s="10">
        <v>63.63</v>
      </c>
      <c r="AA43" s="10">
        <v>63.67</v>
      </c>
      <c r="AB43" s="95">
        <v>5883400</v>
      </c>
      <c r="AC43" s="10">
        <v>63.35</v>
      </c>
      <c r="AD43" s="2">
        <f t="shared" si="0"/>
        <v>1.259999999999998</v>
      </c>
      <c r="AE43" s="138">
        <f t="shared" si="1"/>
        <v>-1.995668316831678E-2</v>
      </c>
    </row>
    <row r="44" spans="2:31" x14ac:dyDescent="0.25">
      <c r="O44" s="83">
        <v>1.07</v>
      </c>
      <c r="P44" s="83">
        <f t="shared" si="36"/>
        <v>69.967300000000009</v>
      </c>
      <c r="Q44" s="2"/>
      <c r="T44" s="93" t="s">
        <v>99</v>
      </c>
      <c r="U44" s="130">
        <v>65.83</v>
      </c>
      <c r="W44" s="133">
        <v>42531</v>
      </c>
      <c r="X44" s="10">
        <v>65.260000000000005</v>
      </c>
      <c r="Y44" s="10">
        <v>65.48</v>
      </c>
      <c r="Z44" s="10">
        <v>64.709999999999994</v>
      </c>
      <c r="AA44" s="10">
        <v>64.97</v>
      </c>
      <c r="AB44" s="95">
        <v>3939100</v>
      </c>
      <c r="AC44" s="10">
        <v>64.64</v>
      </c>
      <c r="AD44" s="2">
        <f t="shared" si="0"/>
        <v>0.77000000000001023</v>
      </c>
      <c r="AE44" s="138">
        <f t="shared" si="1"/>
        <v>-1.1318446007953398E-2</v>
      </c>
    </row>
    <row r="45" spans="2:31" x14ac:dyDescent="0.25">
      <c r="O45" s="83">
        <v>1.06</v>
      </c>
      <c r="P45" s="83">
        <f t="shared" si="36"/>
        <v>69.313400000000001</v>
      </c>
      <c r="Q45" s="2"/>
      <c r="T45" s="93" t="s">
        <v>100</v>
      </c>
      <c r="U45" s="130" t="s">
        <v>527</v>
      </c>
      <c r="W45" s="133">
        <v>42530</v>
      </c>
      <c r="X45" s="10">
        <v>65.72</v>
      </c>
      <c r="Y45" s="10">
        <v>65.78</v>
      </c>
      <c r="Z45" s="10">
        <v>64.900000000000006</v>
      </c>
      <c r="AA45" s="10">
        <v>65.709999999999994</v>
      </c>
      <c r="AB45" s="95">
        <v>3883800</v>
      </c>
      <c r="AC45" s="10">
        <v>65.38</v>
      </c>
      <c r="AD45" s="2">
        <f t="shared" si="0"/>
        <v>0.87999999999999545</v>
      </c>
      <c r="AE45" s="138">
        <f t="shared" si="1"/>
        <v>-8.3421811011680225E-3</v>
      </c>
    </row>
    <row r="46" spans="2:31" x14ac:dyDescent="0.25">
      <c r="O46" s="83">
        <v>1.05</v>
      </c>
      <c r="P46" s="83">
        <f t="shared" si="36"/>
        <v>68.659500000000008</v>
      </c>
      <c r="Q46" s="2"/>
      <c r="T46" s="93" t="s">
        <v>101</v>
      </c>
      <c r="U46" s="130" t="s">
        <v>528</v>
      </c>
      <c r="W46" s="133">
        <v>42529</v>
      </c>
      <c r="X46" s="10">
        <v>65.94</v>
      </c>
      <c r="Y46" s="10">
        <v>66.58</v>
      </c>
      <c r="Z46" s="10">
        <v>65.94</v>
      </c>
      <c r="AA46" s="10">
        <v>66.260000000000005</v>
      </c>
      <c r="AB46" s="95">
        <v>2601100</v>
      </c>
      <c r="AC46" s="10">
        <v>65.930000000000007</v>
      </c>
      <c r="AD46" s="2">
        <f t="shared" si="0"/>
        <v>0.64000000000000057</v>
      </c>
      <c r="AE46" s="138">
        <f t="shared" si="1"/>
        <v>5.6436851738865812E-3</v>
      </c>
    </row>
    <row r="47" spans="2:31" x14ac:dyDescent="0.25">
      <c r="O47" s="83">
        <v>1.04</v>
      </c>
      <c r="P47" s="83">
        <f t="shared" si="36"/>
        <v>68.005600000000001</v>
      </c>
      <c r="Q47" s="2"/>
      <c r="T47" s="93" t="s">
        <v>102</v>
      </c>
      <c r="U47" s="130">
        <v>67.239999999999995</v>
      </c>
      <c r="W47" s="133">
        <v>42528</v>
      </c>
      <c r="X47" s="10">
        <v>66.150000000000006</v>
      </c>
      <c r="Y47" s="10">
        <v>66.599999999999994</v>
      </c>
      <c r="Z47" s="10">
        <v>65.88</v>
      </c>
      <c r="AA47" s="10">
        <v>65.89</v>
      </c>
      <c r="AB47" s="95">
        <v>3779500</v>
      </c>
      <c r="AC47" s="10">
        <v>65.56</v>
      </c>
      <c r="AD47" s="2">
        <f t="shared" si="0"/>
        <v>0.71999999999999886</v>
      </c>
      <c r="AE47" s="138">
        <f t="shared" si="1"/>
        <v>-7.6207895137936355E-4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67.351700000000008</v>
      </c>
      <c r="Q48" s="2"/>
      <c r="T48" s="93" t="s">
        <v>103</v>
      </c>
      <c r="U48" s="130">
        <v>1.2746200000000001</v>
      </c>
      <c r="W48" s="133">
        <v>42527</v>
      </c>
      <c r="X48" s="10">
        <v>65.55</v>
      </c>
      <c r="Y48" s="10">
        <v>66.2</v>
      </c>
      <c r="Z48" s="10">
        <v>65.5</v>
      </c>
      <c r="AA48" s="10">
        <v>65.94</v>
      </c>
      <c r="AB48" s="95">
        <v>3915200</v>
      </c>
      <c r="AC48" s="10">
        <v>65.61</v>
      </c>
      <c r="AD48" s="2">
        <f t="shared" si="0"/>
        <v>0.70000000000000284</v>
      </c>
      <c r="AE48" s="138">
        <f t="shared" si="1"/>
        <v>6.906077348066253E-3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66.697800000000001</v>
      </c>
      <c r="Q49" s="2"/>
      <c r="T49" s="93" t="s">
        <v>123</v>
      </c>
      <c r="U49" s="130" t="s">
        <v>331</v>
      </c>
      <c r="W49" s="133">
        <v>42524</v>
      </c>
      <c r="X49" s="10">
        <v>65.53</v>
      </c>
      <c r="Y49" s="10">
        <v>65.819999999999993</v>
      </c>
      <c r="Z49" s="10">
        <v>64.77</v>
      </c>
      <c r="AA49" s="10">
        <v>65.489999999999995</v>
      </c>
      <c r="AB49" s="95">
        <v>4352000</v>
      </c>
      <c r="AC49" s="10">
        <v>65.16</v>
      </c>
      <c r="AD49" s="2">
        <f t="shared" si="0"/>
        <v>1.0499999999999972</v>
      </c>
      <c r="AE49" s="138">
        <f t="shared" si="1"/>
        <v>-1.3922518159806274E-2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66.043900000000008</v>
      </c>
      <c r="Q50" s="2"/>
      <c r="T50" s="93"/>
      <c r="U50" s="130"/>
      <c r="W50" s="133">
        <v>42523</v>
      </c>
      <c r="X50" s="10">
        <v>65.86</v>
      </c>
      <c r="Y50" s="10">
        <v>66.41</v>
      </c>
      <c r="Z50" s="10">
        <v>65.599999999999994</v>
      </c>
      <c r="AA50" s="10">
        <v>66.41</v>
      </c>
      <c r="AB50" s="95">
        <v>3052200</v>
      </c>
      <c r="AC50" s="10">
        <v>66.08</v>
      </c>
      <c r="AD50" s="2">
        <f t="shared" si="0"/>
        <v>0.81000000000000227</v>
      </c>
      <c r="AE50" s="138">
        <f t="shared" si="1"/>
        <v>7.6242756938091905E-3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65.39</v>
      </c>
      <c r="Q51" s="2"/>
      <c r="T51" s="93" t="s">
        <v>105</v>
      </c>
      <c r="U51" s="130" t="s">
        <v>529</v>
      </c>
      <c r="W51" s="133">
        <v>42522</v>
      </c>
      <c r="X51" s="10">
        <v>65.760000000000005</v>
      </c>
      <c r="Y51" s="10">
        <v>65.959999999999994</v>
      </c>
      <c r="Z51" s="10">
        <v>65.180000000000007</v>
      </c>
      <c r="AA51" s="10">
        <v>65.91</v>
      </c>
      <c r="AB51" s="95">
        <v>3816000</v>
      </c>
      <c r="AC51" s="10">
        <v>65.58</v>
      </c>
      <c r="AD51" s="2">
        <f t="shared" si="0"/>
        <v>0.77999999999998693</v>
      </c>
      <c r="AE51" s="138">
        <f t="shared" si="1"/>
        <v>2.2925263640529714E-3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64.736099999999993</v>
      </c>
      <c r="Q52" s="2"/>
      <c r="T52" s="93" t="s">
        <v>106</v>
      </c>
      <c r="U52" s="130" t="s">
        <v>275</v>
      </c>
      <c r="W52" s="133">
        <v>42521</v>
      </c>
      <c r="X52" s="10">
        <v>65.7</v>
      </c>
      <c r="Y52" s="10">
        <v>65.92</v>
      </c>
      <c r="Z52" s="10">
        <v>65.400000000000006</v>
      </c>
      <c r="AA52" s="10">
        <v>65.760000000000005</v>
      </c>
      <c r="AB52" s="95">
        <v>5256000</v>
      </c>
      <c r="AC52" s="10">
        <v>65.430000000000007</v>
      </c>
      <c r="AD52" s="2">
        <f t="shared" si="0"/>
        <v>0.51999999999999602</v>
      </c>
      <c r="AE52" s="138">
        <f t="shared" si="1"/>
        <v>3.6815462494248496E-3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64.0822</v>
      </c>
      <c r="Q53" s="2"/>
      <c r="T53" s="93" t="s">
        <v>107</v>
      </c>
      <c r="U53" s="131">
        <v>3701578</v>
      </c>
      <c r="W53" s="133">
        <v>42517</v>
      </c>
      <c r="X53" s="10">
        <v>65.39</v>
      </c>
      <c r="Y53" s="10">
        <v>65.7</v>
      </c>
      <c r="Z53" s="10">
        <v>65.33</v>
      </c>
      <c r="AA53" s="10">
        <v>65.52</v>
      </c>
      <c r="AB53" s="95">
        <v>3957100</v>
      </c>
      <c r="AC53" s="10">
        <v>65.19</v>
      </c>
      <c r="AD53" s="2">
        <f t="shared" si="0"/>
        <v>0.37000000000000455</v>
      </c>
      <c r="AE53" s="138">
        <f t="shared" si="1"/>
        <v>4.4684129429890529E-3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63.4283</v>
      </c>
      <c r="T54" s="93" t="s">
        <v>110</v>
      </c>
      <c r="U54" s="131">
        <v>4790660</v>
      </c>
      <c r="W54" s="133">
        <v>42516</v>
      </c>
      <c r="X54" s="10">
        <v>65.290000000000006</v>
      </c>
      <c r="Y54" s="10">
        <v>65.37</v>
      </c>
      <c r="Z54" s="10">
        <v>64.95</v>
      </c>
      <c r="AA54" s="10">
        <v>65.23</v>
      </c>
      <c r="AB54" s="95">
        <v>3593500</v>
      </c>
      <c r="AC54" s="10">
        <v>64.900000000000006</v>
      </c>
      <c r="AD54" s="2">
        <f t="shared" si="0"/>
        <v>0.42000000000000171</v>
      </c>
      <c r="AE54" s="138">
        <f t="shared" si="1"/>
        <v>-1.2311480455524659E-3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62.7744</v>
      </c>
      <c r="T55" s="93" t="s">
        <v>108</v>
      </c>
      <c r="U55" s="130" t="s">
        <v>530</v>
      </c>
      <c r="W55" s="133">
        <v>42515</v>
      </c>
      <c r="X55" s="10">
        <v>65.040000000000006</v>
      </c>
      <c r="Y55" s="10">
        <v>65.760000000000005</v>
      </c>
      <c r="Z55" s="10">
        <v>65.010000000000005</v>
      </c>
      <c r="AA55" s="10">
        <v>65.31</v>
      </c>
      <c r="AB55" s="95">
        <v>5755900</v>
      </c>
      <c r="AC55" s="10">
        <v>64.98</v>
      </c>
      <c r="AD55" s="2">
        <f t="shared" si="0"/>
        <v>0.75</v>
      </c>
      <c r="AE55" s="138">
        <f t="shared" si="1"/>
        <v>6.6615027110767944E-3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62.1205</v>
      </c>
      <c r="T56" s="93" t="s">
        <v>111</v>
      </c>
      <c r="U56" s="130">
        <v>11.57</v>
      </c>
      <c r="W56" s="133">
        <v>42514</v>
      </c>
      <c r="X56" s="10">
        <v>63.79</v>
      </c>
      <c r="Y56" s="10">
        <v>65.099999999999994</v>
      </c>
      <c r="Z56" s="10">
        <v>63.79</v>
      </c>
      <c r="AA56" s="10">
        <v>64.87</v>
      </c>
      <c r="AB56" s="95">
        <v>3946100</v>
      </c>
      <c r="AC56" s="10">
        <v>64.55</v>
      </c>
      <c r="AD56" s="2">
        <f t="shared" si="0"/>
        <v>1.3099999999999952</v>
      </c>
      <c r="AE56" s="138">
        <f t="shared" si="1"/>
        <v>2.0230757072862149E-2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61.4666</v>
      </c>
      <c r="T57" s="93" t="s">
        <v>112</v>
      </c>
      <c r="U57" s="130">
        <v>5.65</v>
      </c>
      <c r="W57" s="133">
        <v>42513</v>
      </c>
      <c r="X57" s="10">
        <v>63.86</v>
      </c>
      <c r="Y57" s="10">
        <v>64.099999999999994</v>
      </c>
      <c r="Z57" s="10">
        <v>63.56</v>
      </c>
      <c r="AA57" s="10">
        <v>63.59</v>
      </c>
      <c r="AB57" s="95">
        <v>3074100</v>
      </c>
      <c r="AC57" s="10">
        <v>63.27</v>
      </c>
      <c r="AD57" s="2">
        <f t="shared" si="0"/>
        <v>0.53999999999999204</v>
      </c>
      <c r="AE57" s="138">
        <f t="shared" si="1"/>
        <v>-5.18867924528299E-3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60.812700000000007</v>
      </c>
      <c r="T58" s="93" t="s">
        <v>109</v>
      </c>
      <c r="U58" s="130" t="s">
        <v>404</v>
      </c>
      <c r="W58" s="133">
        <v>42510</v>
      </c>
      <c r="X58" s="10">
        <v>63.16</v>
      </c>
      <c r="Y58" s="10">
        <v>64.14</v>
      </c>
      <c r="Z58" s="10">
        <v>62.95</v>
      </c>
      <c r="AA58" s="10">
        <v>63.92</v>
      </c>
      <c r="AB58" s="95">
        <v>5278200</v>
      </c>
      <c r="AC58" s="10">
        <v>63.6</v>
      </c>
      <c r="AD58" s="2">
        <f t="shared" si="0"/>
        <v>1.1899999999999977</v>
      </c>
      <c r="AE58" s="138">
        <f t="shared" si="1"/>
        <v>1.8740989908697658E-2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60.158800000000006</v>
      </c>
      <c r="W59" s="133">
        <v>42509</v>
      </c>
      <c r="X59" s="10">
        <v>63.06</v>
      </c>
      <c r="Y59" s="10">
        <v>63.53</v>
      </c>
      <c r="Z59" s="10">
        <v>62.32</v>
      </c>
      <c r="AA59" s="10">
        <v>62.74</v>
      </c>
      <c r="AB59" s="95">
        <v>4587000</v>
      </c>
      <c r="AC59" s="10">
        <v>62.43</v>
      </c>
      <c r="AD59" s="2">
        <f t="shared" si="0"/>
        <v>1.2100000000000009</v>
      </c>
      <c r="AE59" s="138">
        <f t="shared" si="1"/>
        <v>-1.2183544303797533E-2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59.504899999999999</v>
      </c>
      <c r="W60" s="133">
        <v>42508</v>
      </c>
      <c r="X60" s="10">
        <v>62.53</v>
      </c>
      <c r="Y60" s="10">
        <v>63.61</v>
      </c>
      <c r="Z60" s="10">
        <v>62.53</v>
      </c>
      <c r="AA60" s="10">
        <v>63.52</v>
      </c>
      <c r="AB60" s="95">
        <v>5316800</v>
      </c>
      <c r="AC60" s="10">
        <v>63.2</v>
      </c>
      <c r="AD60" s="2">
        <f t="shared" si="0"/>
        <v>1.0799999999999983</v>
      </c>
      <c r="AE60" s="138">
        <f t="shared" si="1"/>
        <v>1.2009607686148893E-2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58.850999999999999</v>
      </c>
      <c r="W61" s="133">
        <v>42507</v>
      </c>
      <c r="X61" s="10">
        <v>63.86</v>
      </c>
      <c r="Y61" s="10">
        <v>64.099999999999994</v>
      </c>
      <c r="Z61" s="10">
        <v>62.59</v>
      </c>
      <c r="AA61" s="10">
        <v>62.76</v>
      </c>
      <c r="AB61" s="95">
        <v>7977600</v>
      </c>
      <c r="AC61" s="10">
        <v>62.45</v>
      </c>
      <c r="AD61" s="2">
        <f t="shared" si="0"/>
        <v>1.5099999999999909</v>
      </c>
      <c r="AE61" s="138">
        <f t="shared" si="1"/>
        <v>-2.0392156862745092E-2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42506</v>
      </c>
      <c r="X62" s="10">
        <v>64.02</v>
      </c>
      <c r="Y62" s="10">
        <v>64.3</v>
      </c>
      <c r="Z62" s="10">
        <v>63.67</v>
      </c>
      <c r="AA62" s="10">
        <v>64.069999999999993</v>
      </c>
      <c r="AB62" s="95">
        <v>4879500</v>
      </c>
      <c r="AC62" s="10">
        <v>63.75</v>
      </c>
      <c r="AD62" s="2">
        <f t="shared" si="0"/>
        <v>0.62999999999999545</v>
      </c>
      <c r="AE62" s="138">
        <f t="shared" si="1"/>
        <v>-7.8369905956110486E-4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42503</v>
      </c>
      <c r="X63" s="10">
        <v>64.349999999999994</v>
      </c>
      <c r="Y63" s="10">
        <v>64.98</v>
      </c>
      <c r="Z63" s="10">
        <v>64.05</v>
      </c>
      <c r="AA63" s="10">
        <v>64.12</v>
      </c>
      <c r="AB63" s="95">
        <v>4524000</v>
      </c>
      <c r="AC63" s="10">
        <v>63.8</v>
      </c>
      <c r="AD63" s="2">
        <f t="shared" si="0"/>
        <v>0.93000000000000682</v>
      </c>
      <c r="AE63" s="138">
        <f t="shared" si="1"/>
        <v>-3.4364261168384758E-3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42502</v>
      </c>
      <c r="X64" s="10">
        <v>65.069999999999993</v>
      </c>
      <c r="Y64" s="10">
        <v>65.36</v>
      </c>
      <c r="Z64" s="10">
        <v>64.069999999999993</v>
      </c>
      <c r="AA64" s="10">
        <v>64.34</v>
      </c>
      <c r="AB64" s="95">
        <v>3607800</v>
      </c>
      <c r="AC64" s="10">
        <v>64.02</v>
      </c>
      <c r="AD64" s="2">
        <f t="shared" si="0"/>
        <v>1.2900000000000063</v>
      </c>
      <c r="AE64" s="138">
        <f t="shared" si="1"/>
        <v>-3.8898397386027961E-3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42501</v>
      </c>
      <c r="X65" s="10">
        <v>64.62</v>
      </c>
      <c r="Y65" s="10">
        <v>65.319999999999993</v>
      </c>
      <c r="Z65" s="10">
        <v>64.41</v>
      </c>
      <c r="AA65" s="10">
        <v>64.59</v>
      </c>
      <c r="AB65" s="95">
        <v>4959500</v>
      </c>
      <c r="AC65" s="10">
        <v>64.27</v>
      </c>
      <c r="AD65" s="2">
        <f t="shared" si="0"/>
        <v>0.90999999999999659</v>
      </c>
      <c r="AE65" s="138">
        <f t="shared" si="1"/>
        <v>-3.8747675139492177E-3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42500</v>
      </c>
      <c r="X66" s="10">
        <v>64.34</v>
      </c>
      <c r="Y66" s="10">
        <v>65.13</v>
      </c>
      <c r="Z66" s="10">
        <v>63.99</v>
      </c>
      <c r="AA66" s="10">
        <v>64.84</v>
      </c>
      <c r="AB66" s="95">
        <v>4042300</v>
      </c>
      <c r="AC66" s="10">
        <v>64.52</v>
      </c>
      <c r="AD66" s="2">
        <f t="shared" si="0"/>
        <v>1.1399999999999935</v>
      </c>
      <c r="AE66" s="138">
        <f t="shared" si="1"/>
        <v>1.3509267986176576E-2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42499</v>
      </c>
      <c r="X67" s="10">
        <v>64.23</v>
      </c>
      <c r="Y67" s="10">
        <v>64.58</v>
      </c>
      <c r="Z67" s="10">
        <v>63.77</v>
      </c>
      <c r="AA67" s="10">
        <v>63.98</v>
      </c>
      <c r="AB67" s="95">
        <v>4261100</v>
      </c>
      <c r="AC67" s="10">
        <v>63.66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>
        <v>42496</v>
      </c>
      <c r="X68" s="10">
        <v>63.76</v>
      </c>
      <c r="Y68" s="10">
        <v>64.709999999999994</v>
      </c>
      <c r="Z68" s="10">
        <v>63.45</v>
      </c>
      <c r="AA68" s="10">
        <v>64.510000000000005</v>
      </c>
      <c r="AB68" s="95">
        <v>3667700</v>
      </c>
      <c r="AC68" s="10">
        <v>64.19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J11" sqref="J11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304</v>
      </c>
      <c r="M2" s="4"/>
      <c r="O2" s="11" t="s">
        <v>57</v>
      </c>
      <c r="Q2">
        <f>C18-H18</f>
        <v>300</v>
      </c>
      <c r="T2" s="1">
        <v>42568</v>
      </c>
      <c r="U2" t="s">
        <v>315</v>
      </c>
      <c r="W2" s="133">
        <v>42591</v>
      </c>
      <c r="X2" s="10">
        <v>23.15</v>
      </c>
      <c r="Y2" s="10">
        <v>23.37</v>
      </c>
      <c r="Z2" s="10">
        <v>22</v>
      </c>
      <c r="AA2" s="10">
        <v>22.12</v>
      </c>
      <c r="AB2" s="95">
        <v>7146400</v>
      </c>
      <c r="AC2" s="10">
        <v>22.12</v>
      </c>
      <c r="AD2" s="2">
        <f>Y2-Z2</f>
        <v>1.370000000000001</v>
      </c>
      <c r="AE2" s="138">
        <f>AC2/AC3-1</f>
        <v>-4.6140577835273811E-2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 t="s">
        <v>379</v>
      </c>
      <c r="O3" s="11" t="s">
        <v>58</v>
      </c>
      <c r="Q3" s="232">
        <f>IF(Q2=0, Q4, (F18-K18-M18)/Q2)</f>
        <v>22.735399999999998</v>
      </c>
      <c r="T3" s="1" t="s">
        <v>316</v>
      </c>
      <c r="W3" s="133">
        <v>42590</v>
      </c>
      <c r="X3" s="10">
        <v>22.24</v>
      </c>
      <c r="Y3" s="10">
        <v>23.28</v>
      </c>
      <c r="Z3" s="10">
        <v>22.16</v>
      </c>
      <c r="AA3" s="10">
        <v>23.19</v>
      </c>
      <c r="AB3" s="95">
        <v>6405100</v>
      </c>
      <c r="AC3" s="10">
        <v>23.19</v>
      </c>
      <c r="AD3" s="2">
        <f t="shared" ref="AD3:AD66" si="0">Y3-Z3</f>
        <v>1.120000000000001</v>
      </c>
      <c r="AE3" s="138">
        <f t="shared" ref="AE3:AE66" si="1">AC3/AC4-1</f>
        <v>4.9796287913082882E-2</v>
      </c>
    </row>
    <row r="4" spans="1:31" x14ac:dyDescent="0.25">
      <c r="B4" s="74">
        <v>42586</v>
      </c>
      <c r="C4" s="4">
        <v>100</v>
      </c>
      <c r="D4" s="3">
        <v>22.65</v>
      </c>
      <c r="E4" s="3">
        <v>0</v>
      </c>
      <c r="F4" s="3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22.12</v>
      </c>
      <c r="T4" s="163"/>
      <c r="U4" s="1"/>
      <c r="W4" s="133">
        <v>42587</v>
      </c>
      <c r="X4" s="10">
        <v>21.28</v>
      </c>
      <c r="Y4" s="10">
        <v>22.16</v>
      </c>
      <c r="Z4" s="10">
        <v>21.05</v>
      </c>
      <c r="AA4" s="10">
        <v>22.09</v>
      </c>
      <c r="AB4" s="95">
        <v>8896600</v>
      </c>
      <c r="AC4" s="10">
        <v>22.09</v>
      </c>
      <c r="AD4" s="2">
        <f t="shared" si="0"/>
        <v>1.1099999999999994</v>
      </c>
      <c r="AE4" s="138">
        <f t="shared" si="1"/>
        <v>3.0797946803546417E-2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6636</v>
      </c>
      <c r="W5" s="133">
        <v>42586</v>
      </c>
      <c r="X5" s="10">
        <v>22.72</v>
      </c>
      <c r="Y5" s="10">
        <v>22.95</v>
      </c>
      <c r="Z5" s="10">
        <v>20.77</v>
      </c>
      <c r="AA5" s="10">
        <v>21.43</v>
      </c>
      <c r="AB5" s="95">
        <v>25849300</v>
      </c>
      <c r="AC5" s="10">
        <v>21.43</v>
      </c>
      <c r="AD5" s="2">
        <f t="shared" si="0"/>
        <v>2.1799999999999997</v>
      </c>
      <c r="AE5" s="138">
        <f t="shared" si="1"/>
        <v>-0.12601957585644374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6820.62</v>
      </c>
      <c r="W6" s="133">
        <v>42585</v>
      </c>
      <c r="X6" s="10">
        <v>24.49</v>
      </c>
      <c r="Y6" s="10">
        <v>25.15</v>
      </c>
      <c r="Z6" s="10">
        <v>24.29</v>
      </c>
      <c r="AA6" s="10">
        <v>24.52</v>
      </c>
      <c r="AB6" s="95">
        <v>3937200</v>
      </c>
      <c r="AC6" s="10">
        <v>24.52</v>
      </c>
      <c r="AD6" s="2">
        <f t="shared" si="0"/>
        <v>0.85999999999999943</v>
      </c>
      <c r="AE6" s="138">
        <f t="shared" si="1"/>
        <v>1.2249897917517849E-3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-184.61999999999989</v>
      </c>
      <c r="R7">
        <v>70</v>
      </c>
      <c r="W7" s="133">
        <v>42584</v>
      </c>
      <c r="X7" s="10">
        <v>24.35</v>
      </c>
      <c r="Y7" s="10">
        <v>25.12</v>
      </c>
      <c r="Z7" s="10">
        <v>24.05</v>
      </c>
      <c r="AA7" s="10">
        <v>24.49</v>
      </c>
      <c r="AB7" s="95">
        <v>3772600</v>
      </c>
      <c r="AC7" s="10">
        <v>24.49</v>
      </c>
      <c r="AD7" s="2">
        <f t="shared" si="0"/>
        <v>1.0700000000000003</v>
      </c>
      <c r="AE7" s="138">
        <f t="shared" si="1"/>
        <v>2.8665028665026959E-3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-184.61999999999989</v>
      </c>
      <c r="W8" s="133">
        <v>42583</v>
      </c>
      <c r="X8" s="10">
        <v>24.46</v>
      </c>
      <c r="Y8" s="10">
        <v>24.78</v>
      </c>
      <c r="Z8" s="10">
        <v>23.98</v>
      </c>
      <c r="AA8" s="10">
        <v>24.42</v>
      </c>
      <c r="AB8" s="95">
        <v>3612200</v>
      </c>
      <c r="AC8" s="10">
        <v>24.42</v>
      </c>
      <c r="AD8" s="2">
        <f t="shared" si="0"/>
        <v>0.80000000000000071</v>
      </c>
      <c r="AE8" s="138">
        <f t="shared" si="1"/>
        <v>-1.0534846029173317E-2</v>
      </c>
    </row>
    <row r="9" spans="1:31" x14ac:dyDescent="0.25">
      <c r="H9" s="72"/>
      <c r="O9" s="11" t="s">
        <v>231</v>
      </c>
      <c r="Q9" s="138">
        <f>IF(Q2=0, 0, Q8/Q6)</f>
        <v>-2.7067920511625026E-2</v>
      </c>
      <c r="W9" s="133">
        <v>42580</v>
      </c>
      <c r="X9" s="10">
        <v>24.55</v>
      </c>
      <c r="Y9" s="10">
        <v>24.75</v>
      </c>
      <c r="Z9" s="10">
        <v>23.75</v>
      </c>
      <c r="AA9" s="10">
        <v>24.68</v>
      </c>
      <c r="AB9" s="95">
        <v>4340600</v>
      </c>
      <c r="AC9" s="10">
        <v>24.68</v>
      </c>
      <c r="AD9" s="2">
        <f t="shared" si="0"/>
        <v>1</v>
      </c>
      <c r="AE9" s="138">
        <f t="shared" si="1"/>
        <v>8.110300081103361E-4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42579</v>
      </c>
      <c r="X10" s="10">
        <v>25.12</v>
      </c>
      <c r="Y10" s="10">
        <v>25.18</v>
      </c>
      <c r="Z10" s="10">
        <v>24.35</v>
      </c>
      <c r="AA10" s="10">
        <v>24.66</v>
      </c>
      <c r="AB10" s="95">
        <v>3735700</v>
      </c>
      <c r="AC10" s="10">
        <v>24.66</v>
      </c>
      <c r="AD10" s="2">
        <f t="shared" si="0"/>
        <v>0.82999999999999829</v>
      </c>
      <c r="AE10" s="138">
        <f t="shared" si="1"/>
        <v>-2.9515938606847647E-2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5.4300000000000001E-2</v>
      </c>
      <c r="W11" s="133">
        <v>42578</v>
      </c>
      <c r="X11" s="10">
        <v>25.86</v>
      </c>
      <c r="Y11" s="10">
        <v>26.33</v>
      </c>
      <c r="Z11" s="10">
        <v>25.19</v>
      </c>
      <c r="AA11" s="10">
        <v>25.41</v>
      </c>
      <c r="AB11" s="95">
        <v>3841800</v>
      </c>
      <c r="AC11" s="10">
        <v>25.41</v>
      </c>
      <c r="AD11" s="2">
        <f t="shared" si="0"/>
        <v>1.139999999999997</v>
      </c>
      <c r="AE11" s="138">
        <f t="shared" si="1"/>
        <v>-1.5116279069767424E-2</v>
      </c>
    </row>
    <row r="12" spans="1:31" x14ac:dyDescent="0.25">
      <c r="H12" s="72"/>
      <c r="W12" s="133">
        <v>42577</v>
      </c>
      <c r="X12" s="10">
        <v>25.3</v>
      </c>
      <c r="Y12" s="10">
        <v>25.93</v>
      </c>
      <c r="Z12" s="10">
        <v>25.06</v>
      </c>
      <c r="AA12" s="10">
        <v>25.8</v>
      </c>
      <c r="AB12" s="95">
        <v>2880600</v>
      </c>
      <c r="AC12" s="10">
        <v>25.8</v>
      </c>
      <c r="AD12" s="2">
        <f t="shared" si="0"/>
        <v>0.87000000000000099</v>
      </c>
      <c r="AE12" s="138">
        <f t="shared" si="1"/>
        <v>1.8555073035925851E-2</v>
      </c>
    </row>
    <row r="13" spans="1:31" x14ac:dyDescent="0.25">
      <c r="H13" s="72"/>
      <c r="W13" s="133">
        <v>42576</v>
      </c>
      <c r="X13" s="10">
        <v>25.16</v>
      </c>
      <c r="Y13" s="10">
        <v>25.42</v>
      </c>
      <c r="Z13" s="10">
        <v>24.54</v>
      </c>
      <c r="AA13" s="10">
        <v>25.33</v>
      </c>
      <c r="AB13" s="95">
        <v>5723900</v>
      </c>
      <c r="AC13" s="10">
        <v>25.33</v>
      </c>
      <c r="AD13" s="2">
        <f t="shared" si="0"/>
        <v>0.88000000000000256</v>
      </c>
      <c r="AE13" s="138">
        <f t="shared" si="1"/>
        <v>5.9571088165208952E-3</v>
      </c>
    </row>
    <row r="14" spans="1:31" x14ac:dyDescent="0.25">
      <c r="H14" s="72"/>
      <c r="W14" s="133">
        <v>42573</v>
      </c>
      <c r="X14" s="10">
        <v>26.19</v>
      </c>
      <c r="Y14" s="10">
        <v>26.41</v>
      </c>
      <c r="Z14" s="10">
        <v>25.15</v>
      </c>
      <c r="AA14" s="10">
        <v>25.18</v>
      </c>
      <c r="AB14" s="95">
        <v>4531400</v>
      </c>
      <c r="AC14" s="10">
        <v>25.18</v>
      </c>
      <c r="AD14" s="2">
        <f t="shared" si="0"/>
        <v>1.2600000000000016</v>
      </c>
      <c r="AE14" s="138">
        <f t="shared" si="1"/>
        <v>-4.2221376949410416E-2</v>
      </c>
    </row>
    <row r="15" spans="1:31" x14ac:dyDescent="0.25">
      <c r="H15" s="72"/>
      <c r="W15" s="133">
        <v>42572</v>
      </c>
      <c r="X15" s="10">
        <v>26.74</v>
      </c>
      <c r="Y15" s="10">
        <v>27.07</v>
      </c>
      <c r="Z15" s="10">
        <v>26.2</v>
      </c>
      <c r="AA15" s="10">
        <v>26.29</v>
      </c>
      <c r="AB15" s="95">
        <v>3071900</v>
      </c>
      <c r="AC15" s="10">
        <v>26.29</v>
      </c>
      <c r="AD15" s="2">
        <f t="shared" si="0"/>
        <v>0.87000000000000099</v>
      </c>
      <c r="AE15" s="138">
        <f t="shared" si="1"/>
        <v>-1.2025554302893648E-2</v>
      </c>
    </row>
    <row r="16" spans="1:31" x14ac:dyDescent="0.25">
      <c r="H16" s="72"/>
      <c r="W16" s="133">
        <v>42571</v>
      </c>
      <c r="X16" s="10">
        <v>26.59</v>
      </c>
      <c r="Y16" s="10">
        <v>27.1</v>
      </c>
      <c r="Z16" s="10">
        <v>26.19</v>
      </c>
      <c r="AA16" s="10">
        <v>26.61</v>
      </c>
      <c r="AB16" s="95">
        <v>4148300</v>
      </c>
      <c r="AC16" s="10">
        <v>26.61</v>
      </c>
      <c r="AD16" s="2">
        <f t="shared" si="0"/>
        <v>0.91000000000000014</v>
      </c>
      <c r="AE16" s="138">
        <f t="shared" si="1"/>
        <v>2.2598870056496079E-3</v>
      </c>
    </row>
    <row r="17" spans="1:31" x14ac:dyDescent="0.25">
      <c r="W17" s="133">
        <v>42570</v>
      </c>
      <c r="X17" s="10">
        <v>27.2</v>
      </c>
      <c r="Y17" s="10">
        <v>27.28</v>
      </c>
      <c r="Z17" s="10">
        <v>26.35</v>
      </c>
      <c r="AA17" s="10">
        <v>26.55</v>
      </c>
      <c r="AB17" s="95">
        <v>5392000</v>
      </c>
      <c r="AC17" s="10">
        <v>26.55</v>
      </c>
      <c r="AD17" s="2">
        <f t="shared" si="0"/>
        <v>0.92999999999999972</v>
      </c>
      <c r="AE17" s="138">
        <f t="shared" si="1"/>
        <v>-4.1170097508125725E-2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42569</v>
      </c>
      <c r="X18" s="10">
        <v>27.34</v>
      </c>
      <c r="Y18" s="10">
        <v>27.82</v>
      </c>
      <c r="Z18" s="10">
        <v>26.41</v>
      </c>
      <c r="AA18" s="10">
        <v>27.69</v>
      </c>
      <c r="AB18" s="95">
        <v>3904700</v>
      </c>
      <c r="AC18" s="10">
        <v>27.69</v>
      </c>
      <c r="AD18" s="2">
        <f t="shared" si="0"/>
        <v>1.4100000000000001</v>
      </c>
      <c r="AE18" s="138">
        <f t="shared" si="1"/>
        <v>9.1107871720117473E-3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42566</v>
      </c>
      <c r="X19" s="10">
        <v>27.99</v>
      </c>
      <c r="Y19" s="10">
        <v>28.02</v>
      </c>
      <c r="Z19" s="10">
        <v>27.03</v>
      </c>
      <c r="AA19" s="10">
        <v>27.44</v>
      </c>
      <c r="AB19" s="95">
        <v>4032100</v>
      </c>
      <c r="AC19" s="10">
        <v>27.44</v>
      </c>
      <c r="AD19" s="2">
        <f t="shared" si="0"/>
        <v>0.98999999999999844</v>
      </c>
      <c r="AE19" s="138">
        <f t="shared" si="1"/>
        <v>-1.5428776462145688E-2</v>
      </c>
    </row>
    <row r="20" spans="1:31" x14ac:dyDescent="0.25">
      <c r="W20" s="133">
        <v>42565</v>
      </c>
      <c r="X20" s="10">
        <v>27.46</v>
      </c>
      <c r="Y20" s="10">
        <v>28.32</v>
      </c>
      <c r="Z20" s="10">
        <v>27.33</v>
      </c>
      <c r="AA20" s="10">
        <v>27.87</v>
      </c>
      <c r="AB20" s="95">
        <v>7391400</v>
      </c>
      <c r="AC20" s="10">
        <v>27.87</v>
      </c>
      <c r="AD20" s="2">
        <f t="shared" si="0"/>
        <v>0.99000000000000199</v>
      </c>
      <c r="AE20" s="138">
        <f t="shared" si="1"/>
        <v>3.5289747399702698E-2</v>
      </c>
    </row>
    <row r="21" spans="1:31" x14ac:dyDescent="0.25">
      <c r="W21" s="133">
        <v>42564</v>
      </c>
      <c r="X21" s="10">
        <v>26.07</v>
      </c>
      <c r="Y21" s="10">
        <v>27.01</v>
      </c>
      <c r="Z21" s="10">
        <v>25.63</v>
      </c>
      <c r="AA21" s="10">
        <v>26.92</v>
      </c>
      <c r="AB21" s="95">
        <v>4906700</v>
      </c>
      <c r="AC21" s="10">
        <v>26.92</v>
      </c>
      <c r="AD21" s="2">
        <f t="shared" si="0"/>
        <v>1.3800000000000026</v>
      </c>
      <c r="AE21" s="138">
        <f t="shared" si="1"/>
        <v>3.4191317710334346E-2</v>
      </c>
    </row>
    <row r="22" spans="1:31" x14ac:dyDescent="0.25">
      <c r="W22" s="133">
        <v>42563</v>
      </c>
      <c r="X22" s="10">
        <v>25</v>
      </c>
      <c r="Y22" s="10">
        <v>26.49</v>
      </c>
      <c r="Z22" s="10">
        <v>24.88</v>
      </c>
      <c r="AA22" s="10">
        <v>26.03</v>
      </c>
      <c r="AB22" s="95">
        <v>4371900</v>
      </c>
      <c r="AC22" s="10">
        <v>26.03</v>
      </c>
      <c r="AD22" s="2">
        <f t="shared" si="0"/>
        <v>1.6099999999999994</v>
      </c>
      <c r="AE22" s="138">
        <f t="shared" si="1"/>
        <v>5.5127685447912356E-2</v>
      </c>
    </row>
    <row r="23" spans="1:31" x14ac:dyDescent="0.25">
      <c r="W23" s="133">
        <v>42562</v>
      </c>
      <c r="X23" s="10">
        <v>25.02</v>
      </c>
      <c r="Y23" s="10">
        <v>25.36</v>
      </c>
      <c r="Z23" s="10">
        <v>24.62</v>
      </c>
      <c r="AA23" s="10">
        <v>24.67</v>
      </c>
      <c r="AB23" s="95">
        <v>3699000</v>
      </c>
      <c r="AC23" s="10">
        <v>24.67</v>
      </c>
      <c r="AD23" s="2">
        <f t="shared" si="0"/>
        <v>0.73999999999999844</v>
      </c>
      <c r="AE23" s="138">
        <f t="shared" si="1"/>
        <v>-7.6427996781978091E-3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24.15</v>
      </c>
      <c r="Y24" s="10">
        <v>24.97</v>
      </c>
      <c r="Z24" s="10">
        <v>23.85</v>
      </c>
      <c r="AA24" s="10">
        <v>24.86</v>
      </c>
      <c r="AB24" s="95">
        <v>3839000</v>
      </c>
      <c r="AC24" s="10">
        <v>24.86</v>
      </c>
      <c r="AD24" s="2">
        <f t="shared" si="0"/>
        <v>1.1199999999999974</v>
      </c>
      <c r="AE24" s="138">
        <f t="shared" si="1"/>
        <v>5.787234042553191E-2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42558</v>
      </c>
      <c r="X25" s="10">
        <v>23.91</v>
      </c>
      <c r="Y25" s="10">
        <v>24.32</v>
      </c>
      <c r="Z25" s="10">
        <v>23.38</v>
      </c>
      <c r="AA25" s="10">
        <v>23.5</v>
      </c>
      <c r="AB25" s="95">
        <v>3029800</v>
      </c>
      <c r="AC25" s="10">
        <v>23.5</v>
      </c>
      <c r="AD25" s="2">
        <f t="shared" si="0"/>
        <v>0.94000000000000128</v>
      </c>
      <c r="AE25" s="138">
        <f t="shared" si="1"/>
        <v>-1.0526315789473717E-2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42557</v>
      </c>
      <c r="X26" s="10">
        <v>23.32</v>
      </c>
      <c r="Y26" s="10">
        <v>23.78</v>
      </c>
      <c r="Z26" s="10">
        <v>22.75</v>
      </c>
      <c r="AA26" s="10">
        <v>23.75</v>
      </c>
      <c r="AB26" s="95">
        <v>4798300</v>
      </c>
      <c r="AC26" s="10">
        <v>23.75</v>
      </c>
      <c r="AD26" s="2">
        <f t="shared" si="0"/>
        <v>1.0300000000000011</v>
      </c>
      <c r="AE26" s="138">
        <f t="shared" si="1"/>
        <v>8.920985556499561E-3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42556</v>
      </c>
      <c r="X27" s="10">
        <v>24.09</v>
      </c>
      <c r="Y27" s="10">
        <v>24.24</v>
      </c>
      <c r="Z27" s="10">
        <v>23.25</v>
      </c>
      <c r="AA27" s="10">
        <v>23.54</v>
      </c>
      <c r="AB27" s="95">
        <v>3709800</v>
      </c>
      <c r="AC27" s="10">
        <v>23.54</v>
      </c>
      <c r="AD27" s="2">
        <f t="shared" si="0"/>
        <v>0.98999999999999844</v>
      </c>
      <c r="AE27" s="138">
        <f t="shared" si="1"/>
        <v>-2.8075970272502082E-2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42552</v>
      </c>
      <c r="X28" s="10">
        <v>23.92</v>
      </c>
      <c r="Y28" s="10">
        <v>24.42</v>
      </c>
      <c r="Z28" s="10">
        <v>23.76</v>
      </c>
      <c r="AA28" s="10">
        <v>24.22</v>
      </c>
      <c r="AB28" s="95">
        <v>4839400</v>
      </c>
      <c r="AC28" s="10">
        <v>24.22</v>
      </c>
      <c r="AD28" s="2">
        <f t="shared" si="0"/>
        <v>0.66000000000000014</v>
      </c>
      <c r="AE28" s="138">
        <f t="shared" si="1"/>
        <v>4.9792531120331773E-3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42551</v>
      </c>
      <c r="X29" s="10">
        <v>24.36</v>
      </c>
      <c r="Y29" s="10">
        <v>24.84</v>
      </c>
      <c r="Z29" s="10">
        <v>23.63</v>
      </c>
      <c r="AA29" s="10">
        <v>24.1</v>
      </c>
      <c r="AB29" s="95">
        <v>4517800</v>
      </c>
      <c r="AC29" s="10">
        <v>24.1</v>
      </c>
      <c r="AD29" s="2">
        <f t="shared" si="0"/>
        <v>1.2100000000000009</v>
      </c>
      <c r="AE29" s="138">
        <f t="shared" si="1"/>
        <v>-9.8603122432209256E-3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42550</v>
      </c>
      <c r="X30" s="10">
        <v>24.47</v>
      </c>
      <c r="Y30" s="10">
        <v>24.63</v>
      </c>
      <c r="Z30" s="10">
        <v>23.96</v>
      </c>
      <c r="AA30" s="10">
        <v>24.34</v>
      </c>
      <c r="AB30" s="95">
        <v>5769300</v>
      </c>
      <c r="AC30" s="10">
        <v>24.34</v>
      </c>
      <c r="AD30" s="2">
        <f t="shared" si="0"/>
        <v>0.66999999999999815</v>
      </c>
      <c r="AE30" s="138">
        <f t="shared" si="1"/>
        <v>1.1637572734829682E-2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42549</v>
      </c>
      <c r="X31" s="10">
        <v>23.86</v>
      </c>
      <c r="Y31" s="10">
        <v>24.48</v>
      </c>
      <c r="Z31" s="10">
        <v>23.6</v>
      </c>
      <c r="AA31" s="10">
        <v>24.06</v>
      </c>
      <c r="AB31" s="95">
        <v>6589500</v>
      </c>
      <c r="AC31" s="10">
        <v>24.06</v>
      </c>
      <c r="AD31" s="2">
        <f t="shared" si="0"/>
        <v>0.87999999999999901</v>
      </c>
      <c r="AE31" s="138">
        <f t="shared" si="1"/>
        <v>2.4701873935264018E-2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42548</v>
      </c>
      <c r="X32" s="10">
        <v>24.94</v>
      </c>
      <c r="Y32" s="10">
        <v>24.97</v>
      </c>
      <c r="Z32" s="10">
        <v>23.15</v>
      </c>
      <c r="AA32" s="10">
        <v>23.48</v>
      </c>
      <c r="AB32" s="95">
        <v>7575800</v>
      </c>
      <c r="AC32" s="10">
        <v>23.48</v>
      </c>
      <c r="AD32" s="2">
        <f t="shared" si="0"/>
        <v>1.8200000000000003</v>
      </c>
      <c r="AE32" s="138">
        <f t="shared" si="1"/>
        <v>-7.6681085332284682E-2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42545</v>
      </c>
      <c r="X33" s="10">
        <v>26.54</v>
      </c>
      <c r="Y33" s="10">
        <v>26.62</v>
      </c>
      <c r="Z33" s="10">
        <v>24.76</v>
      </c>
      <c r="AA33" s="10">
        <v>25.43</v>
      </c>
      <c r="AB33" s="95">
        <v>11112200</v>
      </c>
      <c r="AC33" s="10">
        <v>25.43</v>
      </c>
      <c r="AD33" s="2">
        <f t="shared" si="0"/>
        <v>1.8599999999999994</v>
      </c>
      <c r="AE33" s="138">
        <f t="shared" si="1"/>
        <v>-7.9956584659913177E-2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42544</v>
      </c>
      <c r="X34" s="10">
        <v>27.19</v>
      </c>
      <c r="Y34" s="10">
        <v>27.66</v>
      </c>
      <c r="Z34" s="10">
        <v>26.83</v>
      </c>
      <c r="AA34" s="10">
        <v>27.64</v>
      </c>
      <c r="AB34" s="95">
        <v>4862500</v>
      </c>
      <c r="AC34" s="10">
        <v>27.64</v>
      </c>
      <c r="AD34" s="2">
        <f t="shared" si="0"/>
        <v>0.83000000000000185</v>
      </c>
      <c r="AE34" s="138">
        <f t="shared" si="1"/>
        <v>2.2945965951147285E-2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42543</v>
      </c>
      <c r="X35" s="10">
        <v>27.5</v>
      </c>
      <c r="Y35" s="10">
        <v>27.77</v>
      </c>
      <c r="Z35" s="10">
        <v>26.97</v>
      </c>
      <c r="AA35" s="10">
        <v>27.02</v>
      </c>
      <c r="AB35" s="95">
        <v>3785900</v>
      </c>
      <c r="AC35" s="10">
        <v>27.02</v>
      </c>
      <c r="AD35" s="2">
        <f t="shared" si="0"/>
        <v>0.80000000000000071</v>
      </c>
      <c r="AE35" s="138">
        <f t="shared" si="1"/>
        <v>-1.0618820944708895E-2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42542</v>
      </c>
      <c r="X36" s="10">
        <v>27.87</v>
      </c>
      <c r="Y36" s="10">
        <v>28.05</v>
      </c>
      <c r="Z36" s="10">
        <v>27.15</v>
      </c>
      <c r="AA36" s="10">
        <v>27.31</v>
      </c>
      <c r="AB36" s="95">
        <v>4617900</v>
      </c>
      <c r="AC36" s="10">
        <v>27.31</v>
      </c>
      <c r="AD36" s="2">
        <f t="shared" si="0"/>
        <v>0.90000000000000213</v>
      </c>
      <c r="AE36" s="138">
        <f t="shared" si="1"/>
        <v>-2.3247496423462133E-2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42541</v>
      </c>
      <c r="X37" s="10">
        <v>28.54</v>
      </c>
      <c r="Y37" s="10">
        <v>29.25</v>
      </c>
      <c r="Z37" s="10">
        <v>27.91</v>
      </c>
      <c r="AA37" s="10">
        <v>27.96</v>
      </c>
      <c r="AB37" s="95">
        <v>3462700</v>
      </c>
      <c r="AC37" s="10">
        <v>27.96</v>
      </c>
      <c r="AD37" s="2">
        <f t="shared" si="0"/>
        <v>1.3399999999999999</v>
      </c>
      <c r="AE37" s="138">
        <f t="shared" si="1"/>
        <v>-1.3756613756613745E-2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42538</v>
      </c>
      <c r="X38" s="10">
        <v>27.65</v>
      </c>
      <c r="Y38" s="10">
        <v>28.73</v>
      </c>
      <c r="Z38" s="10">
        <v>27.63</v>
      </c>
      <c r="AA38" s="10">
        <v>28.35</v>
      </c>
      <c r="AB38" s="95">
        <v>6613200</v>
      </c>
      <c r="AC38" s="10">
        <v>28.35</v>
      </c>
      <c r="AD38" s="2">
        <f t="shared" si="0"/>
        <v>1.1000000000000014</v>
      </c>
      <c r="AE38" s="138">
        <f t="shared" si="1"/>
        <v>2.7546212395795688E-2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42537</v>
      </c>
      <c r="X39" s="10">
        <v>27.4</v>
      </c>
      <c r="Y39" s="10">
        <v>27.8</v>
      </c>
      <c r="Z39" s="10">
        <v>26.55</v>
      </c>
      <c r="AA39" s="10">
        <v>27.59</v>
      </c>
      <c r="AB39" s="95">
        <v>4312900</v>
      </c>
      <c r="AC39" s="10">
        <v>27.59</v>
      </c>
      <c r="AD39" s="2">
        <f t="shared" si="0"/>
        <v>1.25</v>
      </c>
      <c r="AE39" s="138">
        <f t="shared" si="1"/>
        <v>-3.2514450867051625E-3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8" t="s">
        <v>78</v>
      </c>
      <c r="P40" s="528"/>
      <c r="W40" s="133">
        <v>42536</v>
      </c>
      <c r="X40" s="10">
        <v>27.82</v>
      </c>
      <c r="Y40" s="10">
        <v>28.33</v>
      </c>
      <c r="Z40" s="10">
        <v>27.25</v>
      </c>
      <c r="AA40" s="10">
        <v>27.68</v>
      </c>
      <c r="AB40" s="95">
        <v>4606300</v>
      </c>
      <c r="AC40" s="10">
        <v>27.68</v>
      </c>
      <c r="AD40" s="2">
        <f t="shared" si="0"/>
        <v>1.0799999999999983</v>
      </c>
      <c r="AE40" s="138">
        <f t="shared" si="1"/>
        <v>-1.8031013342950653E-3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24.332000000000004</v>
      </c>
      <c r="Q41" s="2"/>
      <c r="W41" s="133">
        <v>42535</v>
      </c>
      <c r="X41" s="10">
        <v>28.58</v>
      </c>
      <c r="Y41" s="10">
        <v>29.17</v>
      </c>
      <c r="Z41" s="10">
        <v>27.43</v>
      </c>
      <c r="AA41" s="10">
        <v>27.73</v>
      </c>
      <c r="AB41" s="95">
        <v>4068000</v>
      </c>
      <c r="AC41" s="10">
        <v>27.73</v>
      </c>
      <c r="AD41" s="2">
        <f t="shared" si="0"/>
        <v>1.740000000000002</v>
      </c>
      <c r="AE41" s="138">
        <f t="shared" si="1"/>
        <v>-3.1097134870719745E-2</v>
      </c>
    </row>
    <row r="42" spans="2:31" ht="20.25" thickBot="1" x14ac:dyDescent="0.35">
      <c r="B42" s="195">
        <v>42586</v>
      </c>
      <c r="C42" s="10">
        <v>200</v>
      </c>
      <c r="D42" s="40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24.110800000000001</v>
      </c>
      <c r="Q42" s="2"/>
      <c r="T42" s="91" t="s">
        <v>113</v>
      </c>
      <c r="W42" s="133">
        <v>42534</v>
      </c>
      <c r="X42" s="10">
        <v>29.43</v>
      </c>
      <c r="Y42" s="10">
        <v>30.07</v>
      </c>
      <c r="Z42" s="10">
        <v>28.58</v>
      </c>
      <c r="AA42" s="10">
        <v>28.62</v>
      </c>
      <c r="AB42" s="95">
        <v>3452300</v>
      </c>
      <c r="AC42" s="10">
        <v>28.62</v>
      </c>
      <c r="AD42" s="2">
        <f t="shared" si="0"/>
        <v>1.490000000000002</v>
      </c>
      <c r="AE42" s="138">
        <f t="shared" si="1"/>
        <v>-2.0868970236058826E-2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23.889600000000002</v>
      </c>
      <c r="Q43" s="2"/>
      <c r="T43" s="128" t="s">
        <v>98</v>
      </c>
      <c r="U43" s="129">
        <v>23.19</v>
      </c>
      <c r="W43" s="133">
        <v>42531</v>
      </c>
      <c r="X43" s="10">
        <v>29.4</v>
      </c>
      <c r="Y43" s="10">
        <v>30.03</v>
      </c>
      <c r="Z43" s="10">
        <v>28.83</v>
      </c>
      <c r="AA43" s="10">
        <v>29.23</v>
      </c>
      <c r="AB43" s="95">
        <v>4878800</v>
      </c>
      <c r="AC43" s="10">
        <v>29.23</v>
      </c>
      <c r="AD43" s="2">
        <f t="shared" si="0"/>
        <v>1.2000000000000028</v>
      </c>
      <c r="AE43" s="138">
        <f t="shared" si="1"/>
        <v>-1.8798254447801255E-2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23.668400000000002</v>
      </c>
      <c r="Q44" s="2"/>
      <c r="T44" s="93" t="s">
        <v>99</v>
      </c>
      <c r="U44" s="130">
        <v>23.15</v>
      </c>
      <c r="W44" s="133">
        <v>42530</v>
      </c>
      <c r="X44" s="10">
        <v>30.59</v>
      </c>
      <c r="Y44" s="10">
        <v>30.59</v>
      </c>
      <c r="Z44" s="10">
        <v>29.47</v>
      </c>
      <c r="AA44" s="10">
        <v>29.79</v>
      </c>
      <c r="AB44" s="95">
        <v>4885900</v>
      </c>
      <c r="AC44" s="10">
        <v>29.79</v>
      </c>
      <c r="AD44" s="2">
        <f t="shared" si="0"/>
        <v>1.120000000000001</v>
      </c>
      <c r="AE44" s="138">
        <f t="shared" si="1"/>
        <v>-4.1505791505791478E-2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23.447200000000002</v>
      </c>
      <c r="Q45" s="2"/>
      <c r="T45" s="93" t="s">
        <v>100</v>
      </c>
      <c r="U45" s="130" t="s">
        <v>531</v>
      </c>
      <c r="W45" s="133">
        <v>42529</v>
      </c>
      <c r="X45" s="10">
        <v>31.97</v>
      </c>
      <c r="Y45" s="10">
        <v>32.08</v>
      </c>
      <c r="Z45" s="10">
        <v>30.58</v>
      </c>
      <c r="AA45" s="10">
        <v>31.08</v>
      </c>
      <c r="AB45" s="95">
        <v>3669000</v>
      </c>
      <c r="AC45" s="10">
        <v>31.08</v>
      </c>
      <c r="AD45" s="2">
        <f t="shared" si="0"/>
        <v>1.5</v>
      </c>
      <c r="AE45" s="138">
        <f t="shared" si="1"/>
        <v>-2.7534418022528206E-2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23.226000000000003</v>
      </c>
      <c r="Q46" s="2"/>
      <c r="T46" s="93" t="s">
        <v>101</v>
      </c>
      <c r="U46" s="130" t="s">
        <v>532</v>
      </c>
      <c r="W46" s="133">
        <v>42528</v>
      </c>
      <c r="X46" s="10">
        <v>31.39</v>
      </c>
      <c r="Y46" s="10">
        <v>32.42</v>
      </c>
      <c r="Z46" s="10">
        <v>31.3</v>
      </c>
      <c r="AA46" s="10">
        <v>31.96</v>
      </c>
      <c r="AB46" s="95">
        <v>6240700</v>
      </c>
      <c r="AC46" s="10">
        <v>31.96</v>
      </c>
      <c r="AD46" s="2">
        <f t="shared" si="0"/>
        <v>1.120000000000001</v>
      </c>
      <c r="AE46" s="138">
        <f t="shared" si="1"/>
        <v>2.6003210272873334E-2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23.004800000000003</v>
      </c>
      <c r="Q47" s="2"/>
      <c r="T47" s="93" t="s">
        <v>102</v>
      </c>
      <c r="U47" s="130">
        <v>26.2</v>
      </c>
      <c r="W47" s="133">
        <v>42527</v>
      </c>
      <c r="X47" s="10">
        <v>29.45</v>
      </c>
      <c r="Y47" s="10">
        <v>31.16</v>
      </c>
      <c r="Z47" s="10">
        <v>29.2</v>
      </c>
      <c r="AA47" s="10">
        <v>31.15</v>
      </c>
      <c r="AB47" s="95">
        <v>7725100</v>
      </c>
      <c r="AC47" s="10">
        <v>31.15</v>
      </c>
      <c r="AD47" s="2">
        <f t="shared" si="0"/>
        <v>1.9600000000000009</v>
      </c>
      <c r="AE47" s="138">
        <f t="shared" si="1"/>
        <v>8.878014680181745E-2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22.7836</v>
      </c>
      <c r="Q48" s="2"/>
      <c r="T48" s="93" t="s">
        <v>103</v>
      </c>
      <c r="U48" s="130">
        <v>0.85068200000000005</v>
      </c>
      <c r="W48" s="133">
        <v>42524</v>
      </c>
      <c r="X48" s="10">
        <v>27.93</v>
      </c>
      <c r="Y48" s="10">
        <v>28.7</v>
      </c>
      <c r="Z48" s="10">
        <v>27.61</v>
      </c>
      <c r="AA48" s="10">
        <v>28.61</v>
      </c>
      <c r="AB48" s="95">
        <v>4223300</v>
      </c>
      <c r="AC48" s="10">
        <v>28.61</v>
      </c>
      <c r="AD48" s="2">
        <f t="shared" si="0"/>
        <v>1.0899999999999999</v>
      </c>
      <c r="AE48" s="138">
        <f t="shared" si="1"/>
        <v>2.2516082916368862E-2</v>
      </c>
    </row>
    <row r="49" spans="15:31" x14ac:dyDescent="0.25">
      <c r="O49" s="83">
        <v>1.02</v>
      </c>
      <c r="P49" s="83">
        <f t="shared" si="42"/>
        <v>22.5624</v>
      </c>
      <c r="Q49" s="2"/>
      <c r="T49" s="93" t="s">
        <v>123</v>
      </c>
      <c r="U49" s="130" t="s">
        <v>372</v>
      </c>
      <c r="W49" s="133">
        <v>42523</v>
      </c>
      <c r="X49" s="10">
        <v>27.64</v>
      </c>
      <c r="Y49" s="10">
        <v>28.27</v>
      </c>
      <c r="Z49" s="10">
        <v>27.5</v>
      </c>
      <c r="AA49" s="10">
        <v>27.98</v>
      </c>
      <c r="AB49" s="95">
        <v>6262400</v>
      </c>
      <c r="AC49" s="10">
        <v>27.98</v>
      </c>
      <c r="AD49" s="2">
        <f t="shared" si="0"/>
        <v>0.76999999999999957</v>
      </c>
      <c r="AE49" s="138">
        <f t="shared" si="1"/>
        <v>1.2301013024601959E-2</v>
      </c>
    </row>
    <row r="50" spans="15:31" x14ac:dyDescent="0.25">
      <c r="O50" s="83">
        <v>1.01</v>
      </c>
      <c r="P50" s="83">
        <f t="shared" si="42"/>
        <v>22.341200000000001</v>
      </c>
      <c r="Q50" s="2"/>
      <c r="T50" s="93"/>
      <c r="U50" s="130"/>
      <c r="W50" s="133">
        <v>42522</v>
      </c>
      <c r="X50" s="10">
        <v>27.66</v>
      </c>
      <c r="Y50" s="10">
        <v>27.73</v>
      </c>
      <c r="Z50" s="10">
        <v>27</v>
      </c>
      <c r="AA50" s="10">
        <v>27.64</v>
      </c>
      <c r="AB50" s="95">
        <v>3921000</v>
      </c>
      <c r="AC50" s="10">
        <v>27.64</v>
      </c>
      <c r="AD50" s="2">
        <f t="shared" si="0"/>
        <v>0.73000000000000043</v>
      </c>
      <c r="AE50" s="138">
        <f t="shared" si="1"/>
        <v>-7.2306579898773204E-4</v>
      </c>
    </row>
    <row r="51" spans="15:31" x14ac:dyDescent="0.25">
      <c r="O51" s="83">
        <v>1</v>
      </c>
      <c r="P51" s="83">
        <f t="shared" si="42"/>
        <v>22.12</v>
      </c>
      <c r="Q51" s="2"/>
      <c r="T51" s="93" t="s">
        <v>105</v>
      </c>
      <c r="U51" s="130" t="s">
        <v>533</v>
      </c>
      <c r="W51" s="133">
        <v>42521</v>
      </c>
      <c r="X51" s="10">
        <v>27.7</v>
      </c>
      <c r="Y51" s="10">
        <v>27.74</v>
      </c>
      <c r="Z51" s="10">
        <v>27</v>
      </c>
      <c r="AA51" s="10">
        <v>27.66</v>
      </c>
      <c r="AB51" s="95">
        <v>6090900</v>
      </c>
      <c r="AC51" s="10">
        <v>27.66</v>
      </c>
      <c r="AD51" s="2">
        <f t="shared" si="0"/>
        <v>0.73999999999999844</v>
      </c>
      <c r="AE51" s="138">
        <f t="shared" si="1"/>
        <v>-1.4440433212996595E-3</v>
      </c>
    </row>
    <row r="52" spans="15:31" x14ac:dyDescent="0.25">
      <c r="O52" s="83">
        <v>0.99</v>
      </c>
      <c r="P52" s="83">
        <f t="shared" si="42"/>
        <v>21.898800000000001</v>
      </c>
      <c r="Q52" s="2"/>
      <c r="T52" s="93" t="s">
        <v>106</v>
      </c>
      <c r="U52" s="130" t="s">
        <v>373</v>
      </c>
      <c r="W52" s="133">
        <v>42517</v>
      </c>
      <c r="X52" s="10">
        <v>28.9</v>
      </c>
      <c r="Y52" s="10">
        <v>29.36</v>
      </c>
      <c r="Z52" s="10">
        <v>27.52</v>
      </c>
      <c r="AA52" s="10">
        <v>27.7</v>
      </c>
      <c r="AB52" s="95">
        <v>6984100</v>
      </c>
      <c r="AC52" s="10">
        <v>27.7</v>
      </c>
      <c r="AD52" s="2">
        <f t="shared" si="0"/>
        <v>1.8399999999999999</v>
      </c>
      <c r="AE52" s="138">
        <f t="shared" si="1"/>
        <v>-4.3508287292817749E-2</v>
      </c>
    </row>
    <row r="53" spans="15:31" x14ac:dyDescent="0.25">
      <c r="O53" s="83">
        <v>0.98</v>
      </c>
      <c r="P53" s="83">
        <f t="shared" si="42"/>
        <v>21.677600000000002</v>
      </c>
      <c r="Q53" s="2"/>
      <c r="T53" s="93" t="s">
        <v>107</v>
      </c>
      <c r="U53" s="131">
        <v>7150474</v>
      </c>
      <c r="W53" s="133">
        <v>42516</v>
      </c>
      <c r="X53" s="10">
        <v>29.96</v>
      </c>
      <c r="Y53" s="10">
        <v>30.15</v>
      </c>
      <c r="Z53" s="10">
        <v>28.86</v>
      </c>
      <c r="AA53" s="10">
        <v>28.96</v>
      </c>
      <c r="AB53" s="95">
        <v>6052400</v>
      </c>
      <c r="AC53" s="10">
        <v>28.96</v>
      </c>
      <c r="AD53" s="2">
        <f t="shared" si="0"/>
        <v>1.2899999999999991</v>
      </c>
      <c r="AE53" s="138">
        <f t="shared" si="1"/>
        <v>-1.8970189701897011E-2</v>
      </c>
    </row>
    <row r="54" spans="15:31" x14ac:dyDescent="0.25">
      <c r="O54" s="83">
        <v>0.97</v>
      </c>
      <c r="P54" s="83">
        <f t="shared" si="42"/>
        <v>21.456400000000002</v>
      </c>
      <c r="T54" s="93" t="s">
        <v>110</v>
      </c>
      <c r="U54" s="131">
        <v>5442560</v>
      </c>
      <c r="W54" s="133">
        <v>42515</v>
      </c>
      <c r="X54" s="10">
        <v>28</v>
      </c>
      <c r="Y54" s="10">
        <v>29.7</v>
      </c>
      <c r="Z54" s="10">
        <v>27.9</v>
      </c>
      <c r="AA54" s="10">
        <v>29.52</v>
      </c>
      <c r="AB54" s="95">
        <v>7885300</v>
      </c>
      <c r="AC54" s="10">
        <v>29.52</v>
      </c>
      <c r="AD54" s="2">
        <f t="shared" si="0"/>
        <v>1.8000000000000007</v>
      </c>
      <c r="AE54" s="138">
        <f t="shared" si="1"/>
        <v>6.91778341180731E-2</v>
      </c>
    </row>
    <row r="55" spans="15:31" x14ac:dyDescent="0.25">
      <c r="O55" s="83">
        <v>0.96</v>
      </c>
      <c r="P55" s="83">
        <f t="shared" si="42"/>
        <v>21.235199999999999</v>
      </c>
      <c r="T55" s="93" t="s">
        <v>108</v>
      </c>
      <c r="U55" s="130" t="s">
        <v>534</v>
      </c>
      <c r="W55" s="133">
        <v>42514</v>
      </c>
      <c r="X55" s="10">
        <v>29.51</v>
      </c>
      <c r="Y55" s="10">
        <v>29.6</v>
      </c>
      <c r="Z55" s="10">
        <v>27.38</v>
      </c>
      <c r="AA55" s="10">
        <v>27.61</v>
      </c>
      <c r="AB55" s="95">
        <v>12225600</v>
      </c>
      <c r="AC55" s="10">
        <v>27.61</v>
      </c>
      <c r="AD55" s="2">
        <f t="shared" si="0"/>
        <v>2.2200000000000024</v>
      </c>
      <c r="AE55" s="138">
        <f t="shared" si="1"/>
        <v>-7.5041876046901268E-2</v>
      </c>
    </row>
    <row r="56" spans="15:31" x14ac:dyDescent="0.25">
      <c r="O56" s="83">
        <v>0.95</v>
      </c>
      <c r="P56" s="83">
        <f t="shared" si="42"/>
        <v>21.013999999999999</v>
      </c>
      <c r="T56" s="93" t="s">
        <v>111</v>
      </c>
      <c r="U56" s="130">
        <v>27.24</v>
      </c>
      <c r="W56" s="133">
        <v>42513</v>
      </c>
      <c r="X56" s="10">
        <v>30.06</v>
      </c>
      <c r="Y56" s="10">
        <v>30.76</v>
      </c>
      <c r="Z56" s="10">
        <v>29.5</v>
      </c>
      <c r="AA56" s="10">
        <v>29.85</v>
      </c>
      <c r="AB56" s="95">
        <v>8479100</v>
      </c>
      <c r="AC56" s="10">
        <v>29.85</v>
      </c>
      <c r="AD56" s="2">
        <f t="shared" si="0"/>
        <v>1.2600000000000016</v>
      </c>
      <c r="AE56" s="138">
        <f t="shared" si="1"/>
        <v>4.4071353620146914E-2</v>
      </c>
    </row>
    <row r="57" spans="15:31" x14ac:dyDescent="0.25">
      <c r="O57" s="83">
        <v>0.94</v>
      </c>
      <c r="P57" s="83">
        <f t="shared" si="42"/>
        <v>20.7928</v>
      </c>
      <c r="T57" s="93" t="s">
        <v>112</v>
      </c>
      <c r="U57" s="130">
        <v>0.81</v>
      </c>
      <c r="W57" s="133">
        <v>42510</v>
      </c>
      <c r="X57" s="10">
        <v>28.8</v>
      </c>
      <c r="Y57" s="10">
        <v>29.04</v>
      </c>
      <c r="Z57" s="10">
        <v>28.32</v>
      </c>
      <c r="AA57" s="10">
        <v>28.59</v>
      </c>
      <c r="AB57" s="95">
        <v>4374900</v>
      </c>
      <c r="AC57" s="10">
        <v>28.59</v>
      </c>
      <c r="AD57" s="2">
        <f t="shared" si="0"/>
        <v>0.71999999999999886</v>
      </c>
      <c r="AE57" s="138">
        <f t="shared" si="1"/>
        <v>-5.2192066805845094E-3</v>
      </c>
    </row>
    <row r="58" spans="15:31" x14ac:dyDescent="0.25">
      <c r="O58" s="83">
        <v>0.93</v>
      </c>
      <c r="P58" s="83">
        <f t="shared" si="42"/>
        <v>20.571600000000004</v>
      </c>
      <c r="T58" s="93" t="s">
        <v>109</v>
      </c>
      <c r="U58" s="130" t="s">
        <v>535</v>
      </c>
      <c r="W58" s="133">
        <v>42509</v>
      </c>
      <c r="X58" s="10">
        <v>28.63</v>
      </c>
      <c r="Y58" s="10">
        <v>29.22</v>
      </c>
      <c r="Z58" s="10">
        <v>28.23</v>
      </c>
      <c r="AA58" s="10">
        <v>28.74</v>
      </c>
      <c r="AB58" s="95">
        <v>3459100</v>
      </c>
      <c r="AC58" s="10">
        <v>28.74</v>
      </c>
      <c r="AD58" s="2">
        <f t="shared" si="0"/>
        <v>0.98999999999999844</v>
      </c>
      <c r="AE58" s="138">
        <f t="shared" si="1"/>
        <v>5.598320503848786E-3</v>
      </c>
    </row>
    <row r="59" spans="15:31" x14ac:dyDescent="0.25">
      <c r="O59" s="83">
        <v>0.92</v>
      </c>
      <c r="P59" s="83">
        <f t="shared" si="42"/>
        <v>20.3504</v>
      </c>
      <c r="W59" s="133">
        <v>42508</v>
      </c>
      <c r="X59" s="10">
        <v>29.07</v>
      </c>
      <c r="Y59" s="10">
        <v>29.74</v>
      </c>
      <c r="Z59" s="10">
        <v>28.36</v>
      </c>
      <c r="AA59" s="10">
        <v>28.58</v>
      </c>
      <c r="AB59" s="95">
        <v>3720900</v>
      </c>
      <c r="AC59" s="10">
        <v>28.58</v>
      </c>
      <c r="AD59" s="2">
        <f t="shared" si="0"/>
        <v>1.379999999999999</v>
      </c>
      <c r="AE59" s="138">
        <f t="shared" si="1"/>
        <v>-1.8543956043956089E-2</v>
      </c>
    </row>
    <row r="60" spans="15:31" x14ac:dyDescent="0.25">
      <c r="O60" s="83">
        <v>0.91</v>
      </c>
      <c r="P60" s="83">
        <f t="shared" si="42"/>
        <v>20.129200000000001</v>
      </c>
      <c r="W60" s="133">
        <v>42507</v>
      </c>
      <c r="X60" s="10">
        <v>28.35</v>
      </c>
      <c r="Y60" s="10">
        <v>29.24</v>
      </c>
      <c r="Z60" s="10">
        <v>28.3</v>
      </c>
      <c r="AA60" s="10">
        <v>29.12</v>
      </c>
      <c r="AB60" s="95">
        <v>3500500</v>
      </c>
      <c r="AC60" s="10">
        <v>29.12</v>
      </c>
      <c r="AD60" s="2">
        <f t="shared" si="0"/>
        <v>0.93999999999999773</v>
      </c>
      <c r="AE60" s="138">
        <f t="shared" si="1"/>
        <v>1.7470300489168311E-2</v>
      </c>
    </row>
    <row r="61" spans="15:31" x14ac:dyDescent="0.25">
      <c r="O61" s="83">
        <v>0.9</v>
      </c>
      <c r="P61" s="83">
        <f t="shared" si="42"/>
        <v>19.908000000000001</v>
      </c>
      <c r="W61" s="133">
        <v>42506</v>
      </c>
      <c r="X61" s="10">
        <v>27.79</v>
      </c>
      <c r="Y61" s="10">
        <v>28.8</v>
      </c>
      <c r="Z61" s="10">
        <v>27.78</v>
      </c>
      <c r="AA61" s="10">
        <v>28.62</v>
      </c>
      <c r="AB61" s="95">
        <v>3367900</v>
      </c>
      <c r="AC61" s="10">
        <v>28.62</v>
      </c>
      <c r="AD61" s="2">
        <f t="shared" si="0"/>
        <v>1.0199999999999996</v>
      </c>
      <c r="AE61" s="138">
        <f t="shared" si="1"/>
        <v>3.5081374321880743E-2</v>
      </c>
    </row>
    <row r="62" spans="15:31" x14ac:dyDescent="0.25">
      <c r="W62" s="133">
        <v>42503</v>
      </c>
      <c r="X62" s="10">
        <v>27.92</v>
      </c>
      <c r="Y62" s="10">
        <v>28.26</v>
      </c>
      <c r="Z62" s="10">
        <v>27.15</v>
      </c>
      <c r="AA62" s="10">
        <v>27.65</v>
      </c>
      <c r="AB62" s="95">
        <v>4671700</v>
      </c>
      <c r="AC62" s="10">
        <v>27.65</v>
      </c>
      <c r="AD62" s="2">
        <f t="shared" si="0"/>
        <v>1.110000000000003</v>
      </c>
      <c r="AE62" s="138">
        <f t="shared" si="1"/>
        <v>-7.1813285457810183E-3</v>
      </c>
    </row>
    <row r="63" spans="15:31" x14ac:dyDescent="0.25">
      <c r="W63" s="133">
        <v>42502</v>
      </c>
      <c r="X63" s="10">
        <v>30.29</v>
      </c>
      <c r="Y63" s="10">
        <v>30.42</v>
      </c>
      <c r="Z63" s="10">
        <v>27.58</v>
      </c>
      <c r="AA63" s="10">
        <v>27.85</v>
      </c>
      <c r="AB63" s="95">
        <v>5469800</v>
      </c>
      <c r="AC63" s="10">
        <v>27.85</v>
      </c>
      <c r="AD63" s="2">
        <f t="shared" si="0"/>
        <v>2.8400000000000034</v>
      </c>
      <c r="AE63" s="138">
        <f t="shared" si="1"/>
        <v>-5.4650373387644224E-2</v>
      </c>
    </row>
    <row r="64" spans="15:31" x14ac:dyDescent="0.25">
      <c r="W64" s="133">
        <v>42501</v>
      </c>
      <c r="X64" s="10">
        <v>30.05</v>
      </c>
      <c r="Y64" s="10">
        <v>30.29</v>
      </c>
      <c r="Z64" s="10">
        <v>29.12</v>
      </c>
      <c r="AA64" s="10">
        <v>29.46</v>
      </c>
      <c r="AB64" s="95">
        <v>3785100</v>
      </c>
      <c r="AC64" s="10">
        <v>29.46</v>
      </c>
      <c r="AD64" s="2">
        <f t="shared" si="0"/>
        <v>1.1699999999999982</v>
      </c>
      <c r="AE64" s="138" t="e">
        <f t="shared" si="1"/>
        <v>#DIV/0!</v>
      </c>
    </row>
    <row r="65" spans="23:31" x14ac:dyDescent="0.25">
      <c r="W65" s="133">
        <v>42501</v>
      </c>
      <c r="X65" s="10" t="s">
        <v>269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42500</v>
      </c>
      <c r="X66" s="10">
        <v>30.39</v>
      </c>
      <c r="Y66" s="10">
        <v>30.81</v>
      </c>
      <c r="Z66" s="10">
        <v>28.88</v>
      </c>
      <c r="AA66" s="10">
        <v>30.5</v>
      </c>
      <c r="AB66" s="95">
        <v>5296000</v>
      </c>
      <c r="AC66" s="10">
        <v>30.2</v>
      </c>
      <c r="AD66" s="2">
        <f t="shared" si="0"/>
        <v>1.9299999999999997</v>
      </c>
      <c r="AE66" s="138">
        <f t="shared" si="1"/>
        <v>2.9890401859846705E-3</v>
      </c>
    </row>
    <row r="67" spans="23:31" x14ac:dyDescent="0.25">
      <c r="W67" s="133">
        <v>42499</v>
      </c>
      <c r="X67" s="10">
        <v>30.98</v>
      </c>
      <c r="Y67" s="10">
        <v>31.15</v>
      </c>
      <c r="Z67" s="10">
        <v>30.32</v>
      </c>
      <c r="AA67" s="10">
        <v>30.41</v>
      </c>
      <c r="AB67" s="95">
        <v>2339800</v>
      </c>
      <c r="AC67" s="10">
        <v>30.11</v>
      </c>
      <c r="AD67" s="2">
        <f>Y67-Z67</f>
        <v>0.82999999999999829</v>
      </c>
      <c r="AE67" s="138" t="e">
        <f>AC67/#REF!-1</f>
        <v>#REF!</v>
      </c>
    </row>
    <row r="68" spans="23:31" x14ac:dyDescent="0.25">
      <c r="W68" s="133">
        <v>42496</v>
      </c>
      <c r="X68" s="10">
        <v>30.49</v>
      </c>
      <c r="Y68" s="10">
        <v>31.76</v>
      </c>
      <c r="Z68" s="10">
        <v>30.45</v>
      </c>
      <c r="AA68" s="10">
        <v>31</v>
      </c>
      <c r="AB68" s="95">
        <v>2945400</v>
      </c>
      <c r="AC68" s="10">
        <v>30.7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385</v>
      </c>
      <c r="M2" s="4"/>
      <c r="O2" s="11" t="s">
        <v>57</v>
      </c>
      <c r="Q2">
        <f>C18-H18</f>
        <v>170</v>
      </c>
      <c r="T2" s="1"/>
      <c r="W2" s="133">
        <v>42591</v>
      </c>
      <c r="X2" s="10">
        <v>37.75</v>
      </c>
      <c r="Y2" s="10">
        <v>37.950000000000003</v>
      </c>
      <c r="Z2" s="10">
        <v>37.299999999999997</v>
      </c>
      <c r="AA2" s="10">
        <v>37.46</v>
      </c>
      <c r="AB2" s="95">
        <v>4823500</v>
      </c>
      <c r="AC2" s="10">
        <v>37.46</v>
      </c>
      <c r="AD2">
        <f>Y2-Z2</f>
        <v>0.65000000000000568</v>
      </c>
      <c r="AE2" s="138">
        <f>AC2/AC3-1</f>
        <v>2.6702269692924219E-4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 t="s">
        <v>386</v>
      </c>
      <c r="O3" s="11" t="s">
        <v>58</v>
      </c>
      <c r="Q3" s="232">
        <f>IF(Q2=0, Q4, (F18-K18-M18)/Q2)</f>
        <v>38.280588235294118</v>
      </c>
      <c r="T3" s="1"/>
      <c r="W3" s="133">
        <v>42590</v>
      </c>
      <c r="X3" s="10">
        <v>37.770000000000003</v>
      </c>
      <c r="Y3" s="10">
        <v>38.03</v>
      </c>
      <c r="Z3" s="10">
        <v>37.270000000000003</v>
      </c>
      <c r="AA3" s="10">
        <v>37.450000000000003</v>
      </c>
      <c r="AB3" s="95">
        <v>5918400</v>
      </c>
      <c r="AC3" s="10">
        <v>37.450000000000003</v>
      </c>
      <c r="AD3">
        <f t="shared" ref="AD3:AD4" si="1">Y3-Z3</f>
        <v>0.75999999999999801</v>
      </c>
      <c r="AE3" s="138">
        <f t="shared" ref="AE3:AE4" si="2">AC3/AC4-1</f>
        <v>-1.0568031704095038E-2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37.46</v>
      </c>
      <c r="T4" s="163"/>
      <c r="U4" s="1"/>
      <c r="W4" s="133">
        <v>42587</v>
      </c>
      <c r="X4" s="10">
        <v>36.799999999999997</v>
      </c>
      <c r="Y4" s="10">
        <v>37.869999999999997</v>
      </c>
      <c r="Z4" s="10">
        <v>36.770000000000003</v>
      </c>
      <c r="AA4" s="10">
        <v>37.85</v>
      </c>
      <c r="AB4" s="95">
        <v>9160400</v>
      </c>
      <c r="AC4" s="10">
        <v>37.85</v>
      </c>
      <c r="AD4">
        <f t="shared" si="1"/>
        <v>1.0999999999999943</v>
      </c>
      <c r="AE4" s="138">
        <f t="shared" si="2"/>
        <v>3.9264140582097706E-2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6368.2</v>
      </c>
      <c r="W5" s="133">
        <v>42586</v>
      </c>
      <c r="X5" s="10">
        <v>36.21</v>
      </c>
      <c r="Y5" s="10">
        <v>36.81</v>
      </c>
      <c r="Z5" s="10">
        <v>36.090000000000003</v>
      </c>
      <c r="AA5" s="10">
        <v>36.42</v>
      </c>
      <c r="AB5" s="95">
        <v>7366200</v>
      </c>
      <c r="AC5" s="10">
        <v>36.42</v>
      </c>
      <c r="AD5">
        <f t="shared" ref="AD5:AD68" si="3">Y5-Z5</f>
        <v>0.71999999999999886</v>
      </c>
      <c r="AE5" s="138">
        <f t="shared" ref="AE5:AE68" si="4">AC5/AC6-1</f>
        <v>1.5050167224080147E-2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42585</v>
      </c>
      <c r="X6" s="10">
        <v>35.5</v>
      </c>
      <c r="Y6" s="10">
        <v>36</v>
      </c>
      <c r="Z6" s="10">
        <v>35.43</v>
      </c>
      <c r="AA6" s="10">
        <v>35.880000000000003</v>
      </c>
      <c r="AB6" s="95">
        <v>6992300</v>
      </c>
      <c r="AC6" s="10">
        <v>35.880000000000003</v>
      </c>
      <c r="AD6">
        <f t="shared" si="3"/>
        <v>0.57000000000000028</v>
      </c>
      <c r="AE6" s="138">
        <f t="shared" si="4"/>
        <v>9.5666854248734889E-3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-139.5</v>
      </c>
      <c r="R7" s="30">
        <v>42603</v>
      </c>
      <c r="W7" s="133">
        <v>42584</v>
      </c>
      <c r="X7" s="10">
        <v>36.85</v>
      </c>
      <c r="Y7" s="10">
        <v>36.94</v>
      </c>
      <c r="Z7" s="10">
        <v>35.42</v>
      </c>
      <c r="AA7" s="10">
        <v>35.54</v>
      </c>
      <c r="AB7" s="95">
        <v>9579900</v>
      </c>
      <c r="AC7" s="10">
        <v>35.54</v>
      </c>
      <c r="AD7">
        <f t="shared" si="3"/>
        <v>1.519999999999996</v>
      </c>
      <c r="AE7" s="138">
        <f t="shared" si="4"/>
        <v>-4.0496760259179254E-2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-139.5</v>
      </c>
      <c r="W8" s="133">
        <v>42583</v>
      </c>
      <c r="X8" s="10">
        <v>37.159999999999997</v>
      </c>
      <c r="Y8" s="10">
        <v>37.369999999999997</v>
      </c>
      <c r="Z8" s="10">
        <v>36.65</v>
      </c>
      <c r="AA8" s="10">
        <v>37.04</v>
      </c>
      <c r="AB8" s="95">
        <v>6787800</v>
      </c>
      <c r="AC8" s="10">
        <v>37.04</v>
      </c>
      <c r="AD8">
        <f t="shared" si="3"/>
        <v>0.71999999999999886</v>
      </c>
      <c r="AE8" s="138">
        <f t="shared" si="4"/>
        <v>8.1059173196429413E-4</v>
      </c>
    </row>
    <row r="9" spans="1:31" x14ac:dyDescent="0.25">
      <c r="H9" s="72"/>
      <c r="O9" s="11" t="s">
        <v>231</v>
      </c>
      <c r="Q9" s="138">
        <f>IF(Q2=0, 0, Q8/Q6)</f>
        <v>-2.1436144874533245E-2</v>
      </c>
      <c r="W9" s="133">
        <v>42580</v>
      </c>
      <c r="X9" s="10">
        <v>37.49</v>
      </c>
      <c r="Y9" s="10">
        <v>37.880000000000003</v>
      </c>
      <c r="Z9" s="10">
        <v>37.01</v>
      </c>
      <c r="AA9" s="10">
        <v>37.01</v>
      </c>
      <c r="AB9" s="95">
        <v>6760800</v>
      </c>
      <c r="AC9" s="10">
        <v>37.01</v>
      </c>
      <c r="AD9">
        <f t="shared" si="3"/>
        <v>0.87000000000000455</v>
      </c>
      <c r="AE9" s="138">
        <f t="shared" si="4"/>
        <v>-1.2276487856952234E-2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42579</v>
      </c>
      <c r="X10" s="10">
        <v>37.47</v>
      </c>
      <c r="Y10" s="10">
        <v>37.64</v>
      </c>
      <c r="Z10" s="10">
        <v>37.14</v>
      </c>
      <c r="AA10" s="10">
        <v>37.47</v>
      </c>
      <c r="AB10" s="95">
        <v>6339300</v>
      </c>
      <c r="AC10" s="10">
        <v>37.47</v>
      </c>
      <c r="AD10">
        <f t="shared" si="3"/>
        <v>0.5</v>
      </c>
      <c r="AE10" s="138">
        <f t="shared" si="4"/>
        <v>-2.6680896478115113E-4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42578</v>
      </c>
      <c r="X11" s="10">
        <v>37.590000000000003</v>
      </c>
      <c r="Y11" s="10">
        <v>37.79</v>
      </c>
      <c r="Z11" s="10">
        <v>37.200000000000003</v>
      </c>
      <c r="AA11" s="10">
        <v>37.479999999999997</v>
      </c>
      <c r="AB11" s="95">
        <v>8619800</v>
      </c>
      <c r="AC11" s="10">
        <v>37.479999999999997</v>
      </c>
      <c r="AD11">
        <f t="shared" si="3"/>
        <v>0.58999999999999631</v>
      </c>
      <c r="AE11" s="138">
        <f t="shared" si="4"/>
        <v>-2.0898641588296907E-2</v>
      </c>
    </row>
    <row r="12" spans="1:31" x14ac:dyDescent="0.25">
      <c r="H12" s="72"/>
      <c r="W12" s="133">
        <v>42577</v>
      </c>
      <c r="X12" s="10">
        <v>37.81</v>
      </c>
      <c r="Y12" s="10">
        <v>38.299999999999997</v>
      </c>
      <c r="Z12" s="10">
        <v>37.51</v>
      </c>
      <c r="AA12" s="10">
        <v>38.28</v>
      </c>
      <c r="AB12" s="95">
        <v>10525600</v>
      </c>
      <c r="AC12" s="10">
        <v>38.28</v>
      </c>
      <c r="AD12">
        <f t="shared" si="3"/>
        <v>0.78999999999999915</v>
      </c>
      <c r="AE12" s="138">
        <f t="shared" si="4"/>
        <v>2.4625267665952855E-2</v>
      </c>
    </row>
    <row r="13" spans="1:31" x14ac:dyDescent="0.25">
      <c r="H13" s="72"/>
      <c r="W13" s="133">
        <v>42576</v>
      </c>
      <c r="X13" s="10">
        <v>37.840000000000003</v>
      </c>
      <c r="Y13" s="10">
        <v>38</v>
      </c>
      <c r="Z13" s="10">
        <v>37.020000000000003</v>
      </c>
      <c r="AA13" s="10">
        <v>37.36</v>
      </c>
      <c r="AB13" s="95">
        <v>11389000</v>
      </c>
      <c r="AC13" s="10">
        <v>37.36</v>
      </c>
      <c r="AD13">
        <f t="shared" si="3"/>
        <v>0.97999999999999687</v>
      </c>
      <c r="AE13" s="138">
        <f t="shared" si="4"/>
        <v>-1.242400211472372E-2</v>
      </c>
    </row>
    <row r="14" spans="1:31" x14ac:dyDescent="0.25">
      <c r="H14" s="72"/>
      <c r="W14" s="133">
        <v>42573</v>
      </c>
      <c r="X14" s="10">
        <v>37.909999999999997</v>
      </c>
      <c r="Y14" s="10">
        <v>38.049999999999997</v>
      </c>
      <c r="Z14" s="10">
        <v>37.01</v>
      </c>
      <c r="AA14" s="10">
        <v>37.83</v>
      </c>
      <c r="AB14" s="95">
        <v>18313200</v>
      </c>
      <c r="AC14" s="10">
        <v>37.83</v>
      </c>
      <c r="AD14">
        <f t="shared" si="3"/>
        <v>1.0399999999999991</v>
      </c>
      <c r="AE14" s="138">
        <f t="shared" si="4"/>
        <v>1.3665594855305496E-2</v>
      </c>
    </row>
    <row r="15" spans="1:31" x14ac:dyDescent="0.25">
      <c r="H15" s="72"/>
      <c r="W15" s="133">
        <v>42572</v>
      </c>
      <c r="X15" s="10">
        <v>39.08</v>
      </c>
      <c r="Y15" s="10">
        <v>39.270000000000003</v>
      </c>
      <c r="Z15" s="10">
        <v>37.22</v>
      </c>
      <c r="AA15" s="10">
        <v>37.32</v>
      </c>
      <c r="AB15" s="95">
        <v>33749100</v>
      </c>
      <c r="AC15" s="10">
        <v>37.32</v>
      </c>
      <c r="AD15">
        <f t="shared" si="3"/>
        <v>2.0500000000000043</v>
      </c>
      <c r="AE15" s="138">
        <f t="shared" si="4"/>
        <v>-0.11206281227694503</v>
      </c>
    </row>
    <row r="16" spans="1:31" x14ac:dyDescent="0.25">
      <c r="H16" s="72"/>
      <c r="W16" s="133">
        <v>42571</v>
      </c>
      <c r="X16" s="10">
        <v>43.02</v>
      </c>
      <c r="Y16" s="10">
        <v>43.03</v>
      </c>
      <c r="Z16" s="10">
        <v>41.94</v>
      </c>
      <c r="AA16" s="10">
        <v>42.03</v>
      </c>
      <c r="AB16" s="95">
        <v>8225100</v>
      </c>
      <c r="AC16" s="10">
        <v>42.03</v>
      </c>
      <c r="AD16">
        <f t="shared" si="3"/>
        <v>1.0900000000000034</v>
      </c>
      <c r="AE16" s="138">
        <f t="shared" si="4"/>
        <v>-1.6151685393258397E-2</v>
      </c>
    </row>
    <row r="17" spans="1:31" x14ac:dyDescent="0.25">
      <c r="W17" s="133">
        <v>42570</v>
      </c>
      <c r="X17" s="10">
        <v>42.88</v>
      </c>
      <c r="Y17" s="10">
        <v>43.17</v>
      </c>
      <c r="Z17" s="10">
        <v>42.57</v>
      </c>
      <c r="AA17" s="10">
        <v>42.72</v>
      </c>
      <c r="AB17" s="95">
        <v>5526300</v>
      </c>
      <c r="AC17" s="10">
        <v>42.72</v>
      </c>
      <c r="AD17">
        <f t="shared" si="3"/>
        <v>0.60000000000000142</v>
      </c>
      <c r="AE17" s="138">
        <f t="shared" si="4"/>
        <v>-1.0653080129689685E-2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42569</v>
      </c>
      <c r="X18" s="10">
        <v>43.29</v>
      </c>
      <c r="Y18" s="10">
        <v>43.56</v>
      </c>
      <c r="Z18" s="10">
        <v>43.12</v>
      </c>
      <c r="AA18" s="10">
        <v>43.18</v>
      </c>
      <c r="AB18" s="95">
        <v>4805700</v>
      </c>
      <c r="AC18" s="10">
        <v>43.18</v>
      </c>
      <c r="AD18">
        <f t="shared" si="3"/>
        <v>0.44000000000000483</v>
      </c>
      <c r="AE18" s="138">
        <f t="shared" si="4"/>
        <v>4.633920296570615E-4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42566</v>
      </c>
      <c r="X19" s="10">
        <v>43.12</v>
      </c>
      <c r="Y19" s="10">
        <v>43.57</v>
      </c>
      <c r="Z19" s="10">
        <v>42.7</v>
      </c>
      <c r="AA19" s="10">
        <v>43.16</v>
      </c>
      <c r="AB19" s="95">
        <v>5868500</v>
      </c>
      <c r="AC19" s="10">
        <v>43.16</v>
      </c>
      <c r="AD19">
        <f t="shared" si="3"/>
        <v>0.86999999999999744</v>
      </c>
      <c r="AE19" s="138">
        <f t="shared" si="4"/>
        <v>-2.3164234422068386E-4</v>
      </c>
    </row>
    <row r="20" spans="1:31" x14ac:dyDescent="0.25">
      <c r="W20" s="133">
        <v>42565</v>
      </c>
      <c r="X20" s="10">
        <v>42.87</v>
      </c>
      <c r="Y20" s="10">
        <v>43.34</v>
      </c>
      <c r="Z20" s="10">
        <v>42.43</v>
      </c>
      <c r="AA20" s="10">
        <v>43.17</v>
      </c>
      <c r="AB20" s="95">
        <v>6168700</v>
      </c>
      <c r="AC20" s="10">
        <v>43.17</v>
      </c>
      <c r="AD20">
        <f t="shared" si="3"/>
        <v>0.91000000000000369</v>
      </c>
      <c r="AE20" s="138">
        <f t="shared" si="4"/>
        <v>1.8160377358490631E-2</v>
      </c>
    </row>
    <row r="21" spans="1:31" x14ac:dyDescent="0.25">
      <c r="W21" s="133">
        <v>42564</v>
      </c>
      <c r="X21" s="10">
        <v>43.22</v>
      </c>
      <c r="Y21" s="10">
        <v>43.3</v>
      </c>
      <c r="Z21" s="10">
        <v>42.16</v>
      </c>
      <c r="AA21" s="10">
        <v>42.4</v>
      </c>
      <c r="AB21" s="95">
        <v>6268000</v>
      </c>
      <c r="AC21" s="10">
        <v>42.4</v>
      </c>
      <c r="AD21">
        <f t="shared" si="3"/>
        <v>1.1400000000000006</v>
      </c>
      <c r="AE21" s="138">
        <f t="shared" si="4"/>
        <v>-1.0270774976657404E-2</v>
      </c>
    </row>
    <row r="22" spans="1:31" x14ac:dyDescent="0.25">
      <c r="W22" s="133">
        <v>42563</v>
      </c>
      <c r="X22" s="10">
        <v>41.64</v>
      </c>
      <c r="Y22" s="10">
        <v>45</v>
      </c>
      <c r="Z22" s="10">
        <v>41.63</v>
      </c>
      <c r="AA22" s="10">
        <v>42.84</v>
      </c>
      <c r="AB22" s="95">
        <v>8662000</v>
      </c>
      <c r="AC22" s="10">
        <v>42.84</v>
      </c>
      <c r="AD22">
        <f t="shared" si="3"/>
        <v>3.3699999999999974</v>
      </c>
      <c r="AE22" s="138">
        <f t="shared" si="4"/>
        <v>4.3859649122807154E-2</v>
      </c>
    </row>
    <row r="23" spans="1:31" x14ac:dyDescent="0.25">
      <c r="W23" s="133">
        <v>42562</v>
      </c>
      <c r="X23" s="10">
        <v>40.94</v>
      </c>
      <c r="Y23" s="10">
        <v>41.34</v>
      </c>
      <c r="Z23" s="10">
        <v>40.81</v>
      </c>
      <c r="AA23" s="10">
        <v>41.04</v>
      </c>
      <c r="AB23" s="95">
        <v>5849200</v>
      </c>
      <c r="AC23" s="10">
        <v>41.04</v>
      </c>
      <c r="AD23">
        <f t="shared" si="3"/>
        <v>0.53000000000000114</v>
      </c>
      <c r="AE23" s="138">
        <f t="shared" si="4"/>
        <v>1.2333497779970504E-2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40.06</v>
      </c>
      <c r="Y24" s="10">
        <v>40.909999999999997</v>
      </c>
      <c r="Z24" s="10">
        <v>40.049999999999997</v>
      </c>
      <c r="AA24" s="10">
        <v>40.54</v>
      </c>
      <c r="AB24" s="95">
        <v>4747700</v>
      </c>
      <c r="AC24" s="10">
        <v>40.54</v>
      </c>
      <c r="AD24">
        <f t="shared" si="3"/>
        <v>0.85999999999999943</v>
      </c>
      <c r="AE24" s="138">
        <f t="shared" si="4"/>
        <v>1.7314930991217059E-2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42558</v>
      </c>
      <c r="X25" s="10">
        <v>39</v>
      </c>
      <c r="Y25" s="10">
        <v>39.950000000000003</v>
      </c>
      <c r="Z25" s="10">
        <v>39</v>
      </c>
      <c r="AA25" s="10">
        <v>39.85</v>
      </c>
      <c r="AB25" s="95">
        <v>3774300</v>
      </c>
      <c r="AC25" s="10">
        <v>39.85</v>
      </c>
      <c r="AD25">
        <f t="shared" si="3"/>
        <v>0.95000000000000284</v>
      </c>
      <c r="AE25" s="138">
        <f t="shared" si="4"/>
        <v>1.8400204446715973E-2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42557</v>
      </c>
      <c r="X26" s="10">
        <v>38.68</v>
      </c>
      <c r="Y26" s="10">
        <v>39.159999999999997</v>
      </c>
      <c r="Z26" s="10">
        <v>38.15</v>
      </c>
      <c r="AA26" s="10">
        <v>39.130000000000003</v>
      </c>
      <c r="AB26" s="95">
        <v>5409500</v>
      </c>
      <c r="AC26" s="10">
        <v>39.130000000000003</v>
      </c>
      <c r="AD26">
        <f t="shared" si="3"/>
        <v>1.009999999999998</v>
      </c>
      <c r="AE26" s="138">
        <f t="shared" si="4"/>
        <v>-2.0402958428972218E-3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42556</v>
      </c>
      <c r="X27" s="10">
        <v>39.74</v>
      </c>
      <c r="Y27" s="10">
        <v>39.75</v>
      </c>
      <c r="Z27" s="10">
        <v>38.659999999999997</v>
      </c>
      <c r="AA27" s="10">
        <v>39.21</v>
      </c>
      <c r="AB27" s="95">
        <v>5302400</v>
      </c>
      <c r="AC27" s="10">
        <v>39.21</v>
      </c>
      <c r="AD27">
        <f t="shared" si="3"/>
        <v>1.0900000000000034</v>
      </c>
      <c r="AE27" s="138">
        <f t="shared" si="4"/>
        <v>-9.8484848484848841E-3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42552</v>
      </c>
      <c r="X28" s="10">
        <v>39.26</v>
      </c>
      <c r="Y28" s="10">
        <v>39.770000000000003</v>
      </c>
      <c r="Z28" s="10">
        <v>39.21</v>
      </c>
      <c r="AA28" s="10">
        <v>39.6</v>
      </c>
      <c r="AB28" s="95">
        <v>6490500</v>
      </c>
      <c r="AC28" s="10">
        <v>39.6</v>
      </c>
      <c r="AD28">
        <f t="shared" si="3"/>
        <v>0.56000000000000227</v>
      </c>
      <c r="AE28" s="138">
        <f t="shared" si="4"/>
        <v>9.9464422341239977E-3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42551</v>
      </c>
      <c r="X29" s="10">
        <v>38.96</v>
      </c>
      <c r="Y29" s="10">
        <v>39.21</v>
      </c>
      <c r="Z29" s="10">
        <v>38.54</v>
      </c>
      <c r="AA29" s="10">
        <v>39.21</v>
      </c>
      <c r="AB29" s="95">
        <v>5333300</v>
      </c>
      <c r="AC29" s="10">
        <v>39.21</v>
      </c>
      <c r="AD29">
        <f t="shared" si="3"/>
        <v>0.67000000000000171</v>
      </c>
      <c r="AE29" s="138">
        <f t="shared" si="4"/>
        <v>8.2283363332475989E-3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42550</v>
      </c>
      <c r="X30" s="10">
        <v>38.200000000000003</v>
      </c>
      <c r="Y30" s="10">
        <v>39.159999999999997</v>
      </c>
      <c r="Z30" s="10">
        <v>37.76</v>
      </c>
      <c r="AA30" s="10">
        <v>38.89</v>
      </c>
      <c r="AB30" s="95">
        <v>8616200</v>
      </c>
      <c r="AC30" s="10">
        <v>38.89</v>
      </c>
      <c r="AD30">
        <f t="shared" si="3"/>
        <v>1.3999999999999986</v>
      </c>
      <c r="AE30" s="138">
        <f t="shared" si="4"/>
        <v>3.9006144803633402E-2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42549</v>
      </c>
      <c r="X31" s="10">
        <v>37.72</v>
      </c>
      <c r="Y31" s="10">
        <v>37.83</v>
      </c>
      <c r="Z31" s="10">
        <v>36.75</v>
      </c>
      <c r="AA31" s="10">
        <v>37.43</v>
      </c>
      <c r="AB31" s="95">
        <v>8281900</v>
      </c>
      <c r="AC31" s="10">
        <v>37.43</v>
      </c>
      <c r="AD31">
        <f t="shared" si="3"/>
        <v>1.0799999999999983</v>
      </c>
      <c r="AE31" s="138">
        <f t="shared" si="4"/>
        <v>1.8226332970620263E-2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42548</v>
      </c>
      <c r="X32" s="10">
        <v>37.979999999999997</v>
      </c>
      <c r="Y32" s="10">
        <v>38.01</v>
      </c>
      <c r="Z32" s="10">
        <v>36.479999999999997</v>
      </c>
      <c r="AA32" s="10">
        <v>36.76</v>
      </c>
      <c r="AB32" s="95">
        <v>12934600</v>
      </c>
      <c r="AC32" s="10">
        <v>36.76</v>
      </c>
      <c r="AD32">
        <f t="shared" si="3"/>
        <v>1.5300000000000011</v>
      </c>
      <c r="AE32" s="138">
        <f t="shared" si="4"/>
        <v>-4.045941007569831E-2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42545</v>
      </c>
      <c r="X33" s="10">
        <v>37.880000000000003</v>
      </c>
      <c r="Y33" s="10">
        <v>39.24</v>
      </c>
      <c r="Z33" s="10">
        <v>37.74</v>
      </c>
      <c r="AA33" s="10">
        <v>38.31</v>
      </c>
      <c r="AB33" s="95">
        <v>19699900</v>
      </c>
      <c r="AC33" s="10">
        <v>38.31</v>
      </c>
      <c r="AD33">
        <f t="shared" si="3"/>
        <v>1.5</v>
      </c>
      <c r="AE33" s="138">
        <f t="shared" si="4"/>
        <v>-3.2331396817378177E-2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42544</v>
      </c>
      <c r="X34" s="10">
        <v>40.72</v>
      </c>
      <c r="Y34" s="10">
        <v>40.75</v>
      </c>
      <c r="Z34" s="10">
        <v>38.200000000000003</v>
      </c>
      <c r="AA34" s="10">
        <v>39.590000000000003</v>
      </c>
      <c r="AB34" s="95">
        <v>16781900</v>
      </c>
      <c r="AC34" s="10">
        <v>39.590000000000003</v>
      </c>
      <c r="AD34">
        <f t="shared" si="3"/>
        <v>2.5499999999999972</v>
      </c>
      <c r="AE34" s="138">
        <f t="shared" si="4"/>
        <v>-1.66418281172378E-2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42543</v>
      </c>
      <c r="X35" s="10">
        <v>40.520000000000003</v>
      </c>
      <c r="Y35" s="10">
        <v>40.72</v>
      </c>
      <c r="Z35" s="10">
        <v>40</v>
      </c>
      <c r="AA35" s="10">
        <v>40.26</v>
      </c>
      <c r="AB35" s="95">
        <v>4816700</v>
      </c>
      <c r="AC35" s="10">
        <v>40.26</v>
      </c>
      <c r="AD35">
        <f t="shared" si="3"/>
        <v>0.71999999999999886</v>
      </c>
      <c r="AE35" s="138">
        <f t="shared" si="4"/>
        <v>-6.4165844027641583E-3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42542</v>
      </c>
      <c r="X36" s="10">
        <v>40.47</v>
      </c>
      <c r="Y36" s="10">
        <v>40.880000000000003</v>
      </c>
      <c r="Z36" s="10">
        <v>39.979999999999997</v>
      </c>
      <c r="AA36" s="10">
        <v>40.520000000000003</v>
      </c>
      <c r="AB36" s="95">
        <v>6376300</v>
      </c>
      <c r="AC36" s="10">
        <v>40.520000000000003</v>
      </c>
      <c r="AD36">
        <f t="shared" si="3"/>
        <v>0.90000000000000568</v>
      </c>
      <c r="AE36" s="138">
        <f t="shared" si="4"/>
        <v>1.2493753123438367E-2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42541</v>
      </c>
      <c r="X37" s="10">
        <v>40.049999999999997</v>
      </c>
      <c r="Y37" s="10">
        <v>40.479999999999997</v>
      </c>
      <c r="Z37" s="10">
        <v>39.9</v>
      </c>
      <c r="AA37" s="10">
        <v>40.020000000000003</v>
      </c>
      <c r="AB37" s="95">
        <v>4190600</v>
      </c>
      <c r="AC37" s="10">
        <v>40.020000000000003</v>
      </c>
      <c r="AD37">
        <f t="shared" si="3"/>
        <v>0.57999999999999829</v>
      </c>
      <c r="AE37" s="138">
        <f t="shared" si="4"/>
        <v>7.0457976849522819E-3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42538</v>
      </c>
      <c r="X38" s="10">
        <v>39.6</v>
      </c>
      <c r="Y38" s="10">
        <v>40.18</v>
      </c>
      <c r="Z38" s="10">
        <v>39.58</v>
      </c>
      <c r="AA38" s="10">
        <v>39.74</v>
      </c>
      <c r="AB38" s="95">
        <v>5633700</v>
      </c>
      <c r="AC38" s="10">
        <v>39.74</v>
      </c>
      <c r="AD38">
        <f t="shared" si="3"/>
        <v>0.60000000000000142</v>
      </c>
      <c r="AE38" s="138">
        <f t="shared" si="4"/>
        <v>-1.0055304172951196E-3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42537</v>
      </c>
      <c r="X39" s="10">
        <v>39.450000000000003</v>
      </c>
      <c r="Y39" s="10">
        <v>40.090000000000003</v>
      </c>
      <c r="Z39" s="10">
        <v>39.18</v>
      </c>
      <c r="AA39" s="10">
        <v>39.78</v>
      </c>
      <c r="AB39" s="95">
        <v>6621500</v>
      </c>
      <c r="AC39" s="10">
        <v>39.78</v>
      </c>
      <c r="AD39">
        <f t="shared" si="3"/>
        <v>0.91000000000000369</v>
      </c>
      <c r="AE39" s="138">
        <f t="shared" si="4"/>
        <v>-4.0060090135202175E-3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8" t="s">
        <v>78</v>
      </c>
      <c r="P40" s="528"/>
      <c r="W40" s="133">
        <v>42536</v>
      </c>
      <c r="X40" s="10">
        <v>40.25</v>
      </c>
      <c r="Y40" s="10">
        <v>40.67</v>
      </c>
      <c r="Z40" s="10">
        <v>39.76</v>
      </c>
      <c r="AA40" s="10">
        <v>39.94</v>
      </c>
      <c r="AB40" s="95">
        <v>7023400</v>
      </c>
      <c r="AC40" s="10">
        <v>39.94</v>
      </c>
      <c r="AD40">
        <f t="shared" si="3"/>
        <v>0.91000000000000369</v>
      </c>
      <c r="AE40" s="138">
        <f t="shared" si="4"/>
        <v>1.5045135406217547E-3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41.206000000000003</v>
      </c>
      <c r="Q41" s="2"/>
      <c r="W41" s="133">
        <v>42535</v>
      </c>
      <c r="X41" s="10">
        <v>41.95</v>
      </c>
      <c r="Y41" s="10">
        <v>42.22</v>
      </c>
      <c r="Z41" s="10">
        <v>39.6</v>
      </c>
      <c r="AA41" s="10">
        <v>39.880000000000003</v>
      </c>
      <c r="AB41" s="95">
        <v>15154200</v>
      </c>
      <c r="AC41" s="10">
        <v>39.880000000000003</v>
      </c>
      <c r="AD41">
        <f t="shared" si="3"/>
        <v>2.6199999999999974</v>
      </c>
      <c r="AE41" s="138">
        <f t="shared" si="4"/>
        <v>-5.4079696394686794E-2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40.831400000000002</v>
      </c>
      <c r="Q42" s="2"/>
      <c r="T42" s="91" t="s">
        <v>113</v>
      </c>
      <c r="W42" s="133">
        <v>42534</v>
      </c>
      <c r="X42" s="10">
        <v>43.22</v>
      </c>
      <c r="Y42" s="10">
        <v>43.49</v>
      </c>
      <c r="Z42" s="10">
        <v>41.91</v>
      </c>
      <c r="AA42" s="10">
        <v>42.16</v>
      </c>
      <c r="AB42" s="95">
        <v>6586700</v>
      </c>
      <c r="AC42" s="10">
        <v>42.16</v>
      </c>
      <c r="AD42">
        <f t="shared" si="3"/>
        <v>1.5800000000000054</v>
      </c>
      <c r="AE42" s="138">
        <f t="shared" si="4"/>
        <v>-3.3692413476965499E-2</v>
      </c>
    </row>
    <row r="43" spans="2:31" ht="15.75" thickTop="1" x14ac:dyDescent="0.25">
      <c r="O43" s="83">
        <v>1.08</v>
      </c>
      <c r="P43" s="83">
        <f t="shared" si="20"/>
        <v>40.456800000000001</v>
      </c>
      <c r="Q43" s="2"/>
      <c r="T43" s="128" t="s">
        <v>98</v>
      </c>
      <c r="U43" s="129">
        <v>37.450000000000003</v>
      </c>
      <c r="W43" s="133">
        <v>42531</v>
      </c>
      <c r="X43" s="10">
        <v>43.91</v>
      </c>
      <c r="Y43" s="10">
        <v>44.05</v>
      </c>
      <c r="Z43" s="10">
        <v>43.23</v>
      </c>
      <c r="AA43" s="10">
        <v>43.63</v>
      </c>
      <c r="AB43" s="95">
        <v>4661100</v>
      </c>
      <c r="AC43" s="10">
        <v>43.63</v>
      </c>
      <c r="AD43">
        <f t="shared" si="3"/>
        <v>0.82000000000000028</v>
      </c>
      <c r="AE43" s="138">
        <f t="shared" si="4"/>
        <v>-1.2672550350757983E-2</v>
      </c>
    </row>
    <row r="44" spans="2:31" x14ac:dyDescent="0.25">
      <c r="O44" s="83">
        <v>1.07</v>
      </c>
      <c r="P44" s="83">
        <f t="shared" si="20"/>
        <v>40.0822</v>
      </c>
      <c r="Q44" s="2"/>
      <c r="T44" s="93" t="s">
        <v>99</v>
      </c>
      <c r="U44" s="130">
        <v>37.75</v>
      </c>
      <c r="W44" s="133">
        <v>42530</v>
      </c>
      <c r="X44" s="10">
        <v>43.46</v>
      </c>
      <c r="Y44" s="10">
        <v>44.33</v>
      </c>
      <c r="Z44" s="10">
        <v>43.35</v>
      </c>
      <c r="AA44" s="10">
        <v>44.19</v>
      </c>
      <c r="AB44" s="95">
        <v>5605200</v>
      </c>
      <c r="AC44" s="10">
        <v>44.19</v>
      </c>
      <c r="AD44">
        <f t="shared" si="3"/>
        <v>0.97999999999999687</v>
      </c>
      <c r="AE44" s="138">
        <f t="shared" si="4"/>
        <v>1.5862068965517118E-2</v>
      </c>
    </row>
    <row r="45" spans="2:31" x14ac:dyDescent="0.25">
      <c r="O45" s="83">
        <v>1.06</v>
      </c>
      <c r="P45" s="83">
        <f t="shared" si="20"/>
        <v>39.707600000000006</v>
      </c>
      <c r="Q45" s="2"/>
      <c r="T45" s="93" t="s">
        <v>100</v>
      </c>
      <c r="U45" s="130" t="s">
        <v>536</v>
      </c>
      <c r="W45" s="133">
        <v>42529</v>
      </c>
      <c r="X45" s="10">
        <v>43.27</v>
      </c>
      <c r="Y45" s="10">
        <v>43.9</v>
      </c>
      <c r="Z45" s="10">
        <v>43.05</v>
      </c>
      <c r="AA45" s="10">
        <v>43.5</v>
      </c>
      <c r="AB45" s="95">
        <v>6527000</v>
      </c>
      <c r="AC45" s="10">
        <v>43.5</v>
      </c>
      <c r="AD45">
        <f t="shared" si="3"/>
        <v>0.85000000000000142</v>
      </c>
      <c r="AE45" s="138">
        <f t="shared" si="4"/>
        <v>9.9837473879731409E-3</v>
      </c>
    </row>
    <row r="46" spans="2:31" x14ac:dyDescent="0.25">
      <c r="O46" s="83">
        <v>1.05</v>
      </c>
      <c r="P46" s="83">
        <f t="shared" si="20"/>
        <v>39.333000000000006</v>
      </c>
      <c r="Q46" s="2"/>
      <c r="T46" s="93" t="s">
        <v>101</v>
      </c>
      <c r="U46" s="130" t="s">
        <v>537</v>
      </c>
      <c r="W46" s="133">
        <v>42528</v>
      </c>
      <c r="X46" s="10">
        <v>41.71</v>
      </c>
      <c r="Y46" s="10">
        <v>43.46</v>
      </c>
      <c r="Z46" s="10">
        <v>41.57</v>
      </c>
      <c r="AA46" s="10">
        <v>43.07</v>
      </c>
      <c r="AB46" s="95">
        <v>6401500</v>
      </c>
      <c r="AC46" s="10">
        <v>43.07</v>
      </c>
      <c r="AD46">
        <f t="shared" si="3"/>
        <v>1.8900000000000006</v>
      </c>
      <c r="AE46" s="138">
        <f t="shared" si="4"/>
        <v>3.1122815417763849E-2</v>
      </c>
    </row>
    <row r="47" spans="2:31" x14ac:dyDescent="0.25">
      <c r="O47" s="83">
        <v>1.04</v>
      </c>
      <c r="P47" s="83">
        <f t="shared" si="20"/>
        <v>38.958400000000005</v>
      </c>
      <c r="Q47" s="2"/>
      <c r="T47" s="93" t="s">
        <v>102</v>
      </c>
      <c r="U47" s="130">
        <v>48.55</v>
      </c>
      <c r="W47" s="133">
        <v>42527</v>
      </c>
      <c r="X47" s="10">
        <v>41.5</v>
      </c>
      <c r="Y47" s="10">
        <v>41.86</v>
      </c>
      <c r="Z47" s="10">
        <v>41.21</v>
      </c>
      <c r="AA47" s="10">
        <v>41.77</v>
      </c>
      <c r="AB47" s="95">
        <v>3516500</v>
      </c>
      <c r="AC47" s="10">
        <v>41.77</v>
      </c>
      <c r="AD47">
        <f t="shared" si="3"/>
        <v>0.64999999999999858</v>
      </c>
      <c r="AE47" s="138" t="e">
        <f t="shared" si="4"/>
        <v>#DIV/0!</v>
      </c>
    </row>
    <row r="48" spans="2:31" x14ac:dyDescent="0.25">
      <c r="O48" s="83">
        <v>1.03</v>
      </c>
      <c r="P48" s="83">
        <f t="shared" si="20"/>
        <v>38.583800000000004</v>
      </c>
      <c r="Q48" s="2"/>
      <c r="T48" s="93" t="s">
        <v>103</v>
      </c>
      <c r="U48" s="130">
        <v>1.16414</v>
      </c>
      <c r="W48" s="133">
        <v>42527</v>
      </c>
      <c r="X48" s="10" t="s">
        <v>327</v>
      </c>
      <c r="Y48" s="10"/>
      <c r="Z48" s="10"/>
      <c r="AA48" s="10"/>
      <c r="AB48" s="95"/>
      <c r="AC48" s="10"/>
      <c r="AD48">
        <f t="shared" si="3"/>
        <v>0</v>
      </c>
      <c r="AE48" s="138">
        <f t="shared" si="4"/>
        <v>-1</v>
      </c>
    </row>
    <row r="49" spans="15:31" x14ac:dyDescent="0.25">
      <c r="O49" s="83">
        <v>1.02</v>
      </c>
      <c r="P49" s="83">
        <f t="shared" si="20"/>
        <v>38.209200000000003</v>
      </c>
      <c r="Q49" s="2"/>
      <c r="T49" s="93" t="s">
        <v>104</v>
      </c>
      <c r="U49" s="130" t="s">
        <v>342</v>
      </c>
      <c r="W49" s="133">
        <v>42524</v>
      </c>
      <c r="X49" s="10">
        <v>41.91</v>
      </c>
      <c r="Y49" s="10">
        <v>41.97</v>
      </c>
      <c r="Z49" s="10">
        <v>41.11</v>
      </c>
      <c r="AA49" s="10">
        <v>41.69</v>
      </c>
      <c r="AB49" s="95">
        <v>5081800</v>
      </c>
      <c r="AC49" s="10">
        <v>41.59</v>
      </c>
      <c r="AD49">
        <f t="shared" si="3"/>
        <v>0.85999999999999943</v>
      </c>
      <c r="AE49" s="138">
        <f t="shared" si="4"/>
        <v>-1.1409555502733482E-2</v>
      </c>
    </row>
    <row r="50" spans="15:31" x14ac:dyDescent="0.25">
      <c r="O50" s="83">
        <v>1.01</v>
      </c>
      <c r="P50" s="83">
        <f t="shared" si="20"/>
        <v>37.834600000000002</v>
      </c>
      <c r="Q50" s="2"/>
      <c r="T50" s="93"/>
      <c r="U50" s="130"/>
      <c r="W50" s="133">
        <v>42523</v>
      </c>
      <c r="X50" s="10">
        <v>42.32</v>
      </c>
      <c r="Y50" s="10">
        <v>42.62</v>
      </c>
      <c r="Z50" s="10">
        <v>42.03</v>
      </c>
      <c r="AA50" s="10">
        <v>42.17</v>
      </c>
      <c r="AB50" s="95">
        <v>4390900</v>
      </c>
      <c r="AC50" s="10">
        <v>42.07</v>
      </c>
      <c r="AD50">
        <f t="shared" si="3"/>
        <v>0.58999999999999631</v>
      </c>
      <c r="AE50" s="138">
        <f t="shared" si="4"/>
        <v>-8.7181903864278487E-3</v>
      </c>
    </row>
    <row r="51" spans="15:31" x14ac:dyDescent="0.25">
      <c r="O51" s="83">
        <v>1</v>
      </c>
      <c r="P51" s="83">
        <f t="shared" si="20"/>
        <v>37.46</v>
      </c>
      <c r="Q51" s="2"/>
      <c r="T51" s="93" t="s">
        <v>105</v>
      </c>
      <c r="U51" s="130" t="s">
        <v>538</v>
      </c>
      <c r="W51" s="133">
        <v>42522</v>
      </c>
      <c r="X51" s="10">
        <v>42.48</v>
      </c>
      <c r="Y51" s="10">
        <v>42.65</v>
      </c>
      <c r="Z51" s="10">
        <v>42.09</v>
      </c>
      <c r="AA51" s="10">
        <v>42.54</v>
      </c>
      <c r="AB51" s="95">
        <v>4083100</v>
      </c>
      <c r="AC51" s="10">
        <v>42.44</v>
      </c>
      <c r="AD51">
        <f t="shared" si="3"/>
        <v>0.55999999999999517</v>
      </c>
      <c r="AE51" s="138">
        <f t="shared" si="4"/>
        <v>1.4157621519583774E-3</v>
      </c>
    </row>
    <row r="52" spans="15:31" x14ac:dyDescent="0.25">
      <c r="O52" s="83">
        <v>0.99</v>
      </c>
      <c r="P52" s="83">
        <f t="shared" si="20"/>
        <v>37.0854</v>
      </c>
      <c r="Q52" s="2"/>
      <c r="T52" s="93" t="s">
        <v>106</v>
      </c>
      <c r="U52" s="130" t="s">
        <v>328</v>
      </c>
      <c r="W52" s="133">
        <v>42521</v>
      </c>
      <c r="X52" s="10">
        <v>42.35</v>
      </c>
      <c r="Y52" s="10">
        <v>42.54</v>
      </c>
      <c r="Z52" s="10">
        <v>42.04</v>
      </c>
      <c r="AA52" s="10">
        <v>42.48</v>
      </c>
      <c r="AB52" s="95">
        <v>4878500</v>
      </c>
      <c r="AC52" s="10">
        <v>42.38</v>
      </c>
      <c r="AD52">
        <f t="shared" si="3"/>
        <v>0.5</v>
      </c>
      <c r="AE52" s="138">
        <f t="shared" si="4"/>
        <v>3.5519772673455741E-3</v>
      </c>
    </row>
    <row r="53" spans="15:31" x14ac:dyDescent="0.25">
      <c r="O53" s="83">
        <v>0.98</v>
      </c>
      <c r="P53" s="83">
        <f t="shared" si="20"/>
        <v>36.710799999999999</v>
      </c>
      <c r="Q53" s="2"/>
      <c r="T53" s="93" t="s">
        <v>107</v>
      </c>
      <c r="U53" s="131">
        <v>4827311</v>
      </c>
      <c r="W53" s="133">
        <v>42517</v>
      </c>
      <c r="X53" s="10">
        <v>41.82</v>
      </c>
      <c r="Y53" s="10">
        <v>42.39</v>
      </c>
      <c r="Z53" s="10">
        <v>41.82</v>
      </c>
      <c r="AA53" s="10">
        <v>42.33</v>
      </c>
      <c r="AB53" s="95">
        <v>3315900</v>
      </c>
      <c r="AC53" s="10">
        <v>42.23</v>
      </c>
      <c r="AD53">
        <f t="shared" si="3"/>
        <v>0.57000000000000028</v>
      </c>
      <c r="AE53" s="138">
        <f t="shared" si="4"/>
        <v>1.2952746461981191E-2</v>
      </c>
    </row>
    <row r="54" spans="15:31" x14ac:dyDescent="0.25">
      <c r="O54" s="83">
        <v>0.97</v>
      </c>
      <c r="P54" s="83">
        <f t="shared" si="20"/>
        <v>36.336199999999998</v>
      </c>
      <c r="T54" s="93" t="s">
        <v>110</v>
      </c>
      <c r="U54" s="131">
        <v>7303930</v>
      </c>
      <c r="W54" s="133">
        <v>42516</v>
      </c>
      <c r="X54" s="10">
        <v>42.57</v>
      </c>
      <c r="Y54" s="10">
        <v>42.69</v>
      </c>
      <c r="Z54" s="10">
        <v>41.57</v>
      </c>
      <c r="AA54" s="10">
        <v>41.79</v>
      </c>
      <c r="AB54" s="95">
        <v>5019900</v>
      </c>
      <c r="AC54" s="10">
        <v>41.69</v>
      </c>
      <c r="AD54">
        <f t="shared" si="3"/>
        <v>1.1199999999999974</v>
      </c>
      <c r="AE54" s="138">
        <f t="shared" si="4"/>
        <v>-1.744049021918459E-2</v>
      </c>
    </row>
    <row r="55" spans="15:31" x14ac:dyDescent="0.25">
      <c r="O55" s="83">
        <v>0.96</v>
      </c>
      <c r="P55" s="83">
        <f t="shared" si="20"/>
        <v>35.961599999999997</v>
      </c>
      <c r="T55" s="93" t="s">
        <v>108</v>
      </c>
      <c r="U55" s="130" t="s">
        <v>539</v>
      </c>
      <c r="W55" s="133">
        <v>42515</v>
      </c>
      <c r="X55" s="10">
        <v>42.82</v>
      </c>
      <c r="Y55" s="10">
        <v>43.29</v>
      </c>
      <c r="Z55" s="10">
        <v>42.42</v>
      </c>
      <c r="AA55" s="10">
        <v>42.53</v>
      </c>
      <c r="AB55" s="95">
        <v>4441000</v>
      </c>
      <c r="AC55" s="10">
        <v>42.43</v>
      </c>
      <c r="AD55">
        <f t="shared" si="3"/>
        <v>0.86999999999999744</v>
      </c>
      <c r="AE55" s="138">
        <f t="shared" si="4"/>
        <v>-6.3231850117096977E-3</v>
      </c>
    </row>
    <row r="56" spans="15:31" x14ac:dyDescent="0.25">
      <c r="O56" s="83">
        <v>0.95</v>
      </c>
      <c r="P56" s="83">
        <f t="shared" si="20"/>
        <v>35.586999999999996</v>
      </c>
      <c r="T56" s="93" t="s">
        <v>111</v>
      </c>
      <c r="U56" s="130">
        <v>9.94</v>
      </c>
      <c r="W56" s="133">
        <v>42514</v>
      </c>
      <c r="X56" s="10">
        <v>42.3</v>
      </c>
      <c r="Y56" s="10">
        <v>43</v>
      </c>
      <c r="Z56" s="10">
        <v>42.18</v>
      </c>
      <c r="AA56" s="10">
        <v>42.8</v>
      </c>
      <c r="AB56" s="95">
        <v>3513800</v>
      </c>
      <c r="AC56" s="10">
        <v>42.7</v>
      </c>
      <c r="AD56">
        <f t="shared" si="3"/>
        <v>0.82000000000000028</v>
      </c>
      <c r="AE56" s="138">
        <f t="shared" si="4"/>
        <v>1.4010923771075934E-2</v>
      </c>
    </row>
    <row r="57" spans="15:31" x14ac:dyDescent="0.25">
      <c r="O57" s="83">
        <v>0.94</v>
      </c>
      <c r="P57" s="83">
        <f t="shared" si="20"/>
        <v>35.212399999999995</v>
      </c>
      <c r="T57" s="93" t="s">
        <v>112</v>
      </c>
      <c r="U57" s="130">
        <v>3.77</v>
      </c>
      <c r="W57" s="133">
        <v>42513</v>
      </c>
      <c r="X57" s="10">
        <v>42.19</v>
      </c>
      <c r="Y57" s="10">
        <v>42.56</v>
      </c>
      <c r="Z57" s="10">
        <v>42.12</v>
      </c>
      <c r="AA57" s="10">
        <v>42.21</v>
      </c>
      <c r="AB57" s="95">
        <v>3850100</v>
      </c>
      <c r="AC57" s="10">
        <v>42.11</v>
      </c>
      <c r="AD57">
        <f t="shared" si="3"/>
        <v>0.44000000000000483</v>
      </c>
      <c r="AE57" s="138">
        <f t="shared" si="4"/>
        <v>4.7517224994053642E-4</v>
      </c>
    </row>
    <row r="58" spans="15:31" x14ac:dyDescent="0.25">
      <c r="O58" s="83">
        <v>0.93</v>
      </c>
      <c r="P58" s="83">
        <f t="shared" si="20"/>
        <v>34.837800000000001</v>
      </c>
      <c r="T58" s="93" t="s">
        <v>109</v>
      </c>
      <c r="U58" s="130" t="s">
        <v>405</v>
      </c>
      <c r="W58" s="133">
        <v>42510</v>
      </c>
      <c r="X58" s="10">
        <v>42.34</v>
      </c>
      <c r="Y58" s="10">
        <v>42.99</v>
      </c>
      <c r="Z58" s="10">
        <v>42.08</v>
      </c>
      <c r="AA58" s="10">
        <v>42.19</v>
      </c>
      <c r="AB58" s="95">
        <v>4195000</v>
      </c>
      <c r="AC58" s="10">
        <v>42.09</v>
      </c>
      <c r="AD58">
        <f t="shared" si="3"/>
        <v>0.91000000000000369</v>
      </c>
      <c r="AE58" s="138">
        <f t="shared" si="4"/>
        <v>4.7539814594732555E-4</v>
      </c>
    </row>
    <row r="59" spans="15:31" x14ac:dyDescent="0.25">
      <c r="O59" s="83">
        <v>0.92</v>
      </c>
      <c r="P59" s="83">
        <f t="shared" si="20"/>
        <v>34.463200000000001</v>
      </c>
      <c r="W59" s="133">
        <v>42509</v>
      </c>
      <c r="X59" s="10">
        <v>42.75</v>
      </c>
      <c r="Y59" s="10">
        <v>42.96</v>
      </c>
      <c r="Z59" s="10">
        <v>41.5</v>
      </c>
      <c r="AA59" s="10">
        <v>42.17</v>
      </c>
      <c r="AB59" s="95">
        <v>5693700</v>
      </c>
      <c r="AC59" s="10">
        <v>42.07</v>
      </c>
      <c r="AD59">
        <f t="shared" si="3"/>
        <v>1.4600000000000009</v>
      </c>
      <c r="AE59" s="138">
        <f t="shared" si="4"/>
        <v>-1.7056074766355067E-2</v>
      </c>
    </row>
    <row r="60" spans="15:31" x14ac:dyDescent="0.25">
      <c r="O60" s="83">
        <v>0.91</v>
      </c>
      <c r="P60" s="83">
        <f t="shared" si="20"/>
        <v>34.0886</v>
      </c>
      <c r="W60" s="133">
        <v>42508</v>
      </c>
      <c r="X60" s="10">
        <v>42.01</v>
      </c>
      <c r="Y60" s="10">
        <v>43.24</v>
      </c>
      <c r="Z60" s="10">
        <v>41.92</v>
      </c>
      <c r="AA60" s="10">
        <v>42.9</v>
      </c>
      <c r="AB60" s="95">
        <v>6035600</v>
      </c>
      <c r="AC60" s="10">
        <v>42.8</v>
      </c>
      <c r="AD60">
        <f t="shared" si="3"/>
        <v>1.3200000000000003</v>
      </c>
      <c r="AE60" s="138">
        <f t="shared" si="4"/>
        <v>1.6627078384797933E-2</v>
      </c>
    </row>
    <row r="61" spans="15:31" x14ac:dyDescent="0.25">
      <c r="O61" s="83">
        <v>0.9</v>
      </c>
      <c r="P61" s="83">
        <f t="shared" si="20"/>
        <v>33.713999999999999</v>
      </c>
      <c r="W61" s="133">
        <v>42507</v>
      </c>
      <c r="X61" s="10">
        <v>42.05</v>
      </c>
      <c r="Y61" s="10">
        <v>42.95</v>
      </c>
      <c r="Z61" s="10">
        <v>42</v>
      </c>
      <c r="AA61" s="10">
        <v>42.2</v>
      </c>
      <c r="AB61" s="95">
        <v>5162100</v>
      </c>
      <c r="AC61" s="10">
        <v>42.1</v>
      </c>
      <c r="AD61">
        <f t="shared" si="3"/>
        <v>0.95000000000000284</v>
      </c>
      <c r="AE61" s="138">
        <f t="shared" si="4"/>
        <v>-7.1208165202940599E-4</v>
      </c>
    </row>
    <row r="62" spans="15:31" x14ac:dyDescent="0.25">
      <c r="W62" s="133">
        <v>42506</v>
      </c>
      <c r="X62" s="10">
        <v>41.61</v>
      </c>
      <c r="Y62" s="10">
        <v>42.37</v>
      </c>
      <c r="Z62" s="10">
        <v>41.32</v>
      </c>
      <c r="AA62" s="10">
        <v>42.23</v>
      </c>
      <c r="AB62" s="95">
        <v>6059300</v>
      </c>
      <c r="AC62" s="10">
        <v>42.13</v>
      </c>
      <c r="AD62">
        <f t="shared" si="3"/>
        <v>1.0499999999999972</v>
      </c>
      <c r="AE62" s="138">
        <f t="shared" si="4"/>
        <v>1.6160154365653767E-2</v>
      </c>
    </row>
    <row r="63" spans="15:31" x14ac:dyDescent="0.25">
      <c r="W63" s="133">
        <v>42503</v>
      </c>
      <c r="X63" s="10">
        <v>41.43</v>
      </c>
      <c r="Y63" s="10">
        <v>42.24</v>
      </c>
      <c r="Z63" s="10">
        <v>41.31</v>
      </c>
      <c r="AA63" s="10">
        <v>41.56</v>
      </c>
      <c r="AB63" s="95">
        <v>5486300</v>
      </c>
      <c r="AC63" s="10">
        <v>41.46</v>
      </c>
      <c r="AD63">
        <f t="shared" si="3"/>
        <v>0.92999999999999972</v>
      </c>
      <c r="AE63" s="138">
        <f t="shared" si="4"/>
        <v>8.2684824902725662E-3</v>
      </c>
    </row>
    <row r="64" spans="15:31" x14ac:dyDescent="0.25">
      <c r="W64" s="133">
        <v>42502</v>
      </c>
      <c r="X64" s="10">
        <v>42.25</v>
      </c>
      <c r="Y64" s="10">
        <v>42.37</v>
      </c>
      <c r="Z64" s="10">
        <v>40.85</v>
      </c>
      <c r="AA64" s="10">
        <v>41.22</v>
      </c>
      <c r="AB64" s="95">
        <v>5669900</v>
      </c>
      <c r="AC64" s="10">
        <v>41.12</v>
      </c>
      <c r="AD64">
        <f t="shared" si="3"/>
        <v>1.519999999999996</v>
      </c>
      <c r="AE64" s="138">
        <f t="shared" si="4"/>
        <v>-2.1185432039990459E-2</v>
      </c>
    </row>
    <row r="65" spans="23:31" x14ac:dyDescent="0.25">
      <c r="W65" s="133">
        <v>42501</v>
      </c>
      <c r="X65" s="10">
        <v>42.7</v>
      </c>
      <c r="Y65" s="10">
        <v>43.61</v>
      </c>
      <c r="Z65" s="10">
        <v>42.08</v>
      </c>
      <c r="AA65" s="10">
        <v>42.11</v>
      </c>
      <c r="AB65" s="95">
        <v>7124800</v>
      </c>
      <c r="AC65" s="10">
        <v>42.01</v>
      </c>
      <c r="AD65">
        <f t="shared" si="3"/>
        <v>1.5300000000000011</v>
      </c>
      <c r="AE65" s="138">
        <f t="shared" si="4"/>
        <v>-1.7309941520467831E-2</v>
      </c>
    </row>
    <row r="66" spans="23:31" x14ac:dyDescent="0.25">
      <c r="W66" s="133">
        <v>42500</v>
      </c>
      <c r="X66" s="10">
        <v>42.28</v>
      </c>
      <c r="Y66" s="10">
        <v>42.91</v>
      </c>
      <c r="Z66" s="10">
        <v>42.1</v>
      </c>
      <c r="AA66" s="10">
        <v>42.85</v>
      </c>
      <c r="AB66" s="95">
        <v>5264400</v>
      </c>
      <c r="AC66" s="10">
        <v>42.75</v>
      </c>
      <c r="AD66">
        <f t="shared" si="3"/>
        <v>0.80999999999999517</v>
      </c>
      <c r="AE66" s="138">
        <f t="shared" si="4"/>
        <v>1.5680684248039922E-2</v>
      </c>
    </row>
    <row r="67" spans="23:31" x14ac:dyDescent="0.25">
      <c r="W67" s="133">
        <v>42499</v>
      </c>
      <c r="X67" s="10">
        <v>41.79</v>
      </c>
      <c r="Y67" s="10">
        <v>42.57</v>
      </c>
      <c r="Z67" s="10">
        <v>41.75</v>
      </c>
      <c r="AA67" s="10">
        <v>42.19</v>
      </c>
      <c r="AB67" s="95">
        <v>5495900</v>
      </c>
      <c r="AC67" s="10">
        <v>42.09</v>
      </c>
      <c r="AD67">
        <f t="shared" si="3"/>
        <v>0.82000000000000028</v>
      </c>
      <c r="AE67" s="138">
        <f t="shared" si="4"/>
        <v>1.1049723756906049E-2</v>
      </c>
    </row>
    <row r="68" spans="23:31" x14ac:dyDescent="0.25">
      <c r="W68" s="133">
        <v>42496</v>
      </c>
      <c r="X68" s="10">
        <v>41.47</v>
      </c>
      <c r="Y68" s="10">
        <v>41.94</v>
      </c>
      <c r="Z68" s="10">
        <v>40.74</v>
      </c>
      <c r="AA68" s="10">
        <v>41.73</v>
      </c>
      <c r="AB68" s="95">
        <v>6550400</v>
      </c>
      <c r="AC68" s="10">
        <v>41.63</v>
      </c>
      <c r="AD68">
        <f t="shared" si="3"/>
        <v>1.1999999999999957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335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42591</v>
      </c>
      <c r="X2" s="10">
        <v>50.17</v>
      </c>
      <c r="Y2" s="10">
        <v>50.95</v>
      </c>
      <c r="Z2" s="10">
        <v>50.16</v>
      </c>
      <c r="AA2" s="10">
        <v>50.22</v>
      </c>
      <c r="AB2" s="95">
        <v>1800900</v>
      </c>
      <c r="AC2" s="10">
        <v>50.22</v>
      </c>
      <c r="AD2" s="2">
        <f>Y2-Z2</f>
        <v>0.79000000000000625</v>
      </c>
      <c r="AE2" s="138">
        <f>AC2/AC3-1</f>
        <v>1.9916351324433812E-4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42590</v>
      </c>
      <c r="X3" s="10">
        <v>50.78</v>
      </c>
      <c r="Y3" s="10">
        <v>50.94</v>
      </c>
      <c r="Z3" s="10">
        <v>50.05</v>
      </c>
      <c r="AA3" s="10">
        <v>50.21</v>
      </c>
      <c r="AB3" s="95">
        <v>1405300</v>
      </c>
      <c r="AC3" s="10">
        <v>50.21</v>
      </c>
      <c r="AD3" s="2">
        <f t="shared" ref="AD3:AD66" si="0">Y3-Z3</f>
        <v>0.89000000000000057</v>
      </c>
      <c r="AE3" s="138">
        <f t="shared" ref="AE3:AE66" si="1">AC3/AC4-1</f>
        <v>-8.8827477299643354E-3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50.22</v>
      </c>
      <c r="T4" s="163"/>
      <c r="U4" s="1"/>
      <c r="W4" s="133">
        <v>42587</v>
      </c>
      <c r="X4" s="10">
        <v>49.73</v>
      </c>
      <c r="Y4" s="10">
        <v>50.87</v>
      </c>
      <c r="Z4" s="10">
        <v>49.16</v>
      </c>
      <c r="AA4" s="10">
        <v>50.66</v>
      </c>
      <c r="AB4" s="95">
        <v>2085000</v>
      </c>
      <c r="AC4" s="10">
        <v>50.66</v>
      </c>
      <c r="AD4" s="2">
        <f t="shared" si="0"/>
        <v>1.7100000000000009</v>
      </c>
      <c r="AE4" s="138">
        <f t="shared" si="1"/>
        <v>2.4883673882257762E-2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1004.4</v>
      </c>
      <c r="W5" s="133">
        <v>42586</v>
      </c>
      <c r="X5" s="10">
        <v>49.28</v>
      </c>
      <c r="Y5" s="10">
        <v>49.71</v>
      </c>
      <c r="Z5" s="10">
        <v>48.92</v>
      </c>
      <c r="AA5" s="10">
        <v>49.43</v>
      </c>
      <c r="AB5" s="95">
        <v>1938500</v>
      </c>
      <c r="AC5" s="10">
        <v>49.43</v>
      </c>
      <c r="AD5" s="2">
        <f t="shared" si="0"/>
        <v>0.78999999999999915</v>
      </c>
      <c r="AE5" s="138">
        <f t="shared" si="1"/>
        <v>-2.0226537216827545E-4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42585</v>
      </c>
      <c r="X6" s="10">
        <v>49.86</v>
      </c>
      <c r="Y6" s="10">
        <v>49.98</v>
      </c>
      <c r="Z6" s="10">
        <v>49.16</v>
      </c>
      <c r="AA6" s="10">
        <v>49.44</v>
      </c>
      <c r="AB6" s="95">
        <v>1909000</v>
      </c>
      <c r="AC6" s="10">
        <v>49.44</v>
      </c>
      <c r="AD6" s="2">
        <f t="shared" si="0"/>
        <v>0.82000000000000028</v>
      </c>
      <c r="AE6" s="138">
        <f t="shared" si="1"/>
        <v>-1.040832666132907E-2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-3.5300000000000864</v>
      </c>
      <c r="R7" s="30">
        <v>42609</v>
      </c>
      <c r="W7" s="133">
        <v>42584</v>
      </c>
      <c r="X7" s="10">
        <v>50.46</v>
      </c>
      <c r="Y7" s="10">
        <v>50.69</v>
      </c>
      <c r="Z7" s="10">
        <v>49.21</v>
      </c>
      <c r="AA7" s="10">
        <v>49.96</v>
      </c>
      <c r="AB7" s="95">
        <v>3083500</v>
      </c>
      <c r="AC7" s="10">
        <v>49.96</v>
      </c>
      <c r="AD7" s="2">
        <f t="shared" si="0"/>
        <v>1.4799999999999969</v>
      </c>
      <c r="AE7" s="138">
        <f t="shared" si="1"/>
        <v>-1.2648221343873556E-2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-3.5300000000000864</v>
      </c>
      <c r="W8" s="133">
        <v>42583</v>
      </c>
      <c r="X8" s="10">
        <v>50.56</v>
      </c>
      <c r="Y8" s="10">
        <v>50.71</v>
      </c>
      <c r="Z8" s="10">
        <v>50.19</v>
      </c>
      <c r="AA8" s="10">
        <v>50.6</v>
      </c>
      <c r="AB8" s="95">
        <v>3028300</v>
      </c>
      <c r="AC8" s="10">
        <v>50.6</v>
      </c>
      <c r="AD8" s="2">
        <f t="shared" si="0"/>
        <v>0.52000000000000313</v>
      </c>
      <c r="AE8" s="138">
        <f t="shared" si="1"/>
        <v>1.3853156540668543E-3</v>
      </c>
    </row>
    <row r="9" spans="1:31" x14ac:dyDescent="0.25">
      <c r="H9" s="72"/>
      <c r="O9" s="11" t="s">
        <v>231</v>
      </c>
      <c r="Q9" s="138">
        <f>IF(Q2=0, 0, Q8/Q6)</f>
        <v>-3.5022273372159636E-3</v>
      </c>
      <c r="W9" s="133">
        <v>42580</v>
      </c>
      <c r="X9" s="10">
        <v>50.64</v>
      </c>
      <c r="Y9" s="10">
        <v>50.83</v>
      </c>
      <c r="Z9" s="10">
        <v>49.76</v>
      </c>
      <c r="AA9" s="10">
        <v>50.53</v>
      </c>
      <c r="AB9" s="95">
        <v>3622500</v>
      </c>
      <c r="AC9" s="10">
        <v>50.53</v>
      </c>
      <c r="AD9" s="2">
        <f t="shared" si="0"/>
        <v>1.0700000000000003</v>
      </c>
      <c r="AE9" s="138">
        <f t="shared" si="1"/>
        <v>-3.1564411126454583E-3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42579</v>
      </c>
      <c r="X10" s="10">
        <v>50.45</v>
      </c>
      <c r="Y10" s="10">
        <v>51.13</v>
      </c>
      <c r="Z10" s="10">
        <v>50.21</v>
      </c>
      <c r="AA10" s="10">
        <v>50.69</v>
      </c>
      <c r="AB10" s="95">
        <v>4725000</v>
      </c>
      <c r="AC10" s="10">
        <v>50.69</v>
      </c>
      <c r="AD10" s="2">
        <f t="shared" si="0"/>
        <v>0.92000000000000171</v>
      </c>
      <c r="AE10" s="138">
        <f t="shared" si="1"/>
        <v>3.5636507622252012E-3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51.23</v>
      </c>
      <c r="Y11" s="10">
        <v>51.44</v>
      </c>
      <c r="Z11" s="10">
        <v>47.8</v>
      </c>
      <c r="AA11" s="10">
        <v>50.51</v>
      </c>
      <c r="AB11" s="95">
        <v>19372300</v>
      </c>
      <c r="AC11" s="10">
        <v>50.51</v>
      </c>
      <c r="AD11" s="2">
        <f t="shared" si="0"/>
        <v>3.6400000000000006</v>
      </c>
      <c r="AE11" s="138">
        <f t="shared" si="1"/>
        <v>-0.13048717507316243</v>
      </c>
    </row>
    <row r="12" spans="1:31" x14ac:dyDescent="0.25">
      <c r="H12" s="72"/>
      <c r="W12" s="133">
        <v>42577</v>
      </c>
      <c r="X12" s="10">
        <v>58</v>
      </c>
      <c r="Y12" s="10">
        <v>58.47</v>
      </c>
      <c r="Z12" s="10">
        <v>57.69</v>
      </c>
      <c r="AA12" s="10">
        <v>58.09</v>
      </c>
      <c r="AB12" s="95">
        <v>3896200</v>
      </c>
      <c r="AC12" s="10">
        <v>58.09</v>
      </c>
      <c r="AD12" s="2">
        <f t="shared" si="0"/>
        <v>0.78000000000000114</v>
      </c>
      <c r="AE12" s="138">
        <f t="shared" si="1"/>
        <v>3.2815198618307839E-3</v>
      </c>
    </row>
    <row r="13" spans="1:31" x14ac:dyDescent="0.25">
      <c r="H13" s="72"/>
      <c r="W13" s="133">
        <v>42576</v>
      </c>
      <c r="X13" s="10">
        <v>57.83</v>
      </c>
      <c r="Y13" s="10">
        <v>58.33</v>
      </c>
      <c r="Z13" s="10">
        <v>57.57</v>
      </c>
      <c r="AA13" s="10">
        <v>57.9</v>
      </c>
      <c r="AB13" s="95">
        <v>1676800</v>
      </c>
      <c r="AC13" s="10">
        <v>57.9</v>
      </c>
      <c r="AD13" s="2">
        <f t="shared" si="0"/>
        <v>0.75999999999999801</v>
      </c>
      <c r="AE13" s="138">
        <f t="shared" si="1"/>
        <v>1.7274140611500677E-4</v>
      </c>
    </row>
    <row r="14" spans="1:31" x14ac:dyDescent="0.25">
      <c r="H14" s="72"/>
      <c r="W14" s="133">
        <v>42573</v>
      </c>
      <c r="X14" s="10">
        <v>57.45</v>
      </c>
      <c r="Y14" s="10">
        <v>58.14</v>
      </c>
      <c r="Z14" s="10">
        <v>57.24</v>
      </c>
      <c r="AA14" s="10">
        <v>57.89</v>
      </c>
      <c r="AB14" s="95">
        <v>1047900</v>
      </c>
      <c r="AC14" s="10">
        <v>57.89</v>
      </c>
      <c r="AD14" s="2">
        <f t="shared" si="0"/>
        <v>0.89999999999999858</v>
      </c>
      <c r="AE14" s="138">
        <f t="shared" si="1"/>
        <v>1.206293706293704E-2</v>
      </c>
    </row>
    <row r="15" spans="1:31" x14ac:dyDescent="0.25">
      <c r="H15" s="72"/>
      <c r="W15" s="133">
        <v>42572</v>
      </c>
      <c r="X15" s="10">
        <v>57.89</v>
      </c>
      <c r="Y15" s="10">
        <v>58.12</v>
      </c>
      <c r="Z15" s="10">
        <v>57.01</v>
      </c>
      <c r="AA15" s="10">
        <v>57.2</v>
      </c>
      <c r="AB15" s="95">
        <v>1486500</v>
      </c>
      <c r="AC15" s="10">
        <v>57.2</v>
      </c>
      <c r="AD15" s="2">
        <f t="shared" si="0"/>
        <v>1.1099999999999994</v>
      </c>
      <c r="AE15" s="138">
        <f t="shared" si="1"/>
        <v>-1.0893999654158715E-2</v>
      </c>
    </row>
    <row r="16" spans="1:31" x14ac:dyDescent="0.25">
      <c r="H16" s="72"/>
      <c r="W16" s="133">
        <v>42571</v>
      </c>
      <c r="X16" s="10">
        <v>57.71</v>
      </c>
      <c r="Y16" s="10">
        <v>57.89</v>
      </c>
      <c r="Z16" s="10">
        <v>57.42</v>
      </c>
      <c r="AA16" s="10">
        <v>57.83</v>
      </c>
      <c r="AB16" s="95">
        <v>1164600</v>
      </c>
      <c r="AC16" s="10">
        <v>57.83</v>
      </c>
      <c r="AD16" s="2">
        <f t="shared" si="0"/>
        <v>0.46999999999999886</v>
      </c>
      <c r="AE16" s="138">
        <f t="shared" si="1"/>
        <v>6.6144473455178598E-3</v>
      </c>
    </row>
    <row r="17" spans="1:31" x14ac:dyDescent="0.25">
      <c r="W17" s="133">
        <v>42570</v>
      </c>
      <c r="X17" s="10">
        <v>57.24</v>
      </c>
      <c r="Y17" s="10">
        <v>57.96</v>
      </c>
      <c r="Z17" s="10">
        <v>57.24</v>
      </c>
      <c r="AA17" s="10">
        <v>57.45</v>
      </c>
      <c r="AB17" s="95">
        <v>1000100</v>
      </c>
      <c r="AC17" s="10">
        <v>57.45</v>
      </c>
      <c r="AD17" s="2">
        <f t="shared" si="0"/>
        <v>0.71999999999999886</v>
      </c>
      <c r="AE17" s="138">
        <f t="shared" si="1"/>
        <v>-3.4800765616838092E-4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42569</v>
      </c>
      <c r="X18" s="10">
        <v>57.39</v>
      </c>
      <c r="Y18" s="10">
        <v>57.86</v>
      </c>
      <c r="Z18" s="10">
        <v>57.28</v>
      </c>
      <c r="AA18" s="10">
        <v>57.47</v>
      </c>
      <c r="AB18" s="95">
        <v>937900</v>
      </c>
      <c r="AC18" s="10">
        <v>57.47</v>
      </c>
      <c r="AD18" s="2">
        <f t="shared" si="0"/>
        <v>0.57999999999999829</v>
      </c>
      <c r="AE18" s="138">
        <f t="shared" si="1"/>
        <v>3.8427947598254075E-3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42566</v>
      </c>
      <c r="X19" s="10">
        <v>57.7</v>
      </c>
      <c r="Y19" s="10">
        <v>57.91</v>
      </c>
      <c r="Z19" s="10">
        <v>57.03</v>
      </c>
      <c r="AA19" s="10">
        <v>57.25</v>
      </c>
      <c r="AB19" s="95">
        <v>1138000</v>
      </c>
      <c r="AC19" s="10">
        <v>57.25</v>
      </c>
      <c r="AD19" s="2">
        <f t="shared" si="0"/>
        <v>0.87999999999999545</v>
      </c>
      <c r="AE19" s="138">
        <f t="shared" si="1"/>
        <v>-3.1342503917812792E-3</v>
      </c>
    </row>
    <row r="20" spans="1:31" x14ac:dyDescent="0.25">
      <c r="W20" s="133">
        <v>42565</v>
      </c>
      <c r="X20" s="10">
        <v>57.72</v>
      </c>
      <c r="Y20" s="10">
        <v>58.01</v>
      </c>
      <c r="Z20" s="10">
        <v>57.11</v>
      </c>
      <c r="AA20" s="10">
        <v>57.43</v>
      </c>
      <c r="AB20" s="95">
        <v>1611000</v>
      </c>
      <c r="AC20" s="10">
        <v>57.43</v>
      </c>
      <c r="AD20" s="2">
        <f t="shared" si="0"/>
        <v>0.89999999999999858</v>
      </c>
      <c r="AE20" s="138">
        <f t="shared" si="1"/>
        <v>1.0024621878297557E-2</v>
      </c>
    </row>
    <row r="21" spans="1:31" x14ac:dyDescent="0.25">
      <c r="W21" s="133">
        <v>42564</v>
      </c>
      <c r="X21" s="10">
        <v>56.7</v>
      </c>
      <c r="Y21" s="10">
        <v>57.69</v>
      </c>
      <c r="Z21" s="10">
        <v>56.5</v>
      </c>
      <c r="AA21" s="10">
        <v>56.86</v>
      </c>
      <c r="AB21" s="95">
        <v>1789600</v>
      </c>
      <c r="AC21" s="10">
        <v>56.86</v>
      </c>
      <c r="AD21" s="2">
        <f t="shared" si="0"/>
        <v>1.1899999999999977</v>
      </c>
      <c r="AE21" s="138">
        <f t="shared" si="1"/>
        <v>1.2464387464387494E-2</v>
      </c>
    </row>
    <row r="22" spans="1:31" x14ac:dyDescent="0.25">
      <c r="W22" s="133">
        <v>42563</v>
      </c>
      <c r="X22" s="10">
        <v>56.74</v>
      </c>
      <c r="Y22" s="10">
        <v>56.9</v>
      </c>
      <c r="Z22" s="10">
        <v>56.11</v>
      </c>
      <c r="AA22" s="10">
        <v>56.16</v>
      </c>
      <c r="AB22" s="95">
        <v>2017300</v>
      </c>
      <c r="AC22" s="10">
        <v>56.16</v>
      </c>
      <c r="AD22" s="2">
        <f t="shared" si="0"/>
        <v>0.78999999999999915</v>
      </c>
      <c r="AE22" s="138">
        <f t="shared" si="1"/>
        <v>-1.4224751066856944E-3</v>
      </c>
    </row>
    <row r="23" spans="1:31" x14ac:dyDescent="0.25">
      <c r="W23" s="133">
        <v>42562</v>
      </c>
      <c r="X23" s="10">
        <v>56.66</v>
      </c>
      <c r="Y23" s="10">
        <v>57.4</v>
      </c>
      <c r="Z23" s="10">
        <v>55.89</v>
      </c>
      <c r="AA23" s="10">
        <v>56.24</v>
      </c>
      <c r="AB23" s="95">
        <v>1498000</v>
      </c>
      <c r="AC23" s="10">
        <v>56.24</v>
      </c>
      <c r="AD23" s="2">
        <f t="shared" si="0"/>
        <v>1.509999999999998</v>
      </c>
      <c r="AE23" s="138">
        <f t="shared" si="1"/>
        <v>-2.4831500532103146E-3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55.5</v>
      </c>
      <c r="Y24" s="10">
        <v>56.64</v>
      </c>
      <c r="Z24" s="10">
        <v>54.86</v>
      </c>
      <c r="AA24" s="10">
        <v>56.38</v>
      </c>
      <c r="AB24" s="95">
        <v>1919200</v>
      </c>
      <c r="AC24" s="10">
        <v>56.38</v>
      </c>
      <c r="AD24" s="2">
        <f t="shared" si="0"/>
        <v>1.7800000000000011</v>
      </c>
      <c r="AE24" s="138">
        <f t="shared" si="1"/>
        <v>2.6210411357844965E-2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336</v>
      </c>
      <c r="W25" s="133">
        <v>42558</v>
      </c>
      <c r="X25" s="10">
        <v>55</v>
      </c>
      <c r="Y25" s="10">
        <v>55.39</v>
      </c>
      <c r="Z25" s="10">
        <v>54.68</v>
      </c>
      <c r="AA25" s="10">
        <v>54.94</v>
      </c>
      <c r="AB25" s="95">
        <v>989600</v>
      </c>
      <c r="AC25" s="10">
        <v>54.94</v>
      </c>
      <c r="AD25" s="2">
        <f t="shared" si="0"/>
        <v>0.71000000000000085</v>
      </c>
      <c r="AE25" s="138">
        <f t="shared" si="1"/>
        <v>-3.639010189229186E-4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42557</v>
      </c>
      <c r="X26" s="10">
        <v>54.18</v>
      </c>
      <c r="Y26" s="10">
        <v>55.03</v>
      </c>
      <c r="Z26" s="10">
        <v>53.72</v>
      </c>
      <c r="AA26" s="10">
        <v>54.96</v>
      </c>
      <c r="AB26" s="95">
        <v>1443500</v>
      </c>
      <c r="AC26" s="10">
        <v>54.96</v>
      </c>
      <c r="AD26" s="2">
        <f t="shared" si="0"/>
        <v>1.3100000000000023</v>
      </c>
      <c r="AE26" s="138">
        <f t="shared" si="1"/>
        <v>1.3087557603686628E-2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343</v>
      </c>
      <c r="W27" s="133">
        <v>42556</v>
      </c>
      <c r="X27" s="10">
        <v>55.1</v>
      </c>
      <c r="Y27" s="10">
        <v>55.5</v>
      </c>
      <c r="Z27" s="10">
        <v>53.81</v>
      </c>
      <c r="AA27" s="10">
        <v>54.25</v>
      </c>
      <c r="AB27" s="95">
        <v>1327200</v>
      </c>
      <c r="AC27" s="10">
        <v>54.25</v>
      </c>
      <c r="AD27" s="2">
        <f t="shared" si="0"/>
        <v>1.6899999999999977</v>
      </c>
      <c r="AE27" s="138">
        <f t="shared" si="1"/>
        <v>-2.2522522522522515E-2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42552</v>
      </c>
      <c r="X28" s="10">
        <v>55.81</v>
      </c>
      <c r="Y28" s="10">
        <v>56.33</v>
      </c>
      <c r="Z28" s="10">
        <v>55.2</v>
      </c>
      <c r="AA28" s="10">
        <v>55.5</v>
      </c>
      <c r="AB28" s="95">
        <v>1242400</v>
      </c>
      <c r="AC28" s="10">
        <v>55.5</v>
      </c>
      <c r="AD28" s="2">
        <f t="shared" si="0"/>
        <v>1.1299999999999955</v>
      </c>
      <c r="AE28" s="138">
        <f t="shared" si="1"/>
        <v>-7.6881816556410021E-3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42551</v>
      </c>
      <c r="X29" s="10">
        <v>54.79</v>
      </c>
      <c r="Y29" s="10">
        <v>55.94</v>
      </c>
      <c r="Z29" s="10">
        <v>53.99</v>
      </c>
      <c r="AA29" s="10">
        <v>55.93</v>
      </c>
      <c r="AB29" s="95">
        <v>1957600</v>
      </c>
      <c r="AC29" s="10">
        <v>55.93</v>
      </c>
      <c r="AD29" s="2">
        <f t="shared" si="0"/>
        <v>1.9499999999999957</v>
      </c>
      <c r="AE29" s="138">
        <f t="shared" si="1"/>
        <v>2.5109970674486837E-2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42550</v>
      </c>
      <c r="X30" s="10">
        <v>53.09</v>
      </c>
      <c r="Y30" s="10">
        <v>54.84</v>
      </c>
      <c r="Z30" s="10">
        <v>52.8</v>
      </c>
      <c r="AA30" s="10">
        <v>54.56</v>
      </c>
      <c r="AB30" s="95">
        <v>1780200</v>
      </c>
      <c r="AC30" s="10">
        <v>54.56</v>
      </c>
      <c r="AD30" s="2">
        <f t="shared" si="0"/>
        <v>2.0400000000000063</v>
      </c>
      <c r="AE30" s="138">
        <f t="shared" si="1"/>
        <v>2.8463713477851149E-2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42549</v>
      </c>
      <c r="X31" s="10">
        <v>51.96</v>
      </c>
      <c r="Y31" s="10">
        <v>53.43</v>
      </c>
      <c r="Z31" s="10">
        <v>51.88</v>
      </c>
      <c r="AA31" s="10">
        <v>53.05</v>
      </c>
      <c r="AB31" s="95">
        <v>1965700</v>
      </c>
      <c r="AC31" s="10">
        <v>53.05</v>
      </c>
      <c r="AD31" s="2">
        <f t="shared" si="0"/>
        <v>1.5499999999999972</v>
      </c>
      <c r="AE31" s="138">
        <f t="shared" si="1"/>
        <v>3.6942924159499624E-2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42548</v>
      </c>
      <c r="X32" s="10">
        <v>52.7</v>
      </c>
      <c r="Y32" s="10">
        <v>52.88</v>
      </c>
      <c r="Z32" s="10">
        <v>50.91</v>
      </c>
      <c r="AA32" s="10">
        <v>51.16</v>
      </c>
      <c r="AB32" s="95">
        <v>2436900</v>
      </c>
      <c r="AC32" s="10">
        <v>51.16</v>
      </c>
      <c r="AD32" s="2">
        <f t="shared" si="0"/>
        <v>1.970000000000006</v>
      </c>
      <c r="AE32" s="138">
        <f t="shared" si="1"/>
        <v>-4.1049671977507085E-2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42545</v>
      </c>
      <c r="X33" s="10">
        <v>54.96</v>
      </c>
      <c r="Y33" s="10">
        <v>55.74</v>
      </c>
      <c r="Z33" s="10">
        <v>53.17</v>
      </c>
      <c r="AA33" s="10">
        <v>53.35</v>
      </c>
      <c r="AB33" s="95">
        <v>3494500</v>
      </c>
      <c r="AC33" s="10">
        <v>53.35</v>
      </c>
      <c r="AD33" s="2">
        <f t="shared" si="0"/>
        <v>2.5700000000000003</v>
      </c>
      <c r="AE33" s="138">
        <f t="shared" si="1"/>
        <v>-6.681826132587021E-2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42544</v>
      </c>
      <c r="X34" s="10">
        <v>55.24</v>
      </c>
      <c r="Y34" s="10">
        <v>57.17</v>
      </c>
      <c r="Z34" s="10">
        <v>55.13</v>
      </c>
      <c r="AA34" s="10">
        <v>57.17</v>
      </c>
      <c r="AB34" s="95">
        <v>2517300</v>
      </c>
      <c r="AC34" s="10">
        <v>57.17</v>
      </c>
      <c r="AD34" s="2">
        <f t="shared" si="0"/>
        <v>2.0399999999999991</v>
      </c>
      <c r="AE34" s="138">
        <f t="shared" si="1"/>
        <v>4.5155393053016413E-2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42543</v>
      </c>
      <c r="X35" s="10">
        <v>54.66</v>
      </c>
      <c r="Y35" s="10">
        <v>55.24</v>
      </c>
      <c r="Z35" s="10">
        <v>54.57</v>
      </c>
      <c r="AA35" s="10">
        <v>54.7</v>
      </c>
      <c r="AB35" s="95">
        <v>1495900</v>
      </c>
      <c r="AC35" s="10">
        <v>54.7</v>
      </c>
      <c r="AD35" s="2">
        <f t="shared" si="0"/>
        <v>0.67000000000000171</v>
      </c>
      <c r="AE35" s="138">
        <f t="shared" si="1"/>
        <v>0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42542</v>
      </c>
      <c r="X36" s="10">
        <v>54.42</v>
      </c>
      <c r="Y36" s="10">
        <v>54.74</v>
      </c>
      <c r="Z36" s="10">
        <v>54.14</v>
      </c>
      <c r="AA36" s="10">
        <v>54.7</v>
      </c>
      <c r="AB36" s="95">
        <v>1132200</v>
      </c>
      <c r="AC36" s="10">
        <v>54.7</v>
      </c>
      <c r="AD36" s="2">
        <f t="shared" si="0"/>
        <v>0.60000000000000142</v>
      </c>
      <c r="AE36" s="138">
        <f t="shared" si="1"/>
        <v>1.0343553749538215E-2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42541</v>
      </c>
      <c r="X37" s="10">
        <v>54.04</v>
      </c>
      <c r="Y37" s="10">
        <v>54.82</v>
      </c>
      <c r="Z37" s="10">
        <v>53.5</v>
      </c>
      <c r="AA37" s="10">
        <v>54.14</v>
      </c>
      <c r="AB37" s="95">
        <v>1806900</v>
      </c>
      <c r="AC37" s="10">
        <v>54.14</v>
      </c>
      <c r="AD37" s="2">
        <f t="shared" si="0"/>
        <v>1.3200000000000003</v>
      </c>
      <c r="AE37" s="138">
        <f t="shared" si="1"/>
        <v>1.786050009400264E-2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42538</v>
      </c>
      <c r="X38" s="10">
        <v>53.73</v>
      </c>
      <c r="Y38" s="10">
        <v>53.99</v>
      </c>
      <c r="Z38" s="10">
        <v>53.16</v>
      </c>
      <c r="AA38" s="10">
        <v>53.19</v>
      </c>
      <c r="AB38" s="95">
        <v>2330300</v>
      </c>
      <c r="AC38" s="10">
        <v>53.19</v>
      </c>
      <c r="AD38" s="2">
        <f t="shared" si="0"/>
        <v>0.8300000000000054</v>
      </c>
      <c r="AE38" s="138">
        <f t="shared" si="1"/>
        <v>-9.6816235337926493E-3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42537</v>
      </c>
      <c r="X39" s="10">
        <v>52.8</v>
      </c>
      <c r="Y39" s="10">
        <v>53.81</v>
      </c>
      <c r="Z39" s="10">
        <v>52.35</v>
      </c>
      <c r="AA39" s="10">
        <v>53.71</v>
      </c>
      <c r="AB39" s="95">
        <v>1281200</v>
      </c>
      <c r="AC39" s="10">
        <v>53.71</v>
      </c>
      <c r="AD39" s="2">
        <f t="shared" si="0"/>
        <v>1.4600000000000009</v>
      </c>
      <c r="AE39" s="138">
        <f t="shared" si="1"/>
        <v>8.2598085226206486E-3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8" t="s">
        <v>78</v>
      </c>
      <c r="P40" s="528"/>
      <c r="W40" s="133">
        <v>42536</v>
      </c>
      <c r="X40" s="10">
        <v>52.66</v>
      </c>
      <c r="Y40" s="10">
        <v>54.06</v>
      </c>
      <c r="Z40" s="10">
        <v>52.66</v>
      </c>
      <c r="AA40" s="10">
        <v>53.27</v>
      </c>
      <c r="AB40" s="95">
        <v>1471600</v>
      </c>
      <c r="AC40" s="10">
        <v>53.27</v>
      </c>
      <c r="AD40" s="2">
        <f t="shared" si="0"/>
        <v>1.4000000000000057</v>
      </c>
      <c r="AE40" s="138">
        <f t="shared" si="1"/>
        <v>1.1583744777820204E-2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55.242000000000004</v>
      </c>
      <c r="Q41" s="2"/>
      <c r="W41" s="133">
        <v>42535</v>
      </c>
      <c r="X41" s="10">
        <v>52.09</v>
      </c>
      <c r="Y41" s="10">
        <v>52.69</v>
      </c>
      <c r="Z41" s="10">
        <v>51.97</v>
      </c>
      <c r="AA41" s="10">
        <v>52.66</v>
      </c>
      <c r="AB41" s="95">
        <v>1185000</v>
      </c>
      <c r="AC41" s="10">
        <v>52.66</v>
      </c>
      <c r="AD41" s="2">
        <f t="shared" si="0"/>
        <v>0.71999999999999886</v>
      </c>
      <c r="AE41" s="138">
        <f t="shared" si="1"/>
        <v>8.6190384983719781E-3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54.739800000000002</v>
      </c>
      <c r="Q42" s="2"/>
      <c r="T42" s="91" t="s">
        <v>113</v>
      </c>
      <c r="W42" s="133">
        <v>42534</v>
      </c>
      <c r="X42" s="10">
        <v>52.47</v>
      </c>
      <c r="Y42" s="10">
        <v>53.16</v>
      </c>
      <c r="Z42" s="10">
        <v>52.18</v>
      </c>
      <c r="AA42" s="10">
        <v>52.21</v>
      </c>
      <c r="AB42" s="95">
        <v>1245500</v>
      </c>
      <c r="AC42" s="10">
        <v>52.21</v>
      </c>
      <c r="AD42" s="2">
        <f t="shared" si="0"/>
        <v>0.97999999999999687</v>
      </c>
      <c r="AE42" s="138">
        <f t="shared" si="1"/>
        <v>-9.8615588848851576E-3</v>
      </c>
    </row>
    <row r="43" spans="2:31" ht="15.75" thickTop="1" x14ac:dyDescent="0.25">
      <c r="O43" s="83">
        <v>1.08</v>
      </c>
      <c r="P43" s="83">
        <f t="shared" si="15"/>
        <v>54.2376</v>
      </c>
      <c r="Q43" s="2"/>
      <c r="T43" s="128" t="s">
        <v>98</v>
      </c>
      <c r="U43" s="129">
        <v>50.21</v>
      </c>
      <c r="W43" s="133">
        <v>42531</v>
      </c>
      <c r="X43" s="10">
        <v>54.65</v>
      </c>
      <c r="Y43" s="10">
        <v>55.24</v>
      </c>
      <c r="Z43" s="10">
        <v>52.67</v>
      </c>
      <c r="AA43" s="10">
        <v>52.73</v>
      </c>
      <c r="AB43" s="95">
        <v>1434100</v>
      </c>
      <c r="AC43" s="10">
        <v>52.73</v>
      </c>
      <c r="AD43" s="2">
        <f t="shared" si="0"/>
        <v>2.5700000000000003</v>
      </c>
      <c r="AE43" s="138">
        <f t="shared" si="1"/>
        <v>-4.8881673881673859E-2</v>
      </c>
    </row>
    <row r="44" spans="2:31" x14ac:dyDescent="0.25">
      <c r="O44" s="83">
        <v>1.07</v>
      </c>
      <c r="P44" s="83">
        <f t="shared" si="15"/>
        <v>53.735399999999998</v>
      </c>
      <c r="Q44" s="2"/>
      <c r="T44" s="93" t="s">
        <v>99</v>
      </c>
      <c r="U44" s="130">
        <v>50.17</v>
      </c>
      <c r="W44" s="133">
        <v>42530</v>
      </c>
      <c r="X44" s="10">
        <v>54.63</v>
      </c>
      <c r="Y44" s="10">
        <v>55.5</v>
      </c>
      <c r="Z44" s="10">
        <v>54.16</v>
      </c>
      <c r="AA44" s="10">
        <v>55.44</v>
      </c>
      <c r="AB44" s="95">
        <v>1424100</v>
      </c>
      <c r="AC44" s="10">
        <v>55.44</v>
      </c>
      <c r="AD44" s="2">
        <f t="shared" si="0"/>
        <v>1.3400000000000034</v>
      </c>
      <c r="AE44" s="138">
        <f t="shared" si="1"/>
        <v>9.4683175528040842E-3</v>
      </c>
    </row>
    <row r="45" spans="2:31" x14ac:dyDescent="0.25">
      <c r="O45" s="83">
        <v>1.06</v>
      </c>
      <c r="P45" s="83">
        <f t="shared" si="15"/>
        <v>53.233200000000004</v>
      </c>
      <c r="Q45" s="2"/>
      <c r="T45" s="93" t="s">
        <v>100</v>
      </c>
      <c r="U45" s="130" t="s">
        <v>540</v>
      </c>
      <c r="W45" s="133">
        <v>42529</v>
      </c>
      <c r="X45" s="10">
        <v>54.99</v>
      </c>
      <c r="Y45" s="10">
        <v>55.4</v>
      </c>
      <c r="Z45" s="10">
        <v>54.81</v>
      </c>
      <c r="AA45" s="10">
        <v>54.92</v>
      </c>
      <c r="AB45" s="95">
        <v>1237400</v>
      </c>
      <c r="AC45" s="10">
        <v>54.92</v>
      </c>
      <c r="AD45" s="2">
        <f t="shared" si="0"/>
        <v>0.58999999999999631</v>
      </c>
      <c r="AE45" s="138">
        <f t="shared" si="1"/>
        <v>1.2762078395625043E-3</v>
      </c>
    </row>
    <row r="46" spans="2:31" x14ac:dyDescent="0.25">
      <c r="O46" s="83">
        <v>1.05</v>
      </c>
      <c r="P46" s="83">
        <f t="shared" si="15"/>
        <v>52.731000000000002</v>
      </c>
      <c r="Q46" s="2"/>
      <c r="T46" s="93" t="s">
        <v>101</v>
      </c>
      <c r="U46" s="130" t="s">
        <v>541</v>
      </c>
      <c r="W46" s="133">
        <v>42528</v>
      </c>
      <c r="X46" s="10">
        <v>54.5</v>
      </c>
      <c r="Y46" s="10">
        <v>54.89</v>
      </c>
      <c r="Z46" s="10">
        <v>53.92</v>
      </c>
      <c r="AA46" s="10">
        <v>54.85</v>
      </c>
      <c r="AB46" s="95">
        <v>1238200</v>
      </c>
      <c r="AC46" s="10">
        <v>54.85</v>
      </c>
      <c r="AD46" s="2">
        <f t="shared" si="0"/>
        <v>0.96999999999999886</v>
      </c>
      <c r="AE46" s="138">
        <f t="shared" si="1"/>
        <v>5.8683293599852693E-3</v>
      </c>
    </row>
    <row r="47" spans="2:31" x14ac:dyDescent="0.25">
      <c r="O47" s="83">
        <v>1.04</v>
      </c>
      <c r="P47" s="83">
        <f t="shared" si="15"/>
        <v>52.2288</v>
      </c>
      <c r="Q47" s="2"/>
      <c r="T47" s="93" t="s">
        <v>102</v>
      </c>
      <c r="U47" s="130">
        <v>59.2</v>
      </c>
      <c r="W47" s="133">
        <v>42527</v>
      </c>
      <c r="X47" s="10">
        <v>53.77</v>
      </c>
      <c r="Y47" s="10">
        <v>54.73</v>
      </c>
      <c r="Z47" s="10">
        <v>53.17</v>
      </c>
      <c r="AA47" s="10">
        <v>54.53</v>
      </c>
      <c r="AB47" s="95">
        <v>909300</v>
      </c>
      <c r="AC47" s="10">
        <v>54.53</v>
      </c>
      <c r="AD47" s="2">
        <f t="shared" si="0"/>
        <v>1.5599999999999952</v>
      </c>
      <c r="AE47" s="138">
        <f t="shared" si="1"/>
        <v>1.8300653594771399E-2</v>
      </c>
    </row>
    <row r="48" spans="2:31" x14ac:dyDescent="0.25">
      <c r="O48" s="83">
        <v>1.03</v>
      </c>
      <c r="P48" s="83">
        <f t="shared" si="15"/>
        <v>51.726599999999998</v>
      </c>
      <c r="Q48" s="2"/>
      <c r="T48" s="93" t="s">
        <v>103</v>
      </c>
      <c r="U48" s="130">
        <v>0.97463100000000003</v>
      </c>
      <c r="W48" s="133">
        <v>42524</v>
      </c>
      <c r="X48" s="10">
        <v>54.46</v>
      </c>
      <c r="Y48" s="10">
        <v>54.58</v>
      </c>
      <c r="Z48" s="10">
        <v>52.99</v>
      </c>
      <c r="AA48" s="10">
        <v>53.55</v>
      </c>
      <c r="AB48" s="95">
        <v>1280200</v>
      </c>
      <c r="AC48" s="10">
        <v>53.55</v>
      </c>
      <c r="AD48" s="2">
        <f t="shared" si="0"/>
        <v>1.5899999999999963</v>
      </c>
      <c r="AE48" s="138">
        <f t="shared" si="1"/>
        <v>-2.4590163934426257E-2</v>
      </c>
    </row>
    <row r="49" spans="15:31" x14ac:dyDescent="0.25">
      <c r="O49" s="83">
        <v>1.02</v>
      </c>
      <c r="P49" s="83">
        <f t="shared" si="15"/>
        <v>51.224400000000003</v>
      </c>
      <c r="Q49" s="2"/>
      <c r="T49" s="93" t="s">
        <v>123</v>
      </c>
      <c r="U49" s="130" t="s">
        <v>339</v>
      </c>
      <c r="W49" s="133">
        <v>42523</v>
      </c>
      <c r="X49" s="10">
        <v>54.1</v>
      </c>
      <c r="Y49" s="10">
        <v>54.97</v>
      </c>
      <c r="Z49" s="10">
        <v>54.1</v>
      </c>
      <c r="AA49" s="10">
        <v>54.9</v>
      </c>
      <c r="AB49" s="95">
        <v>707400</v>
      </c>
      <c r="AC49" s="10">
        <v>54.9</v>
      </c>
      <c r="AD49" s="2">
        <f t="shared" si="0"/>
        <v>0.86999999999999744</v>
      </c>
      <c r="AE49" s="138">
        <f t="shared" si="1"/>
        <v>8.8202866593163343E-3</v>
      </c>
    </row>
    <row r="50" spans="15:31" x14ac:dyDescent="0.25">
      <c r="O50" s="83">
        <v>1.01</v>
      </c>
      <c r="P50" s="83">
        <f t="shared" si="15"/>
        <v>50.722200000000001</v>
      </c>
      <c r="Q50" s="2"/>
      <c r="T50" s="93"/>
      <c r="U50" s="130"/>
      <c r="W50" s="133">
        <v>42522</v>
      </c>
      <c r="X50" s="10">
        <v>54.01</v>
      </c>
      <c r="Y50" s="10">
        <v>54.62</v>
      </c>
      <c r="Z50" s="10">
        <v>53.73</v>
      </c>
      <c r="AA50" s="10">
        <v>54.42</v>
      </c>
      <c r="AB50" s="95">
        <v>1240800</v>
      </c>
      <c r="AC50" s="10">
        <v>54.42</v>
      </c>
      <c r="AD50" s="2">
        <f t="shared" si="0"/>
        <v>0.89000000000000057</v>
      </c>
      <c r="AE50" s="138">
        <f t="shared" si="1"/>
        <v>-2.9314767314033707E-3</v>
      </c>
    </row>
    <row r="51" spans="15:31" x14ac:dyDescent="0.25">
      <c r="O51" s="83">
        <v>1</v>
      </c>
      <c r="P51" s="83">
        <f t="shared" si="15"/>
        <v>50.22</v>
      </c>
      <c r="Q51" s="2"/>
      <c r="T51" s="93" t="s">
        <v>105</v>
      </c>
      <c r="U51" s="130" t="s">
        <v>542</v>
      </c>
      <c r="W51" s="133">
        <v>42521</v>
      </c>
      <c r="X51" s="10">
        <v>54.42</v>
      </c>
      <c r="Y51" s="10">
        <v>54.78</v>
      </c>
      <c r="Z51" s="10">
        <v>54.18</v>
      </c>
      <c r="AA51" s="10">
        <v>54.58</v>
      </c>
      <c r="AB51" s="95">
        <v>1261000</v>
      </c>
      <c r="AC51" s="10">
        <v>54.58</v>
      </c>
      <c r="AD51" s="2">
        <f t="shared" si="0"/>
        <v>0.60000000000000142</v>
      </c>
      <c r="AE51" s="138">
        <f t="shared" si="1"/>
        <v>7.0110701107011231E-3</v>
      </c>
    </row>
    <row r="52" spans="15:31" x14ac:dyDescent="0.25">
      <c r="O52" s="83">
        <v>0.99</v>
      </c>
      <c r="P52" s="83">
        <f t="shared" si="15"/>
        <v>49.717799999999997</v>
      </c>
      <c r="Q52" s="2"/>
      <c r="T52" s="93" t="s">
        <v>106</v>
      </c>
      <c r="U52" s="130" t="s">
        <v>374</v>
      </c>
      <c r="W52" s="133">
        <v>42517</v>
      </c>
      <c r="X52" s="10">
        <v>54</v>
      </c>
      <c r="Y52" s="10">
        <v>54.5</v>
      </c>
      <c r="Z52" s="10">
        <v>53.64</v>
      </c>
      <c r="AA52" s="10">
        <v>54.2</v>
      </c>
      <c r="AB52" s="95">
        <v>1166300</v>
      </c>
      <c r="AC52" s="10">
        <v>54.2</v>
      </c>
      <c r="AD52" s="2">
        <f t="shared" si="0"/>
        <v>0.85999999999999943</v>
      </c>
      <c r="AE52" s="138">
        <f t="shared" si="1"/>
        <v>4.0755835494628023E-3</v>
      </c>
    </row>
    <row r="53" spans="15:31" x14ac:dyDescent="0.25">
      <c r="O53" s="83">
        <v>0.98</v>
      </c>
      <c r="P53" s="83">
        <f t="shared" si="15"/>
        <v>49.215599999999995</v>
      </c>
      <c r="Q53" s="2"/>
      <c r="T53" s="93" t="s">
        <v>107</v>
      </c>
      <c r="U53" s="131">
        <v>1802561</v>
      </c>
      <c r="W53" s="133">
        <v>42516</v>
      </c>
      <c r="X53" s="10">
        <v>52.76</v>
      </c>
      <c r="Y53" s="10">
        <v>54.17</v>
      </c>
      <c r="Z53" s="10">
        <v>52.62</v>
      </c>
      <c r="AA53" s="10">
        <v>53.98</v>
      </c>
      <c r="AB53" s="95">
        <v>2335200</v>
      </c>
      <c r="AC53" s="10">
        <v>53.98</v>
      </c>
      <c r="AD53" s="2">
        <f t="shared" si="0"/>
        <v>1.5500000000000043</v>
      </c>
      <c r="AE53" s="138">
        <f t="shared" si="1"/>
        <v>2.1188043889519337E-2</v>
      </c>
    </row>
    <row r="54" spans="15:31" x14ac:dyDescent="0.25">
      <c r="O54" s="83">
        <v>0.97</v>
      </c>
      <c r="P54" s="83">
        <f t="shared" si="15"/>
        <v>48.7134</v>
      </c>
      <c r="T54" s="93" t="s">
        <v>110</v>
      </c>
      <c r="U54" s="131">
        <v>1962170</v>
      </c>
      <c r="W54" s="133">
        <v>42515</v>
      </c>
      <c r="X54" s="10">
        <v>52.87</v>
      </c>
      <c r="Y54" s="10">
        <v>53.81</v>
      </c>
      <c r="Z54" s="10">
        <v>52.71</v>
      </c>
      <c r="AA54" s="10">
        <v>52.86</v>
      </c>
      <c r="AB54" s="95">
        <v>1142000</v>
      </c>
      <c r="AC54" s="10">
        <v>52.86</v>
      </c>
      <c r="AD54" s="2">
        <f t="shared" si="0"/>
        <v>1.1000000000000014</v>
      </c>
      <c r="AE54" s="138">
        <f t="shared" si="1"/>
        <v>3.0360531309296945E-3</v>
      </c>
    </row>
    <row r="55" spans="15:31" x14ac:dyDescent="0.25">
      <c r="O55" s="83">
        <v>0.96</v>
      </c>
      <c r="P55" s="83">
        <f t="shared" si="15"/>
        <v>48.211199999999998</v>
      </c>
      <c r="T55" s="93" t="s">
        <v>108</v>
      </c>
      <c r="U55" s="130" t="s">
        <v>543</v>
      </c>
      <c r="W55" s="133">
        <v>42514</v>
      </c>
      <c r="X55" s="10">
        <v>51.32</v>
      </c>
      <c r="Y55" s="10">
        <v>52.91</v>
      </c>
      <c r="Z55" s="10">
        <v>51</v>
      </c>
      <c r="AA55" s="10">
        <v>52.7</v>
      </c>
      <c r="AB55" s="95">
        <v>1182300</v>
      </c>
      <c r="AC55" s="10">
        <v>52.7</v>
      </c>
      <c r="AD55" s="2">
        <f t="shared" si="0"/>
        <v>1.9099999999999966</v>
      </c>
      <c r="AE55" s="138">
        <f t="shared" si="1"/>
        <v>2.7490738935465053E-2</v>
      </c>
    </row>
    <row r="56" spans="15:31" x14ac:dyDescent="0.25">
      <c r="O56" s="83">
        <v>0.95</v>
      </c>
      <c r="P56" s="83">
        <f t="shared" si="15"/>
        <v>47.708999999999996</v>
      </c>
      <c r="T56" s="93" t="s">
        <v>111</v>
      </c>
      <c r="U56" s="130">
        <v>27.56</v>
      </c>
      <c r="W56" s="133">
        <v>42513</v>
      </c>
      <c r="X56" s="10">
        <v>51.61</v>
      </c>
      <c r="Y56" s="10">
        <v>51.87</v>
      </c>
      <c r="Z56" s="10">
        <v>50.8</v>
      </c>
      <c r="AA56" s="10">
        <v>51.29</v>
      </c>
      <c r="AB56" s="95">
        <v>1586800</v>
      </c>
      <c r="AC56" s="10">
        <v>51.29</v>
      </c>
      <c r="AD56" s="2">
        <f t="shared" si="0"/>
        <v>1.0700000000000003</v>
      </c>
      <c r="AE56" s="138">
        <f t="shared" si="1"/>
        <v>-8.5057026870287711E-3</v>
      </c>
    </row>
    <row r="57" spans="15:31" x14ac:dyDescent="0.25">
      <c r="O57" s="83">
        <v>0.94</v>
      </c>
      <c r="P57" s="83">
        <f t="shared" si="15"/>
        <v>47.206799999999994</v>
      </c>
      <c r="T57" s="93" t="s">
        <v>112</v>
      </c>
      <c r="U57" s="130">
        <v>1.82</v>
      </c>
      <c r="W57" s="133">
        <v>42510</v>
      </c>
      <c r="X57" s="10">
        <v>51.05</v>
      </c>
      <c r="Y57" s="10">
        <v>51.99</v>
      </c>
      <c r="Z57" s="10">
        <v>50.95</v>
      </c>
      <c r="AA57" s="10">
        <v>51.73</v>
      </c>
      <c r="AB57" s="95">
        <v>1584900</v>
      </c>
      <c r="AC57" s="10">
        <v>51.73</v>
      </c>
      <c r="AD57" s="2">
        <f t="shared" si="0"/>
        <v>1.0399999999999991</v>
      </c>
      <c r="AE57" s="138">
        <f t="shared" si="1"/>
        <v>2.0718232044198759E-2</v>
      </c>
    </row>
    <row r="58" spans="15:31" x14ac:dyDescent="0.25">
      <c r="O58" s="83">
        <v>0.93</v>
      </c>
      <c r="P58" s="83">
        <f t="shared" si="15"/>
        <v>46.704599999999999</v>
      </c>
      <c r="T58" s="93" t="s">
        <v>109</v>
      </c>
      <c r="U58" s="130" t="s">
        <v>124</v>
      </c>
      <c r="W58" s="133">
        <v>42509</v>
      </c>
      <c r="X58" s="10">
        <v>50.68</v>
      </c>
      <c r="Y58" s="10">
        <v>51.29</v>
      </c>
      <c r="Z58" s="10">
        <v>50.06</v>
      </c>
      <c r="AA58" s="10">
        <v>50.68</v>
      </c>
      <c r="AB58" s="95">
        <v>838400</v>
      </c>
      <c r="AC58" s="10">
        <v>50.68</v>
      </c>
      <c r="AD58" s="2">
        <f t="shared" si="0"/>
        <v>1.2299999999999969</v>
      </c>
      <c r="AE58" s="138">
        <f t="shared" si="1"/>
        <v>-5.6896213458896838E-3</v>
      </c>
    </row>
    <row r="59" spans="15:31" x14ac:dyDescent="0.25">
      <c r="O59" s="83">
        <v>0.92</v>
      </c>
      <c r="P59" s="83">
        <f t="shared" si="15"/>
        <v>46.202400000000004</v>
      </c>
      <c r="W59" s="133">
        <v>42508</v>
      </c>
      <c r="X59" s="10">
        <v>51.03</v>
      </c>
      <c r="Y59" s="10">
        <v>51.4</v>
      </c>
      <c r="Z59" s="10">
        <v>50.44</v>
      </c>
      <c r="AA59" s="10">
        <v>50.97</v>
      </c>
      <c r="AB59" s="95">
        <v>863000</v>
      </c>
      <c r="AC59" s="10">
        <v>50.97</v>
      </c>
      <c r="AD59" s="2">
        <f t="shared" si="0"/>
        <v>0.96000000000000085</v>
      </c>
      <c r="AE59" s="138">
        <f t="shared" si="1"/>
        <v>0</v>
      </c>
    </row>
    <row r="60" spans="15:31" x14ac:dyDescent="0.25">
      <c r="O60" s="83">
        <v>0.91</v>
      </c>
      <c r="P60" s="83">
        <f t="shared" si="15"/>
        <v>45.700200000000002</v>
      </c>
      <c r="W60" s="133">
        <v>42507</v>
      </c>
      <c r="X60" s="10">
        <v>51.2</v>
      </c>
      <c r="Y60" s="10">
        <v>51.75</v>
      </c>
      <c r="Z60" s="10">
        <v>50.71</v>
      </c>
      <c r="AA60" s="10">
        <v>50.97</v>
      </c>
      <c r="AB60" s="95">
        <v>1220900</v>
      </c>
      <c r="AC60" s="10">
        <v>50.97</v>
      </c>
      <c r="AD60" s="2">
        <f t="shared" si="0"/>
        <v>1.0399999999999991</v>
      </c>
      <c r="AE60" s="138">
        <f t="shared" si="1"/>
        <v>-7.5934579439252969E-3</v>
      </c>
    </row>
    <row r="61" spans="15:31" x14ac:dyDescent="0.25">
      <c r="O61" s="83">
        <v>0.9</v>
      </c>
      <c r="P61" s="83">
        <f t="shared" si="15"/>
        <v>45.198</v>
      </c>
      <c r="W61" s="133">
        <v>42506</v>
      </c>
      <c r="X61" s="10">
        <v>50.49</v>
      </c>
      <c r="Y61" s="10">
        <v>51.68</v>
      </c>
      <c r="Z61" s="10">
        <v>50.36</v>
      </c>
      <c r="AA61" s="10">
        <v>51.36</v>
      </c>
      <c r="AB61" s="95">
        <v>1280700</v>
      </c>
      <c r="AC61" s="10">
        <v>51.36</v>
      </c>
      <c r="AD61" s="2">
        <f t="shared" si="0"/>
        <v>1.3200000000000003</v>
      </c>
      <c r="AE61" s="138">
        <f t="shared" si="1"/>
        <v>1.7231134878193721E-2</v>
      </c>
    </row>
    <row r="62" spans="15:31" x14ac:dyDescent="0.25">
      <c r="W62" s="133">
        <v>42503</v>
      </c>
      <c r="X62" s="10">
        <v>50.93</v>
      </c>
      <c r="Y62" s="10">
        <v>51.38</v>
      </c>
      <c r="Z62" s="10">
        <v>50.28</v>
      </c>
      <c r="AA62" s="10">
        <v>50.49</v>
      </c>
      <c r="AB62" s="95">
        <v>1505200</v>
      </c>
      <c r="AC62" s="10">
        <v>50.49</v>
      </c>
      <c r="AD62" s="2">
        <f t="shared" si="0"/>
        <v>1.1000000000000014</v>
      </c>
      <c r="AE62" s="138">
        <f t="shared" si="1"/>
        <v>-1.2323943661971759E-2</v>
      </c>
    </row>
    <row r="63" spans="15:31" x14ac:dyDescent="0.25">
      <c r="W63" s="133">
        <v>42502</v>
      </c>
      <c r="X63" s="10">
        <v>51</v>
      </c>
      <c r="Y63" s="10">
        <v>51.74</v>
      </c>
      <c r="Z63" s="10">
        <v>50.5</v>
      </c>
      <c r="AA63" s="10">
        <v>51.12</v>
      </c>
      <c r="AB63" s="95">
        <v>1652600</v>
      </c>
      <c r="AC63" s="10">
        <v>51.12</v>
      </c>
      <c r="AD63" s="2">
        <f t="shared" si="0"/>
        <v>1.240000000000002</v>
      </c>
      <c r="AE63" s="138">
        <f t="shared" si="1"/>
        <v>7.8864353312302349E-3</v>
      </c>
    </row>
    <row r="64" spans="15:31" x14ac:dyDescent="0.25">
      <c r="W64" s="133">
        <v>42501</v>
      </c>
      <c r="X64" s="10">
        <v>51.77</v>
      </c>
      <c r="Y64" s="10">
        <v>51.86</v>
      </c>
      <c r="Z64" s="10">
        <v>50.58</v>
      </c>
      <c r="AA64" s="10">
        <v>50.72</v>
      </c>
      <c r="AB64" s="95">
        <v>1326900</v>
      </c>
      <c r="AC64" s="10">
        <v>50.72</v>
      </c>
      <c r="AD64" s="2">
        <f t="shared" si="0"/>
        <v>1.2800000000000011</v>
      </c>
      <c r="AE64" s="138">
        <f t="shared" si="1"/>
        <v>-2.4052337887242592E-2</v>
      </c>
    </row>
    <row r="65" spans="23:31" x14ac:dyDescent="0.25">
      <c r="W65" s="133">
        <v>42500</v>
      </c>
      <c r="X65" s="10">
        <v>50.35</v>
      </c>
      <c r="Y65" s="10">
        <v>52.03</v>
      </c>
      <c r="Z65" s="10">
        <v>50.27</v>
      </c>
      <c r="AA65" s="10">
        <v>51.97</v>
      </c>
      <c r="AB65" s="95">
        <v>1904300</v>
      </c>
      <c r="AC65" s="10">
        <v>51.97</v>
      </c>
      <c r="AD65" s="2">
        <f t="shared" si="0"/>
        <v>1.759999999999998</v>
      </c>
      <c r="AE65" s="138">
        <f t="shared" si="1"/>
        <v>3.6291126620139558E-2</v>
      </c>
    </row>
    <row r="66" spans="23:31" x14ac:dyDescent="0.25">
      <c r="W66" s="133">
        <v>42499</v>
      </c>
      <c r="X66" s="10">
        <v>49.65</v>
      </c>
      <c r="Y66" s="10">
        <v>50.44</v>
      </c>
      <c r="Z66" s="10">
        <v>49.56</v>
      </c>
      <c r="AA66" s="10">
        <v>50.15</v>
      </c>
      <c r="AB66" s="95">
        <v>1242600</v>
      </c>
      <c r="AC66" s="10">
        <v>50.15</v>
      </c>
      <c r="AD66" s="2">
        <f t="shared" si="0"/>
        <v>0.87999999999999545</v>
      </c>
      <c r="AE66" s="138">
        <f t="shared" si="1"/>
        <v>4.2050460552662816E-3</v>
      </c>
    </row>
    <row r="67" spans="23:31" x14ac:dyDescent="0.25">
      <c r="W67" s="133">
        <v>42496</v>
      </c>
      <c r="X67" s="10">
        <v>49.35</v>
      </c>
      <c r="Y67" s="10">
        <v>49.97</v>
      </c>
      <c r="Z67" s="10">
        <v>48.88</v>
      </c>
      <c r="AA67" s="10">
        <v>49.94</v>
      </c>
      <c r="AB67" s="95">
        <v>1444700</v>
      </c>
      <c r="AC67" s="10">
        <v>49.94</v>
      </c>
      <c r="AD67" s="2">
        <f>Y67-Z67</f>
        <v>1.0899999999999963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37" activePane="bottomLeft" state="frozen"/>
      <selection pane="bottomLeft" activeCell="M56" sqref="M5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42591</v>
      </c>
      <c r="X2" s="10">
        <v>14.35</v>
      </c>
      <c r="Y2" s="10">
        <v>14.52</v>
      </c>
      <c r="Z2" s="10">
        <v>14.22</v>
      </c>
      <c r="AA2" s="10">
        <v>14.42</v>
      </c>
      <c r="AB2" s="95">
        <v>15419700</v>
      </c>
      <c r="AC2" s="10">
        <v>14.42</v>
      </c>
      <c r="AE2" s="138">
        <f t="shared" ref="AE2:AE14" si="0">AC2/AC3-1</f>
        <v>1.1929824561403457E-2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16.651062486320786</v>
      </c>
      <c r="W3" s="133">
        <v>42590</v>
      </c>
      <c r="X3" s="10">
        <v>14.1</v>
      </c>
      <c r="Y3" s="10">
        <v>14.68</v>
      </c>
      <c r="Z3" s="10">
        <v>14.1</v>
      </c>
      <c r="AA3" s="10">
        <v>14.25</v>
      </c>
      <c r="AB3" s="95">
        <v>16921000</v>
      </c>
      <c r="AC3" s="10">
        <v>14.25</v>
      </c>
      <c r="AE3" s="138">
        <f t="shared" si="0"/>
        <v>2.7397260273972712E-2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14.42</v>
      </c>
      <c r="W4" s="133">
        <v>42587</v>
      </c>
      <c r="X4" s="10">
        <v>13.47</v>
      </c>
      <c r="Y4" s="10">
        <v>13.94</v>
      </c>
      <c r="Z4" s="10">
        <v>13.3</v>
      </c>
      <c r="AA4" s="10">
        <v>13.87</v>
      </c>
      <c r="AB4" s="95">
        <v>16909700</v>
      </c>
      <c r="AC4" s="10">
        <v>13.87</v>
      </c>
      <c r="AE4" s="138">
        <f t="shared" si="0"/>
        <v>3.4302759134973826E-2</v>
      </c>
      <c r="AJ4" s="237"/>
      <c r="AL4" s="236"/>
      <c r="AO4" s="236"/>
    </row>
    <row r="5" spans="1:41" x14ac:dyDescent="0.25">
      <c r="B5" s="53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387</v>
      </c>
      <c r="O5" s="11" t="s">
        <v>67</v>
      </c>
      <c r="Q5" s="3">
        <f>Q4*Q2</f>
        <v>131769.96</v>
      </c>
      <c r="T5" s="67"/>
      <c r="W5" s="133">
        <v>42586</v>
      </c>
      <c r="X5" s="10">
        <v>13.6</v>
      </c>
      <c r="Y5" s="10">
        <v>13.9</v>
      </c>
      <c r="Z5" s="10">
        <v>13.05</v>
      </c>
      <c r="AA5" s="10">
        <v>13.41</v>
      </c>
      <c r="AB5" s="95">
        <v>24445600</v>
      </c>
      <c r="AC5" s="10">
        <v>13.41</v>
      </c>
      <c r="AE5" s="138">
        <f t="shared" si="0"/>
        <v>-7.4515648286133107E-4</v>
      </c>
    </row>
    <row r="6" spans="1:41" x14ac:dyDescent="0.25">
      <c r="B6" s="53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388</v>
      </c>
      <c r="O6" s="11" t="s">
        <v>64</v>
      </c>
      <c r="Q6" s="2">
        <f>Q3*Q2</f>
        <v>152157.40899999934</v>
      </c>
      <c r="W6" s="133">
        <v>42585</v>
      </c>
      <c r="X6" s="10">
        <v>12.97</v>
      </c>
      <c r="Y6" s="10">
        <v>13.42</v>
      </c>
      <c r="Z6" s="10">
        <v>12.67</v>
      </c>
      <c r="AA6" s="10">
        <v>13.42</v>
      </c>
      <c r="AB6" s="95">
        <v>17171100</v>
      </c>
      <c r="AC6" s="10">
        <v>13.42</v>
      </c>
      <c r="AE6" s="138">
        <f t="shared" si="0"/>
        <v>4.0310077519379872E-2</v>
      </c>
    </row>
    <row r="7" spans="1:41" x14ac:dyDescent="0.25">
      <c r="B7" s="53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-20387.448999999295</v>
      </c>
      <c r="R7">
        <v>6318</v>
      </c>
      <c r="U7" s="184"/>
      <c r="W7" s="133">
        <v>42584</v>
      </c>
      <c r="X7" s="10">
        <v>13.12</v>
      </c>
      <c r="Y7" s="10">
        <v>13.23</v>
      </c>
      <c r="Z7" s="10">
        <v>12.47</v>
      </c>
      <c r="AA7" s="10">
        <v>12.9</v>
      </c>
      <c r="AB7" s="95">
        <v>17163600</v>
      </c>
      <c r="AC7" s="10">
        <v>12.9</v>
      </c>
      <c r="AE7" s="138">
        <f t="shared" si="0"/>
        <v>-1.5479876160990891E-3</v>
      </c>
    </row>
    <row r="8" spans="1:41" x14ac:dyDescent="0.25">
      <c r="B8" s="53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-20387.448999999295</v>
      </c>
      <c r="W8" s="133">
        <v>42583</v>
      </c>
      <c r="X8" s="10">
        <v>13.42</v>
      </c>
      <c r="Y8" s="10">
        <v>13.43</v>
      </c>
      <c r="Z8" s="10">
        <v>12.84</v>
      </c>
      <c r="AA8" s="10">
        <v>12.92</v>
      </c>
      <c r="AB8" s="95">
        <v>20926700</v>
      </c>
      <c r="AC8" s="10">
        <v>12.92</v>
      </c>
      <c r="AE8" s="138">
        <f t="shared" si="0"/>
        <v>-5.2785923753665753E-2</v>
      </c>
    </row>
    <row r="9" spans="1:41" x14ac:dyDescent="0.25">
      <c r="B9" s="53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-0.13398919667460546</v>
      </c>
      <c r="W9" s="133">
        <v>42580</v>
      </c>
      <c r="X9" s="10">
        <v>13.21</v>
      </c>
      <c r="Y9" s="10">
        <v>13.74</v>
      </c>
      <c r="Z9" s="10">
        <v>13.11</v>
      </c>
      <c r="AA9" s="10">
        <v>13.64</v>
      </c>
      <c r="AB9" s="95">
        <v>13855600</v>
      </c>
      <c r="AC9" s="10">
        <v>13.64</v>
      </c>
      <c r="AE9" s="138">
        <f t="shared" si="0"/>
        <v>2.1722846441947663E-2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42579</v>
      </c>
      <c r="X10" s="10">
        <v>13.19</v>
      </c>
      <c r="Y10" s="10">
        <v>13.45</v>
      </c>
      <c r="Z10" s="10">
        <v>13.08</v>
      </c>
      <c r="AA10" s="10">
        <v>13.35</v>
      </c>
      <c r="AB10" s="95">
        <v>16668900</v>
      </c>
      <c r="AC10" s="10">
        <v>13.35</v>
      </c>
      <c r="AE10" s="138">
        <f t="shared" si="0"/>
        <v>1.6755521706016685E-2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42578</v>
      </c>
      <c r="X11" s="10">
        <v>13.89</v>
      </c>
      <c r="Y11" s="10">
        <v>14.09</v>
      </c>
      <c r="Z11" s="10">
        <v>13.06</v>
      </c>
      <c r="AA11" s="10">
        <v>13.13</v>
      </c>
      <c r="AB11" s="95">
        <v>22775700</v>
      </c>
      <c r="AC11" s="10">
        <v>13.13</v>
      </c>
      <c r="AE11" s="138">
        <f t="shared" si="0"/>
        <v>-4.7169811320754595E-2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42577</v>
      </c>
      <c r="X12" s="10">
        <v>13.49</v>
      </c>
      <c r="Y12" s="10">
        <v>13.83</v>
      </c>
      <c r="Z12" s="10">
        <v>13.41</v>
      </c>
      <c r="AA12" s="10">
        <v>13.78</v>
      </c>
      <c r="AB12" s="95">
        <v>14112600</v>
      </c>
      <c r="AC12" s="10">
        <v>13.78</v>
      </c>
      <c r="AE12" s="138">
        <f t="shared" si="0"/>
        <v>1.4727540500736325E-2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42576</v>
      </c>
      <c r="X13" s="10">
        <v>13.94</v>
      </c>
      <c r="Y13" s="10">
        <v>14.06</v>
      </c>
      <c r="Z13" s="10">
        <v>13.5</v>
      </c>
      <c r="AA13" s="10">
        <v>13.58</v>
      </c>
      <c r="AB13" s="95">
        <v>17377400</v>
      </c>
      <c r="AC13" s="10">
        <v>13.58</v>
      </c>
      <c r="AE13" s="138">
        <f t="shared" si="0"/>
        <v>-3.7562012756909957E-2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42573</v>
      </c>
      <c r="X14" s="10">
        <v>14.49</v>
      </c>
      <c r="Y14" s="10">
        <v>14.52</v>
      </c>
      <c r="Z14" s="10">
        <v>14.03</v>
      </c>
      <c r="AA14" s="10">
        <v>14.11</v>
      </c>
      <c r="AB14" s="95">
        <v>19805400</v>
      </c>
      <c r="AC14" s="10">
        <v>14.11</v>
      </c>
      <c r="AE14" s="138">
        <f t="shared" si="0"/>
        <v>-2.1497919556171974E-2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42572</v>
      </c>
      <c r="X15" s="10">
        <v>14.8</v>
      </c>
      <c r="Y15" s="10">
        <v>15.08</v>
      </c>
      <c r="Z15" s="10">
        <v>14.37</v>
      </c>
      <c r="AA15" s="10">
        <v>14.42</v>
      </c>
      <c r="AB15" s="95">
        <v>18026500</v>
      </c>
      <c r="AC15" s="10">
        <v>14.42</v>
      </c>
      <c r="AE15" s="138">
        <f>AC15/AC16-1</f>
        <v>-2.8301886792452824E-2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42571</v>
      </c>
      <c r="X16" s="10">
        <v>14.62</v>
      </c>
      <c r="Y16" s="10">
        <v>14.94</v>
      </c>
      <c r="Z16" s="10">
        <v>14.14</v>
      </c>
      <c r="AA16" s="10">
        <v>14.84</v>
      </c>
      <c r="AB16" s="95">
        <v>17544800</v>
      </c>
      <c r="AC16" s="10">
        <v>14.84</v>
      </c>
      <c r="AE16" s="138">
        <f t="shared" ref="AE16:AE67" si="4">AC16/AC17-1</f>
        <v>6.1016949152541411E-3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42570</v>
      </c>
      <c r="X17" s="10">
        <v>15.06</v>
      </c>
      <c r="Y17" s="10">
        <v>15.13</v>
      </c>
      <c r="Z17" s="10">
        <v>14.65</v>
      </c>
      <c r="AA17" s="10">
        <v>14.75</v>
      </c>
      <c r="AB17" s="95">
        <v>12830500</v>
      </c>
      <c r="AC17" s="10">
        <v>14.75</v>
      </c>
      <c r="AE17" s="138">
        <f t="shared" si="4"/>
        <v>-2.832674571805005E-2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42569</v>
      </c>
      <c r="X18" s="10">
        <v>15.04</v>
      </c>
      <c r="Y18" s="10">
        <v>15.21</v>
      </c>
      <c r="Z18" s="10">
        <v>14.73</v>
      </c>
      <c r="AA18" s="10">
        <v>15.18</v>
      </c>
      <c r="AB18" s="95">
        <v>14617600</v>
      </c>
      <c r="AC18" s="10">
        <v>15.18</v>
      </c>
      <c r="AE18" s="138">
        <f t="shared" si="4"/>
        <v>-1.9723865877713243E-3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42566</v>
      </c>
      <c r="X19" s="10">
        <v>15.41</v>
      </c>
      <c r="Y19" s="10">
        <v>15.51</v>
      </c>
      <c r="Z19" s="10">
        <v>15.1</v>
      </c>
      <c r="AA19" s="10">
        <v>15.21</v>
      </c>
      <c r="AB19" s="95">
        <v>15297900</v>
      </c>
      <c r="AC19" s="10">
        <v>15.21</v>
      </c>
      <c r="AE19" s="138">
        <f t="shared" si="4"/>
        <v>-3.9292730844793233E-3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42565</v>
      </c>
      <c r="X20" s="10">
        <v>15.55</v>
      </c>
      <c r="Y20" s="10">
        <v>15.76</v>
      </c>
      <c r="Z20" s="10">
        <v>15.21</v>
      </c>
      <c r="AA20" s="10">
        <v>15.27</v>
      </c>
      <c r="AB20" s="95">
        <v>12174900</v>
      </c>
      <c r="AC20" s="10">
        <v>15.27</v>
      </c>
      <c r="AE20" s="138">
        <f t="shared" si="4"/>
        <v>-1.3080444735120711E-3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42564</v>
      </c>
      <c r="X21" s="10">
        <v>15.44</v>
      </c>
      <c r="Y21" s="10">
        <v>15.74</v>
      </c>
      <c r="Z21" s="10">
        <v>15.13</v>
      </c>
      <c r="AA21" s="10">
        <v>15.29</v>
      </c>
      <c r="AB21" s="95">
        <v>22648400</v>
      </c>
      <c r="AC21" s="10">
        <v>15.29</v>
      </c>
      <c r="AE21" s="138">
        <f t="shared" si="4"/>
        <v>-1.9871794871794912E-2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42563</v>
      </c>
      <c r="X22" s="10">
        <v>15.03</v>
      </c>
      <c r="Y22" s="10">
        <v>15.73</v>
      </c>
      <c r="Z22" s="10">
        <v>15.01</v>
      </c>
      <c r="AA22" s="10">
        <v>15.6</v>
      </c>
      <c r="AB22" s="95">
        <v>21959700</v>
      </c>
      <c r="AC22" s="10">
        <v>15.6</v>
      </c>
      <c r="AE22" s="138">
        <f t="shared" si="4"/>
        <v>6.1946902654867353E-2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42562</v>
      </c>
      <c r="X23" s="10">
        <v>15</v>
      </c>
      <c r="Y23" s="10">
        <v>15.14</v>
      </c>
      <c r="Z23" s="10">
        <v>14.66</v>
      </c>
      <c r="AA23" s="10">
        <v>14.69</v>
      </c>
      <c r="AB23" s="95">
        <v>12502900</v>
      </c>
      <c r="AC23" s="10">
        <v>14.69</v>
      </c>
      <c r="AE23" s="138">
        <f t="shared" si="4"/>
        <v>-1.5415549597855294E-2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42559</v>
      </c>
      <c r="X24" s="10">
        <v>15.06</v>
      </c>
      <c r="Y24" s="10">
        <v>15.17</v>
      </c>
      <c r="Z24" s="10">
        <v>14.68</v>
      </c>
      <c r="AA24" s="10">
        <v>14.92</v>
      </c>
      <c r="AB24" s="95">
        <v>17321300</v>
      </c>
      <c r="AC24" s="10">
        <v>14.92</v>
      </c>
      <c r="AE24" s="138">
        <f t="shared" si="4"/>
        <v>1.2211668928086894E-2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42558</v>
      </c>
      <c r="X25" s="10">
        <v>15.2</v>
      </c>
      <c r="Y25" s="10">
        <v>15.4</v>
      </c>
      <c r="Z25" s="10">
        <v>14.56</v>
      </c>
      <c r="AA25" s="10">
        <v>14.74</v>
      </c>
      <c r="AB25" s="95">
        <v>18822000</v>
      </c>
      <c r="AC25" s="10">
        <v>14.74</v>
      </c>
      <c r="AE25" s="138">
        <f t="shared" si="4"/>
        <v>-6.7385444743934819E-3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42557</v>
      </c>
      <c r="X26" s="10">
        <v>14.56</v>
      </c>
      <c r="Y26" s="10">
        <v>15</v>
      </c>
      <c r="Z26" s="10">
        <v>14.43</v>
      </c>
      <c r="AA26" s="10">
        <v>14.84</v>
      </c>
      <c r="AB26" s="95">
        <v>15754800</v>
      </c>
      <c r="AC26" s="10">
        <v>14.84</v>
      </c>
      <c r="AE26" s="138">
        <f t="shared" si="4"/>
        <v>8.152173913043459E-3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42556</v>
      </c>
      <c r="X27" s="10">
        <v>15.21</v>
      </c>
      <c r="Y27" s="10">
        <v>15.45</v>
      </c>
      <c r="Z27" s="10">
        <v>14.45</v>
      </c>
      <c r="AA27" s="10">
        <v>14.72</v>
      </c>
      <c r="AB27" s="95">
        <v>21129200</v>
      </c>
      <c r="AC27" s="10">
        <v>14.72</v>
      </c>
      <c r="AE27" s="138">
        <f t="shared" si="4"/>
        <v>-6.1224489795918324E-2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42552</v>
      </c>
      <c r="X28" s="10">
        <v>14.88</v>
      </c>
      <c r="Y28" s="10">
        <v>15.84</v>
      </c>
      <c r="Z28" s="10">
        <v>14.85</v>
      </c>
      <c r="AA28" s="10">
        <v>15.68</v>
      </c>
      <c r="AB28" s="95">
        <v>19890800</v>
      </c>
      <c r="AC28" s="10">
        <v>15.68</v>
      </c>
      <c r="AE28" s="138">
        <f t="shared" si="4"/>
        <v>4.4636908727514912E-2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42551</v>
      </c>
      <c r="X29" s="10">
        <v>15.02</v>
      </c>
      <c r="Y29" s="10">
        <v>15.15</v>
      </c>
      <c r="Z29" s="10">
        <v>14.76</v>
      </c>
      <c r="AA29" s="10">
        <v>15.01</v>
      </c>
      <c r="AB29" s="95">
        <v>15331700</v>
      </c>
      <c r="AC29" s="10">
        <v>15.01</v>
      </c>
      <c r="AE29" s="138">
        <f t="shared" si="4"/>
        <v>-8.5865257595773015E-3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42550</v>
      </c>
      <c r="X30" s="10">
        <v>15.02</v>
      </c>
      <c r="Y30" s="10">
        <v>15.45</v>
      </c>
      <c r="Z30" s="10">
        <v>14.84</v>
      </c>
      <c r="AA30" s="10">
        <v>15.14</v>
      </c>
      <c r="AB30" s="95">
        <v>24163800</v>
      </c>
      <c r="AC30" s="10">
        <v>15.14</v>
      </c>
      <c r="AE30" s="138">
        <f t="shared" si="4"/>
        <v>2.4357239512855289E-2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42549</v>
      </c>
      <c r="X31" s="10">
        <v>14.28</v>
      </c>
      <c r="Y31" s="10">
        <v>14.83</v>
      </c>
      <c r="Z31" s="10">
        <v>14.17</v>
      </c>
      <c r="AA31" s="10">
        <v>14.78</v>
      </c>
      <c r="AB31" s="95">
        <v>19105300</v>
      </c>
      <c r="AC31" s="10">
        <v>14.78</v>
      </c>
      <c r="AE31" s="138">
        <f t="shared" si="4"/>
        <v>8.1991215226939973E-2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42548</v>
      </c>
      <c r="X32" s="10">
        <v>14.3</v>
      </c>
      <c r="Y32" s="10">
        <v>14.42</v>
      </c>
      <c r="Z32" s="10">
        <v>13.12</v>
      </c>
      <c r="AA32" s="10">
        <v>13.66</v>
      </c>
      <c r="AB32" s="95">
        <v>23889600</v>
      </c>
      <c r="AC32" s="10">
        <v>13.66</v>
      </c>
      <c r="AE32" s="138">
        <f t="shared" si="4"/>
        <v>-6.3742289239204886E-2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42545</v>
      </c>
      <c r="X33" s="10">
        <v>14.31</v>
      </c>
      <c r="Y33" s="10">
        <v>14.94</v>
      </c>
      <c r="Z33" s="10">
        <v>14.28</v>
      </c>
      <c r="AA33" s="10">
        <v>14.59</v>
      </c>
      <c r="AB33" s="95">
        <v>33429500</v>
      </c>
      <c r="AC33" s="10">
        <v>14.59</v>
      </c>
      <c r="AE33" s="138">
        <f t="shared" si="4"/>
        <v>-4.4531761624099553E-2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42544</v>
      </c>
      <c r="X34" s="10">
        <v>15.02</v>
      </c>
      <c r="Y34" s="10">
        <v>15.28</v>
      </c>
      <c r="Z34" s="10">
        <v>14.78</v>
      </c>
      <c r="AA34" s="10">
        <v>15.27</v>
      </c>
      <c r="AB34" s="95">
        <v>19494000</v>
      </c>
      <c r="AC34" s="10">
        <v>15.27</v>
      </c>
      <c r="AE34" s="138">
        <f t="shared" si="4"/>
        <v>3.5254237288135482E-2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42543</v>
      </c>
      <c r="X35" s="10">
        <v>15.13</v>
      </c>
      <c r="Y35" s="10">
        <v>15.32</v>
      </c>
      <c r="Z35" s="10">
        <v>14.56</v>
      </c>
      <c r="AA35" s="10">
        <v>14.75</v>
      </c>
      <c r="AB35" s="95">
        <v>21281100</v>
      </c>
      <c r="AC35" s="10">
        <v>14.75</v>
      </c>
      <c r="AE35" s="138">
        <f t="shared" si="4"/>
        <v>-2.2531477799867417E-2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42542</v>
      </c>
      <c r="X36" s="10">
        <v>14.74</v>
      </c>
      <c r="Y36" s="10">
        <v>15.18</v>
      </c>
      <c r="Z36" s="10">
        <v>14.2</v>
      </c>
      <c r="AA36" s="10">
        <v>15.09</v>
      </c>
      <c r="AB36" s="95">
        <v>34467400</v>
      </c>
      <c r="AC36" s="10">
        <v>15.09</v>
      </c>
      <c r="AE36" s="138">
        <f t="shared" si="4"/>
        <v>4.2127071823204298E-2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42541</v>
      </c>
      <c r="X37" s="10">
        <v>13.85</v>
      </c>
      <c r="Y37" s="10">
        <v>14.73</v>
      </c>
      <c r="Z37" s="10">
        <v>13.83</v>
      </c>
      <c r="AA37" s="10">
        <v>14.48</v>
      </c>
      <c r="AB37" s="95">
        <v>39534000</v>
      </c>
      <c r="AC37" s="10">
        <v>14.48</v>
      </c>
      <c r="AE37" s="138">
        <f t="shared" si="4"/>
        <v>0.10030395136778125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42538</v>
      </c>
      <c r="X38" s="10">
        <v>12.98</v>
      </c>
      <c r="Y38" s="10">
        <v>13.38</v>
      </c>
      <c r="Z38" s="10">
        <v>12.93</v>
      </c>
      <c r="AA38" s="10">
        <v>13.16</v>
      </c>
      <c r="AB38" s="95">
        <v>17879400</v>
      </c>
      <c r="AC38" s="10">
        <v>13.16</v>
      </c>
      <c r="AE38" s="138">
        <f t="shared" si="4"/>
        <v>3.8674033149171283E-2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42537</v>
      </c>
      <c r="X39" s="10">
        <v>12.9</v>
      </c>
      <c r="Y39" s="10">
        <v>12.91</v>
      </c>
      <c r="Z39" s="10">
        <v>12.22</v>
      </c>
      <c r="AA39" s="10">
        <v>12.67</v>
      </c>
      <c r="AB39" s="95">
        <v>16743700</v>
      </c>
      <c r="AC39" s="10">
        <v>12.67</v>
      </c>
      <c r="AE39" s="138">
        <f t="shared" si="4"/>
        <v>-2.9862174578866862E-2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42536</v>
      </c>
      <c r="X40" s="10">
        <v>13.06</v>
      </c>
      <c r="Y40" s="10">
        <v>13.49</v>
      </c>
      <c r="Z40" s="10">
        <v>12.89</v>
      </c>
      <c r="AA40" s="10">
        <v>13.06</v>
      </c>
      <c r="AB40" s="95">
        <v>13088100</v>
      </c>
      <c r="AC40" s="10">
        <v>13.06</v>
      </c>
      <c r="AE40" s="138">
        <f t="shared" si="4"/>
        <v>-1.2849584278155746E-2</v>
      </c>
    </row>
    <row r="41" spans="2:31" ht="20.25" thickBot="1" x14ac:dyDescent="0.35">
      <c r="B41" s="532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8" t="s">
        <v>78</v>
      </c>
      <c r="P41" s="528"/>
      <c r="W41" s="133">
        <v>42535</v>
      </c>
      <c r="X41" s="10">
        <v>13.26</v>
      </c>
      <c r="Y41" s="10">
        <v>13.5</v>
      </c>
      <c r="Z41" s="10">
        <v>12.84</v>
      </c>
      <c r="AA41" s="10">
        <v>13.23</v>
      </c>
      <c r="AB41" s="95">
        <v>12107600</v>
      </c>
      <c r="AC41" s="10">
        <v>13.23</v>
      </c>
      <c r="AE41" s="138">
        <f t="shared" si="4"/>
        <v>-3.7650602409637912E-3</v>
      </c>
    </row>
    <row r="42" spans="2:31" ht="21" thickTop="1" thickBot="1" x14ac:dyDescent="0.35">
      <c r="B42" s="532"/>
      <c r="C42" s="4">
        <v>340</v>
      </c>
      <c r="D42" s="243">
        <v>17.8</v>
      </c>
      <c r="E42" s="3">
        <v>0</v>
      </c>
      <c r="F42" s="3">
        <f t="shared" si="1"/>
        <v>6052</v>
      </c>
      <c r="G42" s="530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17.592399999999998</v>
      </c>
      <c r="T42" s="134" t="s">
        <v>92</v>
      </c>
      <c r="W42" s="133">
        <v>42534</v>
      </c>
      <c r="X42" s="10">
        <v>13.24</v>
      </c>
      <c r="Y42" s="10">
        <v>13.71</v>
      </c>
      <c r="Z42" s="10">
        <v>13.15</v>
      </c>
      <c r="AA42" s="10">
        <v>13.28</v>
      </c>
      <c r="AB42" s="95">
        <v>17032300</v>
      </c>
      <c r="AC42" s="10">
        <v>13.28</v>
      </c>
      <c r="AE42" s="138">
        <f t="shared" si="4"/>
        <v>-1.0432190760059634E-2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17.4482</v>
      </c>
      <c r="T43" s="135" t="s">
        <v>98</v>
      </c>
      <c r="U43" s="129">
        <v>13.02</v>
      </c>
      <c r="W43" s="133">
        <v>42531</v>
      </c>
      <c r="X43" s="10">
        <v>13.97</v>
      </c>
      <c r="Y43" s="10">
        <v>13.99</v>
      </c>
      <c r="Z43" s="10">
        <v>13.4</v>
      </c>
      <c r="AA43" s="10">
        <v>13.42</v>
      </c>
      <c r="AB43" s="95">
        <v>16791200</v>
      </c>
      <c r="AC43" s="10">
        <v>13.42</v>
      </c>
      <c r="AE43" s="138">
        <f t="shared" si="4"/>
        <v>-5.8906030855539915E-2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17.303999999999998</v>
      </c>
      <c r="T44" s="136" t="s">
        <v>99</v>
      </c>
      <c r="U44" s="130">
        <v>13.23</v>
      </c>
      <c r="W44" s="133">
        <v>42530</v>
      </c>
      <c r="X44" s="10">
        <v>14.18</v>
      </c>
      <c r="Y44" s="10">
        <v>14.47</v>
      </c>
      <c r="Z44" s="10">
        <v>14.1</v>
      </c>
      <c r="AA44" s="10">
        <v>14.26</v>
      </c>
      <c r="AB44" s="95">
        <v>14134300</v>
      </c>
      <c r="AC44" s="10">
        <v>14.26</v>
      </c>
      <c r="AE44" s="138">
        <f t="shared" si="4"/>
        <v>-1.8582243633860962E-2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17.159800000000001</v>
      </c>
      <c r="T45" s="136" t="s">
        <v>100</v>
      </c>
      <c r="U45" s="130" t="s">
        <v>238</v>
      </c>
      <c r="W45" s="133">
        <v>42529</v>
      </c>
      <c r="X45" s="10">
        <v>15</v>
      </c>
      <c r="Y45" s="10">
        <v>15.15</v>
      </c>
      <c r="Z45" s="10">
        <v>14.42</v>
      </c>
      <c r="AA45" s="10">
        <v>14.53</v>
      </c>
      <c r="AB45" s="95">
        <v>20238300</v>
      </c>
      <c r="AC45" s="10">
        <v>14.53</v>
      </c>
      <c r="AE45" s="138">
        <f t="shared" si="4"/>
        <v>-6.1559507523939461E-3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17.015599999999999</v>
      </c>
      <c r="T46" s="136" t="s">
        <v>101</v>
      </c>
      <c r="U46" s="130" t="s">
        <v>239</v>
      </c>
      <c r="W46" s="133">
        <v>42528</v>
      </c>
      <c r="X46" s="10">
        <v>14.15</v>
      </c>
      <c r="Y46" s="10">
        <v>14.75</v>
      </c>
      <c r="Z46" s="10">
        <v>13.97</v>
      </c>
      <c r="AA46" s="10">
        <v>14.62</v>
      </c>
      <c r="AB46" s="95">
        <v>24184000</v>
      </c>
      <c r="AC46" s="10">
        <v>14.62</v>
      </c>
      <c r="AE46" s="138">
        <f t="shared" si="4"/>
        <v>4.7277936962750511E-2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16.871399999999998</v>
      </c>
      <c r="T47" s="136" t="s">
        <v>102</v>
      </c>
      <c r="U47" s="130">
        <v>14.88</v>
      </c>
      <c r="W47" s="133">
        <v>42527</v>
      </c>
      <c r="X47" s="10">
        <v>13.65</v>
      </c>
      <c r="Y47" s="10">
        <v>14</v>
      </c>
      <c r="Z47" s="10">
        <v>13.52</v>
      </c>
      <c r="AA47" s="10">
        <v>13.96</v>
      </c>
      <c r="AB47" s="95">
        <v>16295400</v>
      </c>
      <c r="AC47" s="10">
        <v>13.96</v>
      </c>
      <c r="AE47" s="138">
        <f t="shared" si="4"/>
        <v>4.8048048048048075E-2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16.7272</v>
      </c>
      <c r="T48" s="136" t="s">
        <v>103</v>
      </c>
      <c r="U48" s="130">
        <v>2.3886599999999998</v>
      </c>
      <c r="W48" s="133">
        <v>42524</v>
      </c>
      <c r="X48" s="10">
        <v>13.36</v>
      </c>
      <c r="Y48" s="10">
        <v>13.57</v>
      </c>
      <c r="Z48" s="10">
        <v>13.07</v>
      </c>
      <c r="AA48" s="10">
        <v>13.32</v>
      </c>
      <c r="AB48" s="95">
        <v>14767900</v>
      </c>
      <c r="AC48" s="10">
        <v>13.32</v>
      </c>
      <c r="AE48" s="138">
        <f t="shared" si="4"/>
        <v>-4.484304932735439E-3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16.582999999999998</v>
      </c>
      <c r="T49" s="136" t="s">
        <v>123</v>
      </c>
      <c r="U49" s="130" t="s">
        <v>222</v>
      </c>
      <c r="W49" s="133">
        <v>42523</v>
      </c>
      <c r="X49" s="10">
        <v>13.01</v>
      </c>
      <c r="Y49" s="10">
        <v>13.47</v>
      </c>
      <c r="Z49" s="10">
        <v>12.96</v>
      </c>
      <c r="AA49" s="10">
        <v>13.38</v>
      </c>
      <c r="AB49" s="95">
        <v>13965100</v>
      </c>
      <c r="AC49" s="10">
        <v>13.38</v>
      </c>
      <c r="AE49" s="138">
        <f t="shared" si="4"/>
        <v>1.133786848072571E-2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16.438799999999997</v>
      </c>
      <c r="T50" s="136"/>
      <c r="U50" s="130"/>
      <c r="W50" s="133">
        <v>42522</v>
      </c>
      <c r="X50" s="10">
        <v>12.88</v>
      </c>
      <c r="Y50" s="10">
        <v>13.32</v>
      </c>
      <c r="Z50" s="10">
        <v>12.68</v>
      </c>
      <c r="AA50" s="10">
        <v>13.23</v>
      </c>
      <c r="AB50" s="95">
        <v>17141800</v>
      </c>
      <c r="AC50" s="10">
        <v>13.23</v>
      </c>
      <c r="AE50" s="138">
        <f t="shared" si="4"/>
        <v>1.2241775057383331E-2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16.294599999999999</v>
      </c>
      <c r="T51" s="136" t="s">
        <v>105</v>
      </c>
      <c r="U51" s="130" t="s">
        <v>240</v>
      </c>
      <c r="W51" s="133">
        <v>42521</v>
      </c>
      <c r="X51" s="10">
        <v>13.11</v>
      </c>
      <c r="Y51" s="10">
        <v>13.59</v>
      </c>
      <c r="Z51" s="10">
        <v>12.94</v>
      </c>
      <c r="AA51" s="10">
        <v>13.07</v>
      </c>
      <c r="AB51" s="95">
        <v>19678400</v>
      </c>
      <c r="AC51" s="10">
        <v>13.07</v>
      </c>
      <c r="AE51" s="138">
        <f t="shared" si="4"/>
        <v>1.317829457364339E-2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16.150400000000001</v>
      </c>
      <c r="T52" s="136" t="s">
        <v>106</v>
      </c>
      <c r="U52" s="130" t="s">
        <v>241</v>
      </c>
      <c r="W52" s="133">
        <v>42517</v>
      </c>
      <c r="X52" s="10">
        <v>13.06</v>
      </c>
      <c r="Y52" s="10">
        <v>13.1</v>
      </c>
      <c r="Z52" s="10">
        <v>12.77</v>
      </c>
      <c r="AA52" s="10">
        <v>12.9</v>
      </c>
      <c r="AB52" s="95">
        <v>16136400</v>
      </c>
      <c r="AC52" s="10">
        <v>12.9</v>
      </c>
      <c r="AE52" s="138">
        <f t="shared" si="4"/>
        <v>-2.0501138952163989E-2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3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16.0062</v>
      </c>
      <c r="T53" s="136" t="s">
        <v>107</v>
      </c>
      <c r="U53" s="131">
        <v>16999922</v>
      </c>
      <c r="W53" s="133">
        <v>42516</v>
      </c>
      <c r="X53" s="10">
        <v>13.8</v>
      </c>
      <c r="Y53" s="10">
        <v>13.89</v>
      </c>
      <c r="Z53" s="10">
        <v>13.17</v>
      </c>
      <c r="AA53" s="10">
        <v>13.17</v>
      </c>
      <c r="AB53" s="95">
        <v>17242000</v>
      </c>
      <c r="AC53" s="10">
        <v>13.17</v>
      </c>
      <c r="AE53" s="138">
        <f t="shared" si="4"/>
        <v>-2.7326440177252498E-2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15.862000000000002</v>
      </c>
      <c r="T54" s="136" t="s">
        <v>110</v>
      </c>
      <c r="U54" s="131">
        <v>32437100</v>
      </c>
      <c r="W54" s="133">
        <v>42515</v>
      </c>
      <c r="X54" s="10">
        <v>13.23</v>
      </c>
      <c r="Y54" s="10">
        <v>13.6</v>
      </c>
      <c r="Z54" s="10">
        <v>13.14</v>
      </c>
      <c r="AA54" s="10">
        <v>13.54</v>
      </c>
      <c r="AB54" s="95">
        <v>16999500</v>
      </c>
      <c r="AC54" s="10">
        <v>13.54</v>
      </c>
      <c r="AE54" s="138">
        <f t="shared" si="4"/>
        <v>3.9938556067588227E-2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15.7178</v>
      </c>
      <c r="T55" s="136" t="s">
        <v>108</v>
      </c>
      <c r="U55" s="130" t="s">
        <v>242</v>
      </c>
      <c r="W55" s="133">
        <v>42514</v>
      </c>
      <c r="X55" s="10">
        <v>13.24</v>
      </c>
      <c r="Y55" s="10">
        <v>13.3</v>
      </c>
      <c r="Z55" s="10">
        <v>12.9</v>
      </c>
      <c r="AA55" s="10">
        <v>13.02</v>
      </c>
      <c r="AB55" s="95">
        <v>18427500</v>
      </c>
      <c r="AC55" s="10">
        <v>13.02</v>
      </c>
      <c r="AE55" s="138">
        <f t="shared" si="4"/>
        <v>-1.2888551933282755E-2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15.573600000000001</v>
      </c>
      <c r="T56" s="136" t="s">
        <v>111</v>
      </c>
      <c r="U56" s="130" t="s">
        <v>130</v>
      </c>
      <c r="W56" s="133">
        <v>42513</v>
      </c>
      <c r="X56" s="10">
        <v>12.87</v>
      </c>
      <c r="Y56" s="10">
        <v>13.29</v>
      </c>
      <c r="Z56" s="10">
        <v>12.83</v>
      </c>
      <c r="AA56" s="10">
        <v>13.19</v>
      </c>
      <c r="AB56" s="95">
        <v>16878200</v>
      </c>
      <c r="AC56" s="10">
        <v>13.19</v>
      </c>
      <c r="AE56" s="138">
        <f t="shared" si="4"/>
        <v>6.1022120518687828E-3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15.429400000000001</v>
      </c>
      <c r="T57" s="136" t="s">
        <v>112</v>
      </c>
      <c r="U57" s="130">
        <v>-3.39</v>
      </c>
      <c r="W57" s="133">
        <v>42510</v>
      </c>
      <c r="X57" s="10">
        <v>12.83</v>
      </c>
      <c r="Y57" s="10">
        <v>13.11</v>
      </c>
      <c r="Z57" s="10">
        <v>12.58</v>
      </c>
      <c r="AA57" s="10">
        <v>13.11</v>
      </c>
      <c r="AB57" s="95">
        <v>17178200</v>
      </c>
      <c r="AC57" s="10">
        <v>13.11</v>
      </c>
      <c r="AE57" s="138">
        <f t="shared" si="4"/>
        <v>2.9042386185243352E-2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15.285200000000001</v>
      </c>
      <c r="T58" s="136" t="s">
        <v>109</v>
      </c>
      <c r="U58" s="130" t="s">
        <v>237</v>
      </c>
      <c r="W58" s="133">
        <v>42509</v>
      </c>
      <c r="X58" s="10">
        <v>12.35</v>
      </c>
      <c r="Y58" s="10">
        <v>12.88</v>
      </c>
      <c r="Z58" s="10">
        <v>12.11</v>
      </c>
      <c r="AA58" s="10">
        <v>12.74</v>
      </c>
      <c r="AB58" s="95">
        <v>17303600</v>
      </c>
      <c r="AC58" s="10">
        <v>12.74</v>
      </c>
      <c r="AE58" s="138">
        <f t="shared" si="4"/>
        <v>6.3191153238546516E-3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15.141</v>
      </c>
      <c r="W59" s="133">
        <v>42508</v>
      </c>
      <c r="X59" s="10">
        <v>12.78</v>
      </c>
      <c r="Y59" s="10">
        <v>13.08</v>
      </c>
      <c r="Z59" s="10">
        <v>12.56</v>
      </c>
      <c r="AA59" s="10">
        <v>12.66</v>
      </c>
      <c r="AB59" s="95">
        <v>15051500</v>
      </c>
      <c r="AC59" s="10">
        <v>12.66</v>
      </c>
      <c r="AE59" s="138">
        <f t="shared" si="4"/>
        <v>-1.5552099533436947E-2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14.9968</v>
      </c>
      <c r="W60" s="133">
        <v>42507</v>
      </c>
      <c r="X60" s="10">
        <v>12.9</v>
      </c>
      <c r="Y60" s="10">
        <v>13.2</v>
      </c>
      <c r="Z60" s="10">
        <v>12.68</v>
      </c>
      <c r="AA60" s="10">
        <v>12.86</v>
      </c>
      <c r="AB60" s="95">
        <v>16167200</v>
      </c>
      <c r="AC60" s="10">
        <v>12.86</v>
      </c>
      <c r="AE60" s="138">
        <f t="shared" si="4"/>
        <v>6.259780907668322E-3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14.852600000000001</v>
      </c>
      <c r="W61" s="133">
        <v>42506</v>
      </c>
      <c r="X61" s="10">
        <v>12.77</v>
      </c>
      <c r="Y61" s="10">
        <v>13.13</v>
      </c>
      <c r="Z61" s="10">
        <v>12.7</v>
      </c>
      <c r="AA61" s="10">
        <v>12.78</v>
      </c>
      <c r="AB61" s="95">
        <v>17294200</v>
      </c>
      <c r="AC61" s="10">
        <v>12.78</v>
      </c>
      <c r="AE61" s="138" t="e">
        <f t="shared" si="4"/>
        <v>#DIV/0!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14.708400000000001</v>
      </c>
      <c r="W62" s="133">
        <v>42506</v>
      </c>
      <c r="X62" s="10" t="s">
        <v>160</v>
      </c>
      <c r="Y62" s="10"/>
      <c r="Z62" s="10"/>
      <c r="AA62" s="10"/>
      <c r="AB62" s="95"/>
      <c r="AC62" s="10"/>
      <c r="AE62" s="138">
        <f t="shared" si="4"/>
        <v>-1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14.5642</v>
      </c>
      <c r="W63" s="133">
        <v>42503</v>
      </c>
      <c r="X63" s="10">
        <v>12.24</v>
      </c>
      <c r="Y63" s="10">
        <v>12.61</v>
      </c>
      <c r="Z63" s="10">
        <v>12.18</v>
      </c>
      <c r="AA63" s="10">
        <v>12.3</v>
      </c>
      <c r="AB63" s="95">
        <v>15099200</v>
      </c>
      <c r="AC63" s="10">
        <v>12.25</v>
      </c>
      <c r="AE63" s="138">
        <f t="shared" si="4"/>
        <v>-2.4429967426710109E-3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14.42</v>
      </c>
      <c r="W64" s="133">
        <v>42502</v>
      </c>
      <c r="X64" s="10">
        <v>12.73</v>
      </c>
      <c r="Y64" s="10">
        <v>13.14</v>
      </c>
      <c r="Z64" s="10">
        <v>12.16</v>
      </c>
      <c r="AA64" s="10">
        <v>12.33</v>
      </c>
      <c r="AB64" s="95">
        <v>25073700</v>
      </c>
      <c r="AC64" s="10">
        <v>12.28</v>
      </c>
      <c r="AE64" s="138">
        <f t="shared" si="4"/>
        <v>-1.0475423045930743E-2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14.2758</v>
      </c>
      <c r="W65" s="133">
        <v>42501</v>
      </c>
      <c r="X65" s="10">
        <v>11.91</v>
      </c>
      <c r="Y65" s="10">
        <v>12.83</v>
      </c>
      <c r="Z65" s="10">
        <v>11.58</v>
      </c>
      <c r="AA65" s="10">
        <v>12.46</v>
      </c>
      <c r="AB65" s="95">
        <v>22812100</v>
      </c>
      <c r="AC65" s="10">
        <v>12.41</v>
      </c>
      <c r="AE65" s="138">
        <f t="shared" si="4"/>
        <v>4.3734230445752642E-2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14.131599999999999</v>
      </c>
      <c r="W66" s="133">
        <v>42500</v>
      </c>
      <c r="X66" s="10">
        <v>11.54</v>
      </c>
      <c r="Y66" s="10">
        <v>11.95</v>
      </c>
      <c r="Z66" s="10">
        <v>11.46</v>
      </c>
      <c r="AA66" s="10">
        <v>11.94</v>
      </c>
      <c r="AB66" s="95">
        <v>17102300</v>
      </c>
      <c r="AC66" s="10">
        <v>11.89</v>
      </c>
      <c r="AE66" s="138">
        <f t="shared" si="4"/>
        <v>4.3898156277436318E-2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13.987399999999999</v>
      </c>
      <c r="W67" s="133">
        <v>42499</v>
      </c>
      <c r="X67" s="10">
        <v>11.89</v>
      </c>
      <c r="Y67" s="10">
        <v>11.96</v>
      </c>
      <c r="Z67" s="10">
        <v>11.28</v>
      </c>
      <c r="AA67" s="10">
        <v>11.44</v>
      </c>
      <c r="AB67" s="95">
        <v>21257600</v>
      </c>
      <c r="AC67" s="10">
        <v>11.39</v>
      </c>
      <c r="AE67" s="138">
        <f t="shared" si="4"/>
        <v>-4.9248747913188673E-2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13.8432</v>
      </c>
      <c r="W68" s="133">
        <v>42496</v>
      </c>
      <c r="X68" s="10">
        <v>11.87</v>
      </c>
      <c r="Y68" s="10">
        <v>12.54</v>
      </c>
      <c r="Z68" s="10">
        <v>11.78</v>
      </c>
      <c r="AA68" s="10">
        <v>12.03</v>
      </c>
      <c r="AB68" s="95">
        <v>21632800</v>
      </c>
      <c r="AC68" s="10">
        <v>11.98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13.554799999999998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13.410600000000001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13.266400000000001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13.122200000000001</v>
      </c>
    </row>
    <row r="74" spans="1:31" ht="15" customHeight="1" x14ac:dyDescent="0.25">
      <c r="B74" s="530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12.978</v>
      </c>
    </row>
    <row r="75" spans="1:31" x14ac:dyDescent="0.25">
      <c r="B75" s="530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12.8338</v>
      </c>
    </row>
    <row r="76" spans="1:31" x14ac:dyDescent="0.25">
      <c r="B76" s="530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12.6896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12.545399999999999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12.401199999999999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12.257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0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29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2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2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1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7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1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0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8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6" t="s">
        <v>320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6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4">
        <v>200</v>
      </c>
      <c r="D161" s="243">
        <v>12.68</v>
      </c>
      <c r="E161" s="3">
        <v>0</v>
      </c>
      <c r="F161" s="3">
        <f t="shared" si="16"/>
        <v>2536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95796</v>
      </c>
      <c r="I174" s="81"/>
      <c r="J174" s="18"/>
      <c r="K174" s="18">
        <f>SUM(K2:K173)</f>
        <v>1298118.3500000006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95796</v>
      </c>
      <c r="D175" s="365"/>
      <c r="E175" s="365"/>
      <c r="F175" s="366">
        <f>SumByColor($A$175, F2:F173)</f>
        <v>1297913</v>
      </c>
      <c r="G175" s="365"/>
      <c r="H175" s="365">
        <f>SumByColor($A$175, H2:H173)</f>
        <v>95796</v>
      </c>
      <c r="I175" s="365"/>
      <c r="J175" s="365"/>
      <c r="K175" s="366">
        <f>SumByColor($A$175, K2:K173)</f>
        <v>1298134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2" si="66">C319*(E319-D319)</f>
        <v>-36344.291399999995</v>
      </c>
      <c r="G319" s="40">
        <f t="shared" ref="G319:G322" si="67">IF(C319=0, 0,D319*C319)</f>
        <v>166350.4914</v>
      </c>
      <c r="H319" s="234">
        <f t="shared" ref="H319:H322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1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42591</v>
      </c>
      <c r="X2" s="10">
        <v>32.380000000000003</v>
      </c>
      <c r="Y2" s="10">
        <v>32.86</v>
      </c>
      <c r="Z2" s="10">
        <v>32.26</v>
      </c>
      <c r="AA2" s="10">
        <v>32.29</v>
      </c>
      <c r="AB2" s="95">
        <v>11664700</v>
      </c>
      <c r="AC2" s="10">
        <v>32.29</v>
      </c>
      <c r="AD2" s="2">
        <f>Y2-Z2</f>
        <v>0.60000000000000142</v>
      </c>
      <c r="AE2" s="138">
        <f>AC2/AC3-1</f>
        <v>-6.1900340451881419E-4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383</v>
      </c>
      <c r="O3" s="11" t="s">
        <v>58</v>
      </c>
      <c r="Q3" s="80">
        <f>IF(Q2=0, Q4, (F18-K18-M18)/Q2)</f>
        <v>33.519675000000007</v>
      </c>
      <c r="T3" s="1"/>
      <c r="W3" s="133">
        <v>42590</v>
      </c>
      <c r="X3" s="10">
        <v>32.619999999999997</v>
      </c>
      <c r="Y3" s="10">
        <v>32.71</v>
      </c>
      <c r="Z3" s="10">
        <v>32.270000000000003</v>
      </c>
      <c r="AA3" s="10">
        <v>32.31</v>
      </c>
      <c r="AB3" s="95">
        <v>11785600</v>
      </c>
      <c r="AC3" s="10">
        <v>32.31</v>
      </c>
      <c r="AD3" s="2">
        <f t="shared" ref="AD3:AD66" si="1">Y3-Z3</f>
        <v>0.43999999999999773</v>
      </c>
      <c r="AE3" s="138">
        <f t="shared" ref="AE3:AE66" si="2">AC3/AC4-1</f>
        <v>-9.5033721643161817E-3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384</v>
      </c>
      <c r="O4" s="11" t="s">
        <v>66</v>
      </c>
      <c r="Q4" s="55">
        <v>32.29</v>
      </c>
      <c r="T4" s="163"/>
      <c r="W4" s="133">
        <v>42587</v>
      </c>
      <c r="X4" s="10">
        <v>32.65</v>
      </c>
      <c r="Y4" s="10">
        <v>32.909999999999997</v>
      </c>
      <c r="Z4" s="10">
        <v>32.42</v>
      </c>
      <c r="AA4" s="10">
        <v>32.619999999999997</v>
      </c>
      <c r="AB4" s="95">
        <v>10343200</v>
      </c>
      <c r="AC4" s="10">
        <v>32.619999999999997</v>
      </c>
      <c r="AD4" s="2">
        <f t="shared" si="1"/>
        <v>0.48999999999999488</v>
      </c>
      <c r="AE4" s="138">
        <f t="shared" si="2"/>
        <v>2.1505376344086446E-3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12916</v>
      </c>
      <c r="W5" s="133">
        <v>42586</v>
      </c>
      <c r="X5" s="10">
        <v>33.200000000000003</v>
      </c>
      <c r="Y5" s="10">
        <v>33.28</v>
      </c>
      <c r="Z5" s="10">
        <v>32.11</v>
      </c>
      <c r="AA5" s="10">
        <v>32.549999999999997</v>
      </c>
      <c r="AB5" s="95">
        <v>12247300</v>
      </c>
      <c r="AC5" s="10">
        <v>32.549999999999997</v>
      </c>
      <c r="AD5" s="2">
        <f t="shared" si="1"/>
        <v>1.1700000000000017</v>
      </c>
      <c r="AE5" s="138">
        <f t="shared" si="2"/>
        <v>-1.9578313253012181E-2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13407.870000000003</v>
      </c>
      <c r="W6" s="133">
        <v>42585</v>
      </c>
      <c r="X6" s="10">
        <v>32.69</v>
      </c>
      <c r="Y6" s="10">
        <v>33.53</v>
      </c>
      <c r="Z6" s="10">
        <v>32.64</v>
      </c>
      <c r="AA6" s="10">
        <v>33.200000000000003</v>
      </c>
      <c r="AB6" s="95">
        <v>10630600</v>
      </c>
      <c r="AC6" s="10">
        <v>33.200000000000003</v>
      </c>
      <c r="AD6" s="2">
        <f t="shared" si="1"/>
        <v>0.89000000000000057</v>
      </c>
      <c r="AE6" s="138">
        <f t="shared" si="2"/>
        <v>1.8092609628948209E-2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-491.87000000000262</v>
      </c>
      <c r="R7">
        <v>160</v>
      </c>
      <c r="W7" s="133">
        <v>42584</v>
      </c>
      <c r="X7" s="10">
        <v>33.450000000000003</v>
      </c>
      <c r="Y7" s="10">
        <v>33.799999999999997</v>
      </c>
      <c r="Z7" s="10">
        <v>32.49</v>
      </c>
      <c r="AA7" s="10">
        <v>32.61</v>
      </c>
      <c r="AB7" s="95">
        <v>18255400</v>
      </c>
      <c r="AC7" s="10">
        <v>32.61</v>
      </c>
      <c r="AD7" s="2">
        <f t="shared" si="1"/>
        <v>1.3099999999999952</v>
      </c>
      <c r="AE7" s="138">
        <f t="shared" si="2"/>
        <v>-4.1164363422522721E-2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-491.87000000000262</v>
      </c>
      <c r="W8" s="133">
        <v>42583</v>
      </c>
      <c r="X8" s="10">
        <v>34.200000000000003</v>
      </c>
      <c r="Y8" s="10">
        <v>34.340000000000003</v>
      </c>
      <c r="Z8" s="10">
        <v>33.880000000000003</v>
      </c>
      <c r="AA8" s="10">
        <v>34.01</v>
      </c>
      <c r="AB8" s="95">
        <v>9742400</v>
      </c>
      <c r="AC8" s="10">
        <v>34.01</v>
      </c>
      <c r="AD8" s="2">
        <f t="shared" si="1"/>
        <v>0.46000000000000085</v>
      </c>
      <c r="AE8" s="138">
        <f t="shared" si="2"/>
        <v>-5.2646972799064162E-3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-3.6685170724358347E-2</v>
      </c>
      <c r="W9" s="133">
        <v>42580</v>
      </c>
      <c r="X9" s="10">
        <v>34.299999999999997</v>
      </c>
      <c r="Y9" s="10">
        <v>34.4</v>
      </c>
      <c r="Z9" s="10">
        <v>33.81</v>
      </c>
      <c r="AA9" s="10">
        <v>34.19</v>
      </c>
      <c r="AB9" s="95">
        <v>19149500</v>
      </c>
      <c r="AC9" s="10">
        <v>34.19</v>
      </c>
      <c r="AD9" s="2">
        <f t="shared" si="1"/>
        <v>0.58999999999999631</v>
      </c>
      <c r="AE9" s="138">
        <f t="shared" si="2"/>
        <v>-6.1046511627906863E-3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42579</v>
      </c>
      <c r="X10" s="10">
        <v>35.229999999999997</v>
      </c>
      <c r="Y10" s="10">
        <v>35.24</v>
      </c>
      <c r="Z10" s="10">
        <v>34.380000000000003</v>
      </c>
      <c r="AA10" s="10">
        <v>34.4</v>
      </c>
      <c r="AB10" s="95">
        <v>14382900</v>
      </c>
      <c r="AC10" s="10">
        <v>34.4</v>
      </c>
      <c r="AD10" s="2">
        <f t="shared" si="1"/>
        <v>0.85999999999999943</v>
      </c>
      <c r="AE10" s="138">
        <f t="shared" si="2"/>
        <v>-3.2892887264548865E-2</v>
      </c>
    </row>
    <row r="11" spans="1:31" x14ac:dyDescent="0.25">
      <c r="B11" s="1">
        <v>42586</v>
      </c>
      <c r="C11" s="4">
        <v>100</v>
      </c>
      <c r="D11" s="2">
        <v>32.479999999999997</v>
      </c>
      <c r="E11" s="2">
        <v>0</v>
      </c>
      <c r="F11" s="2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42578</v>
      </c>
      <c r="X11" s="10">
        <v>36.32</v>
      </c>
      <c r="Y11" s="10">
        <v>36.369999999999997</v>
      </c>
      <c r="Z11" s="10">
        <v>35.54</v>
      </c>
      <c r="AA11" s="10">
        <v>35.57</v>
      </c>
      <c r="AB11" s="95">
        <v>6228800</v>
      </c>
      <c r="AC11" s="10">
        <v>35.57</v>
      </c>
      <c r="AD11" s="2">
        <f t="shared" si="1"/>
        <v>0.82999999999999829</v>
      </c>
      <c r="AE11" s="138">
        <f t="shared" si="2"/>
        <v>-2.3338824821526716E-2</v>
      </c>
    </row>
    <row r="12" spans="1:31" x14ac:dyDescent="0.25">
      <c r="H12" s="72"/>
      <c r="W12" s="133">
        <v>42577</v>
      </c>
      <c r="X12" s="10">
        <v>36.159999999999997</v>
      </c>
      <c r="Y12" s="10">
        <v>36.46</v>
      </c>
      <c r="Z12" s="10">
        <v>35.81</v>
      </c>
      <c r="AA12" s="10">
        <v>36.42</v>
      </c>
      <c r="AB12" s="95">
        <v>6968300</v>
      </c>
      <c r="AC12" s="10">
        <v>36.42</v>
      </c>
      <c r="AD12" s="2">
        <f t="shared" si="1"/>
        <v>0.64999999999999858</v>
      </c>
      <c r="AE12" s="138">
        <f t="shared" si="2"/>
        <v>1.7602682313495377E-2</v>
      </c>
    </row>
    <row r="13" spans="1:31" x14ac:dyDescent="0.25">
      <c r="H13" s="72"/>
      <c r="W13" s="133">
        <v>42576</v>
      </c>
      <c r="X13" s="10">
        <v>35.729999999999997</v>
      </c>
      <c r="Y13" s="10">
        <v>35.79</v>
      </c>
      <c r="Z13" s="10">
        <v>35.42</v>
      </c>
      <c r="AA13" s="10">
        <v>35.79</v>
      </c>
      <c r="AB13" s="95">
        <v>5385400</v>
      </c>
      <c r="AC13" s="10">
        <v>35.79</v>
      </c>
      <c r="AD13" s="2">
        <f t="shared" si="1"/>
        <v>0.36999999999999744</v>
      </c>
      <c r="AE13" s="138">
        <f t="shared" si="2"/>
        <v>-5.2807115063924215E-3</v>
      </c>
    </row>
    <row r="14" spans="1:31" x14ac:dyDescent="0.25">
      <c r="H14" s="72"/>
      <c r="W14" s="133">
        <v>42573</v>
      </c>
      <c r="X14" s="10">
        <v>36.130000000000003</v>
      </c>
      <c r="Y14" s="10">
        <v>36.200000000000003</v>
      </c>
      <c r="Z14" s="10">
        <v>35.799999999999997</v>
      </c>
      <c r="AA14" s="10">
        <v>35.979999999999997</v>
      </c>
      <c r="AB14" s="95">
        <v>3295700</v>
      </c>
      <c r="AC14" s="10">
        <v>35.979999999999997</v>
      </c>
      <c r="AD14" s="2">
        <f t="shared" si="1"/>
        <v>0.40000000000000568</v>
      </c>
      <c r="AE14" s="138">
        <f t="shared" si="2"/>
        <v>5.5617352614012461E-4</v>
      </c>
    </row>
    <row r="15" spans="1:31" x14ac:dyDescent="0.25">
      <c r="H15" s="72"/>
      <c r="W15" s="133">
        <v>42572</v>
      </c>
      <c r="X15" s="10">
        <v>36.29</v>
      </c>
      <c r="Y15" s="10">
        <v>36.32</v>
      </c>
      <c r="Z15" s="10">
        <v>35.82</v>
      </c>
      <c r="AA15" s="10">
        <v>35.96</v>
      </c>
      <c r="AB15" s="95">
        <v>3705400</v>
      </c>
      <c r="AC15" s="10">
        <v>35.96</v>
      </c>
      <c r="AD15" s="2">
        <f t="shared" si="1"/>
        <v>0.5</v>
      </c>
      <c r="AE15" s="138">
        <f t="shared" si="2"/>
        <v>-1.2087912087912045E-2</v>
      </c>
    </row>
    <row r="16" spans="1:31" x14ac:dyDescent="0.25">
      <c r="H16" s="72"/>
      <c r="W16" s="133">
        <v>42571</v>
      </c>
      <c r="X16" s="10">
        <v>36.39</v>
      </c>
      <c r="Y16" s="10">
        <v>36.549999999999997</v>
      </c>
      <c r="Z16" s="10">
        <v>36.090000000000003</v>
      </c>
      <c r="AA16" s="10">
        <v>36.4</v>
      </c>
      <c r="AB16" s="95">
        <v>4127000</v>
      </c>
      <c r="AC16" s="10">
        <v>36.4</v>
      </c>
      <c r="AD16" s="2">
        <f t="shared" si="1"/>
        <v>0.45999999999999375</v>
      </c>
      <c r="AE16" s="138">
        <f t="shared" si="2"/>
        <v>5.2471692902511524E-3</v>
      </c>
    </row>
    <row r="17" spans="1:31" x14ac:dyDescent="0.25">
      <c r="W17" s="133">
        <v>42570</v>
      </c>
      <c r="X17" s="10">
        <v>36.299999999999997</v>
      </c>
      <c r="Y17" s="10">
        <v>36.450000000000003</v>
      </c>
      <c r="Z17" s="10">
        <v>36.049999999999997</v>
      </c>
      <c r="AA17" s="10">
        <v>36.21</v>
      </c>
      <c r="AB17" s="95">
        <v>4820400</v>
      </c>
      <c r="AC17" s="10">
        <v>36.21</v>
      </c>
      <c r="AD17" s="2">
        <f t="shared" si="1"/>
        <v>0.40000000000000568</v>
      </c>
      <c r="AE17" s="138">
        <f t="shared" si="2"/>
        <v>-3.5773252614199613E-3</v>
      </c>
    </row>
    <row r="18" spans="1:31" x14ac:dyDescent="0.25">
      <c r="A18" s="32" t="s">
        <v>81</v>
      </c>
      <c r="B18" s="14"/>
      <c r="C18" s="14">
        <f>SUM(C2:C11)</f>
        <v>580</v>
      </c>
      <c r="D18" s="18"/>
      <c r="E18" s="18"/>
      <c r="F18" s="18">
        <f>SUM(F2:F11)</f>
        <v>19970.830000000002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42569</v>
      </c>
      <c r="X18" s="10">
        <v>36.69</v>
      </c>
      <c r="Y18" s="10">
        <v>36.85</v>
      </c>
      <c r="Z18" s="10">
        <v>36.299999999999997</v>
      </c>
      <c r="AA18" s="10">
        <v>36.340000000000003</v>
      </c>
      <c r="AB18" s="95">
        <v>8564000</v>
      </c>
      <c r="AC18" s="10">
        <v>36.340000000000003</v>
      </c>
      <c r="AD18" s="2">
        <f t="shared" si="1"/>
        <v>0.55000000000000426</v>
      </c>
      <c r="AE18" s="138">
        <f t="shared" si="2"/>
        <v>-1.0078997548351842E-2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42566</v>
      </c>
      <c r="X19" s="10">
        <v>37.049999999999997</v>
      </c>
      <c r="Y19" s="10">
        <v>37.26</v>
      </c>
      <c r="Z19" s="10">
        <v>36.44</v>
      </c>
      <c r="AA19" s="10">
        <v>36.71</v>
      </c>
      <c r="AB19" s="95">
        <v>7754100</v>
      </c>
      <c r="AC19" s="10">
        <v>36.71</v>
      </c>
      <c r="AD19" s="2">
        <f t="shared" si="1"/>
        <v>0.82000000000000028</v>
      </c>
      <c r="AE19" s="138">
        <f t="shared" si="2"/>
        <v>-1.5817694369973045E-2</v>
      </c>
    </row>
    <row r="20" spans="1:31" x14ac:dyDescent="0.25">
      <c r="W20" s="133">
        <v>42565</v>
      </c>
      <c r="X20" s="10">
        <v>37.479999999999997</v>
      </c>
      <c r="Y20" s="10">
        <v>37.619999999999997</v>
      </c>
      <c r="Z20" s="10">
        <v>37.1</v>
      </c>
      <c r="AA20" s="10">
        <v>37.299999999999997</v>
      </c>
      <c r="AB20" s="95">
        <v>6840400</v>
      </c>
      <c r="AC20" s="10">
        <v>37.299999999999997</v>
      </c>
      <c r="AD20" s="2">
        <f t="shared" si="1"/>
        <v>0.51999999999999602</v>
      </c>
      <c r="AE20" s="138">
        <f t="shared" si="2"/>
        <v>-4.8025613660619415E-3</v>
      </c>
    </row>
    <row r="21" spans="1:31" x14ac:dyDescent="0.25">
      <c r="W21" s="133">
        <v>42564</v>
      </c>
      <c r="X21" s="10">
        <v>37.340000000000003</v>
      </c>
      <c r="Y21" s="10">
        <v>37.64</v>
      </c>
      <c r="Z21" s="10">
        <v>37.159999999999997</v>
      </c>
      <c r="AA21" s="10">
        <v>37.479999999999997</v>
      </c>
      <c r="AB21" s="95">
        <v>5704700</v>
      </c>
      <c r="AC21" s="10">
        <v>37.479999999999997</v>
      </c>
      <c r="AD21" s="2">
        <f t="shared" si="1"/>
        <v>0.48000000000000398</v>
      </c>
      <c r="AE21" s="138">
        <f t="shared" si="2"/>
        <v>2.4070607114201614E-3</v>
      </c>
    </row>
    <row r="22" spans="1:31" x14ac:dyDescent="0.25">
      <c r="W22" s="133">
        <v>42563</v>
      </c>
      <c r="X22" s="10">
        <v>37.56</v>
      </c>
      <c r="Y22" s="10">
        <v>37.57</v>
      </c>
      <c r="Z22" s="10">
        <v>36.979999999999997</v>
      </c>
      <c r="AA22" s="10">
        <v>37.39</v>
      </c>
      <c r="AB22" s="95">
        <v>4572800</v>
      </c>
      <c r="AC22" s="10">
        <v>37.39</v>
      </c>
      <c r="AD22" s="2">
        <f t="shared" si="1"/>
        <v>0.59000000000000341</v>
      </c>
      <c r="AE22" s="138">
        <f t="shared" si="2"/>
        <v>-3.9957378795950627E-3</v>
      </c>
    </row>
    <row r="23" spans="1:31" x14ac:dyDescent="0.25">
      <c r="W23" s="133">
        <v>42562</v>
      </c>
      <c r="X23" s="10">
        <v>37.869999999999997</v>
      </c>
      <c r="Y23" s="10">
        <v>37.97</v>
      </c>
      <c r="Z23" s="10">
        <v>37.479999999999997</v>
      </c>
      <c r="AA23" s="10">
        <v>37.54</v>
      </c>
      <c r="AB23" s="95">
        <v>5871200</v>
      </c>
      <c r="AC23" s="10">
        <v>37.54</v>
      </c>
      <c r="AD23" s="2">
        <f t="shared" si="1"/>
        <v>0.49000000000000199</v>
      </c>
      <c r="AE23" s="138">
        <f t="shared" si="2"/>
        <v>-8.4521922873745936E-3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37.56</v>
      </c>
      <c r="Y24" s="10">
        <v>37.880000000000003</v>
      </c>
      <c r="Z24" s="10">
        <v>37.49</v>
      </c>
      <c r="AA24" s="10">
        <v>37.86</v>
      </c>
      <c r="AB24" s="95">
        <v>5792500</v>
      </c>
      <c r="AC24" s="10">
        <v>37.86</v>
      </c>
      <c r="AD24" s="2">
        <f t="shared" si="1"/>
        <v>0.39000000000000057</v>
      </c>
      <c r="AE24" s="138">
        <f t="shared" si="2"/>
        <v>1.4469453376205754E-2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42558</v>
      </c>
      <c r="X25" s="10">
        <v>37.51</v>
      </c>
      <c r="Y25" s="10">
        <v>37.72</v>
      </c>
      <c r="Z25" s="10">
        <v>37.19</v>
      </c>
      <c r="AA25" s="10">
        <v>37.32</v>
      </c>
      <c r="AB25" s="95">
        <v>8280600</v>
      </c>
      <c r="AC25" s="10">
        <v>37.32</v>
      </c>
      <c r="AD25" s="2">
        <f t="shared" si="1"/>
        <v>0.53000000000000114</v>
      </c>
      <c r="AE25" s="138">
        <f t="shared" si="2"/>
        <v>-6.9185737094198396E-3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42557</v>
      </c>
      <c r="X26" s="10">
        <v>37.31</v>
      </c>
      <c r="Y26" s="10">
        <v>37.65</v>
      </c>
      <c r="Z26" s="10">
        <v>37.28</v>
      </c>
      <c r="AA26" s="10">
        <v>37.58</v>
      </c>
      <c r="AB26" s="95">
        <v>9419300</v>
      </c>
      <c r="AC26" s="10">
        <v>37.58</v>
      </c>
      <c r="AD26" s="2">
        <f t="shared" si="1"/>
        <v>0.36999999999999744</v>
      </c>
      <c r="AE26" s="138">
        <f t="shared" si="2"/>
        <v>6.69702652022508E-3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42556</v>
      </c>
      <c r="X27" s="10">
        <v>36.6</v>
      </c>
      <c r="Y27" s="10">
        <v>37.4</v>
      </c>
      <c r="Z27" s="10">
        <v>36.549999999999997</v>
      </c>
      <c r="AA27" s="10">
        <v>37.33</v>
      </c>
      <c r="AB27" s="95">
        <v>8543400</v>
      </c>
      <c r="AC27" s="10">
        <v>37.33</v>
      </c>
      <c r="AD27" s="2">
        <f t="shared" si="1"/>
        <v>0.85000000000000142</v>
      </c>
      <c r="AE27" s="138">
        <f t="shared" si="2"/>
        <v>2.1340629274965828E-2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42552</v>
      </c>
      <c r="X28" s="10">
        <v>36.89</v>
      </c>
      <c r="Y28" s="10">
        <v>36.99</v>
      </c>
      <c r="Z28" s="10">
        <v>36.54</v>
      </c>
      <c r="AA28" s="10">
        <v>36.549999999999997</v>
      </c>
      <c r="AB28" s="95">
        <v>7121000</v>
      </c>
      <c r="AC28" s="10">
        <v>36.549999999999997</v>
      </c>
      <c r="AD28" s="2">
        <f t="shared" si="1"/>
        <v>0.45000000000000284</v>
      </c>
      <c r="AE28" s="138">
        <f t="shared" si="2"/>
        <v>-6.5235118238652356E-3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42551</v>
      </c>
      <c r="X29" s="10">
        <v>36.450000000000003</v>
      </c>
      <c r="Y29" s="10">
        <v>36.79</v>
      </c>
      <c r="Z29" s="10">
        <v>36.03</v>
      </c>
      <c r="AA29" s="10">
        <v>36.79</v>
      </c>
      <c r="AB29" s="95">
        <v>10256300</v>
      </c>
      <c r="AC29" s="10">
        <v>36.79</v>
      </c>
      <c r="AD29" s="2">
        <f t="shared" si="1"/>
        <v>0.75999999999999801</v>
      </c>
      <c r="AE29" s="138">
        <f t="shared" si="2"/>
        <v>9.3278463648833743E-3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42550</v>
      </c>
      <c r="X30" s="10">
        <v>36.35</v>
      </c>
      <c r="Y30" s="10">
        <v>36.65</v>
      </c>
      <c r="Z30" s="10">
        <v>36.24</v>
      </c>
      <c r="AA30" s="10">
        <v>36.450000000000003</v>
      </c>
      <c r="AB30" s="95">
        <v>7589500</v>
      </c>
      <c r="AC30" s="10">
        <v>36.450000000000003</v>
      </c>
      <c r="AD30" s="2">
        <f t="shared" si="1"/>
        <v>0.40999999999999659</v>
      </c>
      <c r="AE30" s="138">
        <f t="shared" si="2"/>
        <v>1.1095700416088983E-2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42549</v>
      </c>
      <c r="X31" s="10">
        <v>36.81</v>
      </c>
      <c r="Y31" s="10">
        <v>37</v>
      </c>
      <c r="Z31" s="10">
        <v>35.880000000000003</v>
      </c>
      <c r="AA31" s="10">
        <v>36.049999999999997</v>
      </c>
      <c r="AB31" s="95">
        <v>11941500</v>
      </c>
      <c r="AC31" s="10">
        <v>36.049999999999997</v>
      </c>
      <c r="AD31" s="2">
        <f t="shared" si="1"/>
        <v>1.1199999999999974</v>
      </c>
      <c r="AE31" s="138">
        <f t="shared" si="2"/>
        <v>-1.5565264882577812E-2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42548</v>
      </c>
      <c r="X32" s="10">
        <v>34.880000000000003</v>
      </c>
      <c r="Y32" s="10">
        <v>36.869999999999997</v>
      </c>
      <c r="Z32" s="10">
        <v>34.75</v>
      </c>
      <c r="AA32" s="10">
        <v>36.619999999999997</v>
      </c>
      <c r="AB32" s="95">
        <v>19450000</v>
      </c>
      <c r="AC32" s="10">
        <v>36.619999999999997</v>
      </c>
      <c r="AD32" s="2">
        <f t="shared" si="1"/>
        <v>2.1199999999999974</v>
      </c>
      <c r="AE32" s="138">
        <f t="shared" si="2"/>
        <v>4.2117245304496231E-2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42545</v>
      </c>
      <c r="X33" s="10">
        <v>34</v>
      </c>
      <c r="Y33" s="10">
        <v>35.5</v>
      </c>
      <c r="Z33" s="10">
        <v>33.9</v>
      </c>
      <c r="AA33" s="10">
        <v>35.14</v>
      </c>
      <c r="AB33" s="95">
        <v>14689500</v>
      </c>
      <c r="AC33" s="10">
        <v>35.14</v>
      </c>
      <c r="AD33" s="2">
        <f t="shared" si="1"/>
        <v>1.6000000000000014</v>
      </c>
      <c r="AE33" s="138">
        <f t="shared" si="2"/>
        <v>1.3556388808768416E-2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42544</v>
      </c>
      <c r="X34" s="10">
        <v>34.54</v>
      </c>
      <c r="Y34" s="10">
        <v>34.67</v>
      </c>
      <c r="Z34" s="10">
        <v>34.35</v>
      </c>
      <c r="AA34" s="10">
        <v>34.67</v>
      </c>
      <c r="AB34" s="95">
        <v>8560700</v>
      </c>
      <c r="AC34" s="10">
        <v>34.67</v>
      </c>
      <c r="AD34" s="2">
        <f t="shared" si="1"/>
        <v>0.32000000000000028</v>
      </c>
      <c r="AE34" s="138">
        <f t="shared" si="2"/>
        <v>1.3150204558737721E-2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42543</v>
      </c>
      <c r="X35" s="10">
        <v>34.5</v>
      </c>
      <c r="Y35" s="10">
        <v>34.54</v>
      </c>
      <c r="Z35" s="10">
        <v>34.08</v>
      </c>
      <c r="AA35" s="10">
        <v>34.22</v>
      </c>
      <c r="AB35" s="95">
        <v>16952500</v>
      </c>
      <c r="AC35" s="10">
        <v>34.22</v>
      </c>
      <c r="AD35" s="2">
        <f t="shared" si="1"/>
        <v>0.46000000000000085</v>
      </c>
      <c r="AE35" s="138">
        <f t="shared" si="2"/>
        <v>-7.2526834928923201E-3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42542</v>
      </c>
      <c r="X36" s="10">
        <v>34.75</v>
      </c>
      <c r="Y36" s="10">
        <v>34.82</v>
      </c>
      <c r="Z36" s="10">
        <v>34.28</v>
      </c>
      <c r="AA36" s="10">
        <v>34.47</v>
      </c>
      <c r="AB36" s="95">
        <v>13322800</v>
      </c>
      <c r="AC36" s="10">
        <v>34.47</v>
      </c>
      <c r="AD36" s="2">
        <f t="shared" si="1"/>
        <v>0.53999999999999915</v>
      </c>
      <c r="AE36" s="138">
        <f t="shared" si="2"/>
        <v>-6.9144338807261008E-3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42541</v>
      </c>
      <c r="X37" s="10">
        <v>35.299999999999997</v>
      </c>
      <c r="Y37" s="10">
        <v>35.67</v>
      </c>
      <c r="Z37" s="10">
        <v>34.71</v>
      </c>
      <c r="AA37" s="10">
        <v>34.71</v>
      </c>
      <c r="AB37" s="95">
        <v>9017900</v>
      </c>
      <c r="AC37" s="10">
        <v>34.71</v>
      </c>
      <c r="AD37" s="2">
        <f t="shared" si="1"/>
        <v>0.96000000000000085</v>
      </c>
      <c r="AE37" s="138">
        <f t="shared" si="2"/>
        <v>-1.3359863558840224E-2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42538</v>
      </c>
      <c r="X38" s="10">
        <v>35.369999999999997</v>
      </c>
      <c r="Y38" s="10">
        <v>35.5</v>
      </c>
      <c r="Z38" s="10">
        <v>34.520000000000003</v>
      </c>
      <c r="AA38" s="10">
        <v>35.18</v>
      </c>
      <c r="AB38" s="95">
        <v>16578200</v>
      </c>
      <c r="AC38" s="10">
        <v>35.18</v>
      </c>
      <c r="AD38" s="2">
        <f t="shared" si="1"/>
        <v>0.97999999999999687</v>
      </c>
      <c r="AE38" s="138">
        <f t="shared" si="2"/>
        <v>-8.1759233154778954E-3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42537</v>
      </c>
      <c r="X39" s="10">
        <v>36.979999999999997</v>
      </c>
      <c r="Y39" s="10">
        <v>36.979999999999997</v>
      </c>
      <c r="Z39" s="10">
        <v>35.35</v>
      </c>
      <c r="AA39" s="10">
        <v>35.47</v>
      </c>
      <c r="AB39" s="95">
        <v>19034000</v>
      </c>
      <c r="AC39" s="10">
        <v>35.47</v>
      </c>
      <c r="AD39" s="2">
        <f t="shared" si="1"/>
        <v>1.6299999999999955</v>
      </c>
      <c r="AE39" s="138">
        <f t="shared" si="2"/>
        <v>-6.720806496779641E-3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8" t="s">
        <v>78</v>
      </c>
      <c r="P40" s="528"/>
      <c r="W40" s="133">
        <v>42536</v>
      </c>
      <c r="X40" s="10">
        <v>35.479999999999997</v>
      </c>
      <c r="Y40" s="10">
        <v>36.01</v>
      </c>
      <c r="Z40" s="10">
        <v>35.14</v>
      </c>
      <c r="AA40" s="10">
        <v>35.71</v>
      </c>
      <c r="AB40" s="95">
        <v>13499800</v>
      </c>
      <c r="AC40" s="10">
        <v>35.71</v>
      </c>
      <c r="AD40" s="2">
        <f t="shared" si="1"/>
        <v>0.86999999999999744</v>
      </c>
      <c r="AE40" s="138">
        <f t="shared" si="2"/>
        <v>-1.3982102908276506E-3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35.519000000000005</v>
      </c>
      <c r="Q41" s="2"/>
      <c r="W41" s="133">
        <v>42535</v>
      </c>
      <c r="X41" s="10">
        <v>35.96</v>
      </c>
      <c r="Y41" s="10">
        <v>36.18</v>
      </c>
      <c r="Z41" s="10">
        <v>35.409999999999997</v>
      </c>
      <c r="AA41" s="10">
        <v>35.76</v>
      </c>
      <c r="AB41" s="95">
        <v>8839800</v>
      </c>
      <c r="AC41" s="10">
        <v>35.76</v>
      </c>
      <c r="AD41" s="2">
        <f t="shared" si="1"/>
        <v>0.77000000000000313</v>
      </c>
      <c r="AE41" s="138">
        <f t="shared" si="2"/>
        <v>-1.0514665190924255E-2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35.196100000000001</v>
      </c>
      <c r="Q42" s="2"/>
      <c r="T42" s="91" t="s">
        <v>113</v>
      </c>
      <c r="W42" s="133">
        <v>42534</v>
      </c>
      <c r="X42" s="10">
        <v>36.450000000000003</v>
      </c>
      <c r="Y42" s="10">
        <v>36.56</v>
      </c>
      <c r="Z42" s="10">
        <v>35.92</v>
      </c>
      <c r="AA42" s="10">
        <v>36.14</v>
      </c>
      <c r="AB42" s="95">
        <v>9025300</v>
      </c>
      <c r="AC42" s="10">
        <v>36.14</v>
      </c>
      <c r="AD42" s="2">
        <f t="shared" si="1"/>
        <v>0.64000000000000057</v>
      </c>
      <c r="AE42" s="138">
        <f t="shared" si="2"/>
        <v>-1.8201575658788438E-2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34.873200000000004</v>
      </c>
      <c r="Q43" s="2"/>
      <c r="T43" s="128" t="s">
        <v>98</v>
      </c>
      <c r="U43" s="98">
        <v>32.31</v>
      </c>
      <c r="W43" s="133">
        <v>42531</v>
      </c>
      <c r="X43" s="10">
        <v>36.380000000000003</v>
      </c>
      <c r="Y43" s="10">
        <v>37</v>
      </c>
      <c r="Z43" s="10">
        <v>36.17</v>
      </c>
      <c r="AA43" s="10">
        <v>36.81</v>
      </c>
      <c r="AB43" s="95">
        <v>7768800</v>
      </c>
      <c r="AC43" s="10">
        <v>36.81</v>
      </c>
      <c r="AD43" s="2">
        <f t="shared" si="1"/>
        <v>0.82999999999999829</v>
      </c>
      <c r="AE43" s="138">
        <f t="shared" si="2"/>
        <v>6.2875888463642671E-3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34.5503</v>
      </c>
      <c r="Q44" s="2"/>
      <c r="T44" s="93" t="s">
        <v>99</v>
      </c>
      <c r="U44" s="88">
        <v>32.380000000000003</v>
      </c>
      <c r="W44" s="133">
        <v>42530</v>
      </c>
      <c r="X44" s="10">
        <v>36.5</v>
      </c>
      <c r="Y44" s="10">
        <v>36.799999999999997</v>
      </c>
      <c r="Z44" s="10">
        <v>36.32</v>
      </c>
      <c r="AA44" s="10">
        <v>36.58</v>
      </c>
      <c r="AB44" s="95">
        <v>7083500</v>
      </c>
      <c r="AC44" s="10">
        <v>36.58</v>
      </c>
      <c r="AD44" s="2">
        <f t="shared" si="1"/>
        <v>0.47999999999999687</v>
      </c>
      <c r="AE44" s="138">
        <f t="shared" si="2"/>
        <v>1.6429353778750766E-3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34.227400000000003</v>
      </c>
      <c r="Q45" s="2"/>
      <c r="T45" s="93" t="s">
        <v>100</v>
      </c>
      <c r="U45" s="88" t="s">
        <v>544</v>
      </c>
      <c r="W45" s="133">
        <v>42529</v>
      </c>
      <c r="X45" s="10">
        <v>36.31</v>
      </c>
      <c r="Y45" s="10">
        <v>36.700000000000003</v>
      </c>
      <c r="Z45" s="10">
        <v>36.17</v>
      </c>
      <c r="AA45" s="10">
        <v>36.520000000000003</v>
      </c>
      <c r="AB45" s="95">
        <v>5173000</v>
      </c>
      <c r="AC45" s="10">
        <v>36.520000000000003</v>
      </c>
      <c r="AD45" s="2">
        <f t="shared" si="1"/>
        <v>0.53000000000000114</v>
      </c>
      <c r="AE45" s="138">
        <f t="shared" si="2"/>
        <v>6.3378341140811756E-3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33.904499999999999</v>
      </c>
      <c r="Q46" s="2"/>
      <c r="T46" s="93" t="s">
        <v>101</v>
      </c>
      <c r="U46" s="88" t="s">
        <v>545</v>
      </c>
      <c r="W46" s="133">
        <v>42528</v>
      </c>
      <c r="X46" s="10">
        <v>36.11</v>
      </c>
      <c r="Y46" s="10">
        <v>36.520000000000003</v>
      </c>
      <c r="Z46" s="10">
        <v>35.92</v>
      </c>
      <c r="AA46" s="10">
        <v>36.29</v>
      </c>
      <c r="AB46" s="95">
        <v>3577200</v>
      </c>
      <c r="AC46" s="10">
        <v>36.29</v>
      </c>
      <c r="AD46" s="2">
        <f t="shared" si="1"/>
        <v>0.60000000000000142</v>
      </c>
      <c r="AE46" s="138">
        <f t="shared" si="2"/>
        <v>7.4958356468628473E-3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33.581600000000002</v>
      </c>
      <c r="Q47" s="2"/>
      <c r="T47" s="93" t="s">
        <v>102</v>
      </c>
      <c r="U47" s="88">
        <v>39.909999999999997</v>
      </c>
      <c r="W47" s="133">
        <v>42527</v>
      </c>
      <c r="X47" s="10">
        <v>36.22</v>
      </c>
      <c r="Y47" s="10">
        <v>36.42</v>
      </c>
      <c r="Z47" s="10">
        <v>35.99</v>
      </c>
      <c r="AA47" s="10">
        <v>36.020000000000003</v>
      </c>
      <c r="AB47" s="95">
        <v>3684300</v>
      </c>
      <c r="AC47" s="10">
        <v>36.020000000000003</v>
      </c>
      <c r="AD47" s="2">
        <f t="shared" si="1"/>
        <v>0.42999999999999972</v>
      </c>
      <c r="AE47" s="138">
        <f t="shared" si="2"/>
        <v>-6.3448275862068026E-3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33.258699999999997</v>
      </c>
      <c r="Q48" s="2"/>
      <c r="T48" s="93" t="s">
        <v>103</v>
      </c>
      <c r="U48" s="88">
        <v>0.67461099999999996</v>
      </c>
      <c r="W48" s="133">
        <v>42524</v>
      </c>
      <c r="X48" s="10">
        <v>36.200000000000003</v>
      </c>
      <c r="Y48" s="10">
        <v>36.35</v>
      </c>
      <c r="Z48" s="10">
        <v>36</v>
      </c>
      <c r="AA48" s="10">
        <v>36.25</v>
      </c>
      <c r="AB48" s="95">
        <v>4697100</v>
      </c>
      <c r="AC48" s="10">
        <v>36.25</v>
      </c>
      <c r="AD48" s="2">
        <f t="shared" si="1"/>
        <v>0.35000000000000142</v>
      </c>
      <c r="AE48" s="138">
        <f t="shared" si="2"/>
        <v>-5.2140504939626187E-3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32.9358</v>
      </c>
      <c r="Q49" s="2"/>
      <c r="T49" s="93" t="s">
        <v>104</v>
      </c>
      <c r="U49" s="88" t="s">
        <v>261</v>
      </c>
      <c r="W49" s="133">
        <v>42523</v>
      </c>
      <c r="X49" s="10">
        <v>36.299999999999997</v>
      </c>
      <c r="Y49" s="10">
        <v>36.520000000000003</v>
      </c>
      <c r="Z49" s="10">
        <v>36.090000000000003</v>
      </c>
      <c r="AA49" s="10">
        <v>36.44</v>
      </c>
      <c r="AB49" s="95">
        <v>5360700</v>
      </c>
      <c r="AC49" s="10">
        <v>36.44</v>
      </c>
      <c r="AD49" s="2">
        <f t="shared" si="1"/>
        <v>0.42999999999999972</v>
      </c>
      <c r="AE49" s="138">
        <f t="shared" si="2"/>
        <v>5.4914881932988102E-4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32.612899999999996</v>
      </c>
      <c r="Q50" s="2"/>
      <c r="T50" s="93"/>
      <c r="U50" s="88"/>
      <c r="W50" s="133">
        <v>42522</v>
      </c>
      <c r="X50" s="10">
        <v>35.79</v>
      </c>
      <c r="Y50" s="10">
        <v>36.46</v>
      </c>
      <c r="Z50" s="10">
        <v>35.68</v>
      </c>
      <c r="AA50" s="10">
        <v>36.42</v>
      </c>
      <c r="AB50" s="95">
        <v>7869300</v>
      </c>
      <c r="AC50" s="10">
        <v>36.42</v>
      </c>
      <c r="AD50" s="2">
        <f t="shared" si="1"/>
        <v>0.78000000000000114</v>
      </c>
      <c r="AE50" s="138">
        <f t="shared" si="2"/>
        <v>1.8456375838926231E-2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32.29</v>
      </c>
      <c r="Q51" s="2"/>
      <c r="T51" s="93" t="s">
        <v>105</v>
      </c>
      <c r="U51" s="88" t="s">
        <v>546</v>
      </c>
      <c r="W51" s="133">
        <v>42521</v>
      </c>
      <c r="X51" s="10">
        <v>35.72</v>
      </c>
      <c r="Y51" s="10">
        <v>36.049999999999997</v>
      </c>
      <c r="Z51" s="10">
        <v>35.619999999999997</v>
      </c>
      <c r="AA51" s="10">
        <v>35.76</v>
      </c>
      <c r="AB51" s="95">
        <v>9953500</v>
      </c>
      <c r="AC51" s="10">
        <v>35.76</v>
      </c>
      <c r="AD51" s="2">
        <f t="shared" si="1"/>
        <v>0.42999999999999972</v>
      </c>
      <c r="AE51" s="138">
        <f t="shared" si="2"/>
        <v>1.4001680201622957E-3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31.967099999999999</v>
      </c>
      <c r="Q52" s="2"/>
      <c r="T52" s="93" t="s">
        <v>106</v>
      </c>
      <c r="U52" s="88" t="s">
        <v>212</v>
      </c>
      <c r="W52" s="133">
        <v>42517</v>
      </c>
      <c r="X52" s="10">
        <v>35.729999999999997</v>
      </c>
      <c r="Y52" s="10">
        <v>35.729999999999997</v>
      </c>
      <c r="Z52" s="10">
        <v>35.369999999999997</v>
      </c>
      <c r="AA52" s="10">
        <v>35.71</v>
      </c>
      <c r="AB52" s="95">
        <v>5271000</v>
      </c>
      <c r="AC52" s="10">
        <v>35.71</v>
      </c>
      <c r="AD52" s="2">
        <f t="shared" si="1"/>
        <v>0.35999999999999943</v>
      </c>
      <c r="AE52" s="138">
        <f t="shared" si="2"/>
        <v>3.3717336330429948E-3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31.644199999999998</v>
      </c>
      <c r="Q53" s="2"/>
      <c r="T53" s="93" t="s">
        <v>107</v>
      </c>
      <c r="U53" s="90">
        <v>11696393</v>
      </c>
      <c r="W53" s="133">
        <v>42516</v>
      </c>
      <c r="X53" s="10">
        <v>34.99</v>
      </c>
      <c r="Y53" s="10">
        <v>35.71</v>
      </c>
      <c r="Z53" s="10">
        <v>34.950000000000003</v>
      </c>
      <c r="AA53" s="10">
        <v>35.590000000000003</v>
      </c>
      <c r="AB53" s="95">
        <v>6631500</v>
      </c>
      <c r="AC53" s="10">
        <v>35.590000000000003</v>
      </c>
      <c r="AD53" s="2">
        <f t="shared" si="1"/>
        <v>0.75999999999999801</v>
      </c>
      <c r="AE53" s="138">
        <f t="shared" si="2"/>
        <v>1.8603319977103849E-2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31.321299999999997</v>
      </c>
      <c r="T54" s="93" t="s">
        <v>110</v>
      </c>
      <c r="U54" s="90">
        <v>8720640</v>
      </c>
      <c r="W54" s="133">
        <v>42515</v>
      </c>
      <c r="X54" s="10">
        <v>35.549999999999997</v>
      </c>
      <c r="Y54" s="10">
        <v>35.69</v>
      </c>
      <c r="Z54" s="10">
        <v>34.83</v>
      </c>
      <c r="AA54" s="10">
        <v>34.94</v>
      </c>
      <c r="AB54" s="95">
        <v>6992700</v>
      </c>
      <c r="AC54" s="10">
        <v>34.94</v>
      </c>
      <c r="AD54" s="2">
        <f t="shared" si="1"/>
        <v>0.85999999999999943</v>
      </c>
      <c r="AE54" s="138">
        <f t="shared" si="2"/>
        <v>-1.6328828828829023E-2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30.998399999999997</v>
      </c>
      <c r="T55" s="93" t="s">
        <v>108</v>
      </c>
      <c r="U55" s="88" t="s">
        <v>547</v>
      </c>
      <c r="W55" s="133">
        <v>42514</v>
      </c>
      <c r="X55" s="10">
        <v>34.82</v>
      </c>
      <c r="Y55" s="10">
        <v>35.549999999999997</v>
      </c>
      <c r="Z55" s="10">
        <v>34.79</v>
      </c>
      <c r="AA55" s="10">
        <v>35.520000000000003</v>
      </c>
      <c r="AB55" s="95">
        <v>7771600</v>
      </c>
      <c r="AC55" s="10">
        <v>35.520000000000003</v>
      </c>
      <c r="AD55" s="2">
        <f t="shared" si="1"/>
        <v>0.75999999999999801</v>
      </c>
      <c r="AE55" s="138">
        <f t="shared" si="2"/>
        <v>2.0689655172414056E-2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30.675499999999996</v>
      </c>
      <c r="T56" s="93" t="s">
        <v>111</v>
      </c>
      <c r="U56" s="88">
        <v>15.11</v>
      </c>
      <c r="W56" s="133">
        <v>42513</v>
      </c>
      <c r="X56" s="10">
        <v>34.65</v>
      </c>
      <c r="Y56" s="10">
        <v>34.950000000000003</v>
      </c>
      <c r="Z56" s="10">
        <v>34.619999999999997</v>
      </c>
      <c r="AA56" s="10">
        <v>34.799999999999997</v>
      </c>
      <c r="AB56" s="95">
        <v>5940300</v>
      </c>
      <c r="AC56" s="10">
        <v>34.799999999999997</v>
      </c>
      <c r="AD56" s="2">
        <f t="shared" si="1"/>
        <v>0.3300000000000054</v>
      </c>
      <c r="AE56" s="138">
        <f t="shared" si="2"/>
        <v>5.199306759098743E-3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30.352599999999999</v>
      </c>
      <c r="T57" s="93" t="s">
        <v>112</v>
      </c>
      <c r="U57" s="88">
        <v>2.14</v>
      </c>
      <c r="W57" s="133">
        <v>42510</v>
      </c>
      <c r="X57" s="10">
        <v>34.950000000000003</v>
      </c>
      <c r="Y57" s="10">
        <v>34.950000000000003</v>
      </c>
      <c r="Z57" s="10">
        <v>34.47</v>
      </c>
      <c r="AA57" s="10">
        <v>34.619999999999997</v>
      </c>
      <c r="AB57" s="95">
        <v>6173400</v>
      </c>
      <c r="AC57" s="10">
        <v>34.619999999999997</v>
      </c>
      <c r="AD57" s="2">
        <f t="shared" si="1"/>
        <v>0.48000000000000398</v>
      </c>
      <c r="AE57" s="138">
        <f t="shared" si="2"/>
        <v>-6.0292850990525393E-3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30.029700000000002</v>
      </c>
      <c r="T58" s="93" t="s">
        <v>109</v>
      </c>
      <c r="U58" s="88" t="s">
        <v>406</v>
      </c>
      <c r="W58" s="133">
        <v>42509</v>
      </c>
      <c r="X58" s="10">
        <v>34.49</v>
      </c>
      <c r="Y58" s="10">
        <v>34.909999999999997</v>
      </c>
      <c r="Z58" s="10">
        <v>34.299999999999997</v>
      </c>
      <c r="AA58" s="10">
        <v>34.83</v>
      </c>
      <c r="AB58" s="95">
        <v>8330400</v>
      </c>
      <c r="AC58" s="10">
        <v>34.83</v>
      </c>
      <c r="AD58" s="2">
        <f t="shared" si="1"/>
        <v>0.60999999999999943</v>
      </c>
      <c r="AE58" s="138">
        <f t="shared" si="2"/>
        <v>1.338376491125981E-2</v>
      </c>
    </row>
    <row r="59" spans="2:31" x14ac:dyDescent="0.25">
      <c r="O59" s="83">
        <v>0.92</v>
      </c>
      <c r="P59" s="83">
        <f t="shared" si="19"/>
        <v>29.706800000000001</v>
      </c>
      <c r="W59" s="133">
        <v>42508</v>
      </c>
      <c r="X59" s="10">
        <v>34.299999999999997</v>
      </c>
      <c r="Y59" s="10">
        <v>34.49</v>
      </c>
      <c r="Z59" s="10">
        <v>33.619999999999997</v>
      </c>
      <c r="AA59" s="10">
        <v>34.369999999999997</v>
      </c>
      <c r="AB59" s="95">
        <v>9784600</v>
      </c>
      <c r="AC59" s="10">
        <v>34.369999999999997</v>
      </c>
      <c r="AD59" s="2">
        <f t="shared" si="1"/>
        <v>0.87000000000000455</v>
      </c>
      <c r="AE59" s="138">
        <f t="shared" si="2"/>
        <v>-2.6117237376669378E-3</v>
      </c>
    </row>
    <row r="60" spans="2:31" x14ac:dyDescent="0.25">
      <c r="O60" s="83">
        <v>0.91</v>
      </c>
      <c r="P60" s="83">
        <f t="shared" si="19"/>
        <v>29.383900000000001</v>
      </c>
      <c r="W60" s="133">
        <v>42507</v>
      </c>
      <c r="X60" s="10">
        <v>34.64</v>
      </c>
      <c r="Y60" s="10">
        <v>34.82</v>
      </c>
      <c r="Z60" s="10">
        <v>34.31</v>
      </c>
      <c r="AA60" s="10">
        <v>34.46</v>
      </c>
      <c r="AB60" s="95">
        <v>5443900</v>
      </c>
      <c r="AC60" s="10">
        <v>34.46</v>
      </c>
      <c r="AD60" s="2">
        <f t="shared" si="1"/>
        <v>0.50999999999999801</v>
      </c>
      <c r="AE60" s="138">
        <f t="shared" si="2"/>
        <v>-8.6306098964326061E-3</v>
      </c>
    </row>
    <row r="61" spans="2:31" x14ac:dyDescent="0.25">
      <c r="O61" s="83">
        <v>0.9</v>
      </c>
      <c r="P61" s="83">
        <f t="shared" si="19"/>
        <v>29.061</v>
      </c>
      <c r="W61" s="133">
        <v>42506</v>
      </c>
      <c r="X61" s="10">
        <v>34.79</v>
      </c>
      <c r="Y61" s="10">
        <v>35.04</v>
      </c>
      <c r="Z61" s="10">
        <v>34.42</v>
      </c>
      <c r="AA61" s="10">
        <v>34.76</v>
      </c>
      <c r="AB61" s="95">
        <v>5932900</v>
      </c>
      <c r="AC61" s="10">
        <v>34.76</v>
      </c>
      <c r="AD61" s="2">
        <f t="shared" si="1"/>
        <v>0.61999999999999744</v>
      </c>
      <c r="AE61" s="138">
        <f t="shared" si="2"/>
        <v>-2.8686173264487191E-3</v>
      </c>
    </row>
    <row r="62" spans="2:31" x14ac:dyDescent="0.25">
      <c r="W62" s="133">
        <v>42503</v>
      </c>
      <c r="X62" s="10">
        <v>34.72</v>
      </c>
      <c r="Y62" s="10">
        <v>35.200000000000003</v>
      </c>
      <c r="Z62" s="10">
        <v>34.69</v>
      </c>
      <c r="AA62" s="10">
        <v>34.86</v>
      </c>
      <c r="AB62" s="95">
        <v>6262900</v>
      </c>
      <c r="AC62" s="10">
        <v>34.86</v>
      </c>
      <c r="AD62" s="2">
        <f t="shared" si="1"/>
        <v>0.51000000000000512</v>
      </c>
      <c r="AE62" s="138">
        <f t="shared" si="2"/>
        <v>-8.5984522785897965E-4</v>
      </c>
    </row>
    <row r="63" spans="2:31" x14ac:dyDescent="0.25">
      <c r="W63" s="133">
        <v>42502</v>
      </c>
      <c r="X63" s="10">
        <v>34.770000000000003</v>
      </c>
      <c r="Y63" s="10">
        <v>35.1</v>
      </c>
      <c r="Z63" s="10">
        <v>34.51</v>
      </c>
      <c r="AA63" s="10">
        <v>34.89</v>
      </c>
      <c r="AB63" s="95">
        <v>4972800</v>
      </c>
      <c r="AC63" s="10">
        <v>34.89</v>
      </c>
      <c r="AD63" s="2">
        <f t="shared" si="1"/>
        <v>0.59000000000000341</v>
      </c>
      <c r="AE63" s="138">
        <f t="shared" si="2"/>
        <v>5.1858254105445756E-3</v>
      </c>
    </row>
    <row r="64" spans="2:31" x14ac:dyDescent="0.25">
      <c r="W64" s="133">
        <v>42501</v>
      </c>
      <c r="X64" s="10">
        <v>34.979999999999997</v>
      </c>
      <c r="Y64" s="10">
        <v>35.19</v>
      </c>
      <c r="Z64" s="10">
        <v>34.700000000000003</v>
      </c>
      <c r="AA64" s="10">
        <v>34.71</v>
      </c>
      <c r="AB64" s="95">
        <v>5619600</v>
      </c>
      <c r="AC64" s="10">
        <v>34.71</v>
      </c>
      <c r="AD64" s="2">
        <f t="shared" si="1"/>
        <v>0.48999999999999488</v>
      </c>
      <c r="AE64" s="138" t="e">
        <f t="shared" si="2"/>
        <v>#DIV/0!</v>
      </c>
    </row>
    <row r="65" spans="23:31" x14ac:dyDescent="0.25">
      <c r="W65" s="133">
        <v>42501</v>
      </c>
      <c r="X65" s="10" t="s">
        <v>177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3:31" x14ac:dyDescent="0.25">
      <c r="W66" s="133">
        <v>42500</v>
      </c>
      <c r="X66" s="10">
        <v>35.44</v>
      </c>
      <c r="Y66" s="10">
        <v>35.57</v>
      </c>
      <c r="Z66" s="10">
        <v>34.97</v>
      </c>
      <c r="AA66" s="10">
        <v>35.24</v>
      </c>
      <c r="AB66" s="95">
        <v>7819500</v>
      </c>
      <c r="AC66" s="10">
        <v>35.14</v>
      </c>
      <c r="AD66" s="2">
        <f t="shared" si="1"/>
        <v>0.60000000000000142</v>
      </c>
      <c r="AE66" s="138">
        <f t="shared" si="2"/>
        <v>-1.6512734396865292E-2</v>
      </c>
    </row>
    <row r="67" spans="23:31" x14ac:dyDescent="0.25">
      <c r="W67" s="133">
        <v>42499</v>
      </c>
      <c r="X67" s="10">
        <v>34.799999999999997</v>
      </c>
      <c r="Y67" s="10">
        <v>35.89</v>
      </c>
      <c r="Z67" s="10">
        <v>34.56</v>
      </c>
      <c r="AA67" s="10">
        <v>35.840000000000003</v>
      </c>
      <c r="AB67" s="95">
        <v>8410100</v>
      </c>
      <c r="AC67" s="10">
        <v>35.729999999999997</v>
      </c>
      <c r="AD67" s="2">
        <f>Y67-Z67</f>
        <v>1.3299999999999983</v>
      </c>
      <c r="AE67" s="138" t="e">
        <f>AC67/#REF!-1</f>
        <v>#REF!</v>
      </c>
    </row>
    <row r="68" spans="23:31" x14ac:dyDescent="0.25">
      <c r="W68" s="133">
        <v>42496</v>
      </c>
      <c r="X68" s="10">
        <v>34.89</v>
      </c>
      <c r="Y68" s="10">
        <v>34.99</v>
      </c>
      <c r="Z68" s="10">
        <v>34.229999999999997</v>
      </c>
      <c r="AA68" s="10">
        <v>34.549999999999997</v>
      </c>
      <c r="AB68" s="95">
        <v>5042700</v>
      </c>
      <c r="AC68" s="10">
        <v>34.450000000000003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42591</v>
      </c>
      <c r="X2" s="10">
        <v>12.16</v>
      </c>
      <c r="Y2" s="10">
        <v>12.38</v>
      </c>
      <c r="Z2" s="10">
        <v>12.15</v>
      </c>
      <c r="AA2" s="10">
        <v>12.31</v>
      </c>
      <c r="AB2" s="95">
        <v>29989200</v>
      </c>
      <c r="AC2" s="10">
        <v>12.31</v>
      </c>
      <c r="AD2" s="2">
        <f>Y2-Z2</f>
        <v>0.23000000000000043</v>
      </c>
      <c r="AE2" s="138">
        <f>AC2/AC3-1</f>
        <v>1.0673234811165999E-2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42590</v>
      </c>
      <c r="X3" s="10">
        <v>12.22</v>
      </c>
      <c r="Y3" s="10">
        <v>12.33</v>
      </c>
      <c r="Z3" s="10">
        <v>12.15</v>
      </c>
      <c r="AA3" s="10">
        <v>12.18</v>
      </c>
      <c r="AB3" s="95">
        <v>33310600</v>
      </c>
      <c r="AC3" s="10">
        <v>12.18</v>
      </c>
      <c r="AD3" s="2">
        <f t="shared" ref="AD3:AD66" si="0">Y3-Z3</f>
        <v>0.17999999999999972</v>
      </c>
      <c r="AE3" s="138">
        <f t="shared" ref="AE3:AE66" si="1">AC3/AC4-1</f>
        <v>-8.2034454470880647E-4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12.31</v>
      </c>
      <c r="T4" s="163"/>
      <c r="W4" s="133">
        <v>42587</v>
      </c>
      <c r="X4" s="10">
        <v>12.16</v>
      </c>
      <c r="Y4" s="10">
        <v>12.26</v>
      </c>
      <c r="Z4" s="10">
        <v>12.16</v>
      </c>
      <c r="AA4" s="10">
        <v>12.19</v>
      </c>
      <c r="AB4" s="95">
        <v>31219500</v>
      </c>
      <c r="AC4" s="10">
        <v>12.19</v>
      </c>
      <c r="AD4" s="2">
        <f t="shared" si="0"/>
        <v>9.9999999999999645E-2</v>
      </c>
      <c r="AE4" s="138">
        <f t="shared" si="1"/>
        <v>9.1059602649006255E-3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3077.5</v>
      </c>
      <c r="W5" s="133">
        <v>42586</v>
      </c>
      <c r="X5" s="10">
        <v>12.12</v>
      </c>
      <c r="Y5" s="10">
        <v>12.23</v>
      </c>
      <c r="Z5" s="10">
        <v>12.05</v>
      </c>
      <c r="AA5" s="10">
        <v>12.08</v>
      </c>
      <c r="AB5" s="95">
        <v>38443200</v>
      </c>
      <c r="AC5" s="10">
        <v>12.08</v>
      </c>
      <c r="AD5" s="2">
        <f t="shared" si="0"/>
        <v>0.17999999999999972</v>
      </c>
      <c r="AE5" s="138">
        <f t="shared" si="1"/>
        <v>-4.1220115416323866E-3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42585</v>
      </c>
      <c r="X6" s="10">
        <v>12.02</v>
      </c>
      <c r="Y6" s="10">
        <v>12.2</v>
      </c>
      <c r="Z6" s="10">
        <v>11.94</v>
      </c>
      <c r="AA6" s="10">
        <v>12.13</v>
      </c>
      <c r="AB6" s="95">
        <v>47323300</v>
      </c>
      <c r="AC6" s="10">
        <v>12.13</v>
      </c>
      <c r="AD6" s="2">
        <f t="shared" si="0"/>
        <v>0.25999999999999979</v>
      </c>
      <c r="AE6" s="138">
        <f t="shared" si="1"/>
        <v>1.5912897822445649E-2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5.9200000000000728</v>
      </c>
      <c r="R7">
        <v>250</v>
      </c>
      <c r="W7" s="133">
        <v>42584</v>
      </c>
      <c r="X7" s="10">
        <v>12.35</v>
      </c>
      <c r="Y7" s="10">
        <v>12.36</v>
      </c>
      <c r="Z7" s="10">
        <v>11.9</v>
      </c>
      <c r="AA7" s="10">
        <v>11.94</v>
      </c>
      <c r="AB7" s="95">
        <v>101624900</v>
      </c>
      <c r="AC7" s="10">
        <v>11.94</v>
      </c>
      <c r="AD7" s="2">
        <f t="shared" si="0"/>
        <v>0.45999999999999908</v>
      </c>
      <c r="AE7" s="138">
        <f t="shared" si="1"/>
        <v>-4.3269230769230838E-2</v>
      </c>
    </row>
    <row r="8" spans="1:31" x14ac:dyDescent="0.25">
      <c r="H8" s="72"/>
      <c r="O8" s="11" t="s">
        <v>192</v>
      </c>
      <c r="P8" s="34"/>
      <c r="Q8" s="2">
        <f>K18+M18-F18+Q2*Q4</f>
        <v>5.9200000000000728</v>
      </c>
      <c r="W8" s="133">
        <v>42583</v>
      </c>
      <c r="X8" s="10">
        <v>12.61</v>
      </c>
      <c r="Y8" s="10">
        <v>12.62</v>
      </c>
      <c r="Z8" s="10">
        <v>12.4</v>
      </c>
      <c r="AA8" s="10">
        <v>12.48</v>
      </c>
      <c r="AB8" s="95">
        <v>51963100</v>
      </c>
      <c r="AC8" s="10">
        <v>12.48</v>
      </c>
      <c r="AD8" s="2">
        <f t="shared" si="0"/>
        <v>0.21999999999999886</v>
      </c>
      <c r="AE8" s="138">
        <f t="shared" si="1"/>
        <v>-1.4218009478672911E-2</v>
      </c>
    </row>
    <row r="9" spans="1:31" x14ac:dyDescent="0.25">
      <c r="H9" s="72"/>
      <c r="O9" s="11" t="s">
        <v>231</v>
      </c>
      <c r="Q9" s="138">
        <f>IF(Q2=0, 0, Q8/Q6)</f>
        <v>1.9273468377838353E-3</v>
      </c>
      <c r="W9" s="133">
        <v>42580</v>
      </c>
      <c r="X9" s="10">
        <v>12.61</v>
      </c>
      <c r="Y9" s="10">
        <v>12.88</v>
      </c>
      <c r="Z9" s="10">
        <v>12.6</v>
      </c>
      <c r="AA9" s="10">
        <v>12.66</v>
      </c>
      <c r="AB9" s="95">
        <v>59754100</v>
      </c>
      <c r="AC9" s="10">
        <v>12.66</v>
      </c>
      <c r="AD9" s="2">
        <f t="shared" si="0"/>
        <v>0.28000000000000114</v>
      </c>
      <c r="AE9" s="138">
        <f t="shared" si="1"/>
        <v>-3.9339103068450898E-3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42579</v>
      </c>
      <c r="X10" s="10">
        <v>12.78</v>
      </c>
      <c r="Y10" s="10">
        <v>12.86</v>
      </c>
      <c r="Z10" s="10">
        <v>12.45</v>
      </c>
      <c r="AA10" s="10">
        <v>12.71</v>
      </c>
      <c r="AB10" s="95">
        <v>142168600</v>
      </c>
      <c r="AC10" s="10">
        <v>12.71</v>
      </c>
      <c r="AD10" s="2">
        <f t="shared" si="0"/>
        <v>0.41000000000000014</v>
      </c>
      <c r="AE10" s="138">
        <f t="shared" si="1"/>
        <v>-8.1647398843930574E-2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4.9200000000000001E-2</v>
      </c>
      <c r="W11" s="133">
        <v>42578</v>
      </c>
      <c r="X11" s="10">
        <v>13.86</v>
      </c>
      <c r="Y11" s="10">
        <v>13.99</v>
      </c>
      <c r="Z11" s="10">
        <v>13.75</v>
      </c>
      <c r="AA11" s="10">
        <v>13.84</v>
      </c>
      <c r="AB11" s="95">
        <v>34625500</v>
      </c>
      <c r="AC11" s="10">
        <v>13.84</v>
      </c>
      <c r="AD11" s="2">
        <f t="shared" si="0"/>
        <v>0.24000000000000021</v>
      </c>
      <c r="AE11" s="138">
        <f t="shared" si="1"/>
        <v>-1.4430014430013571E-3</v>
      </c>
    </row>
    <row r="12" spans="1:31" x14ac:dyDescent="0.25">
      <c r="H12" s="72"/>
      <c r="W12" s="133">
        <v>42577</v>
      </c>
      <c r="X12" s="10">
        <v>13.73</v>
      </c>
      <c r="Y12" s="10">
        <v>13.88</v>
      </c>
      <c r="Z12" s="10">
        <v>13.69</v>
      </c>
      <c r="AA12" s="10">
        <v>13.86</v>
      </c>
      <c r="AB12" s="95">
        <v>28467200</v>
      </c>
      <c r="AC12" s="10">
        <v>13.86</v>
      </c>
      <c r="AD12" s="2">
        <f t="shared" si="0"/>
        <v>0.19000000000000128</v>
      </c>
      <c r="AE12" s="138" t="e">
        <f t="shared" si="1"/>
        <v>#DIV/0!</v>
      </c>
    </row>
    <row r="13" spans="1:31" x14ac:dyDescent="0.25">
      <c r="H13" s="72"/>
      <c r="W13" s="133">
        <v>42577</v>
      </c>
      <c r="X13" s="10" t="s">
        <v>185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42576</v>
      </c>
      <c r="X14" s="10">
        <v>13.86</v>
      </c>
      <c r="Y14" s="10">
        <v>13.95</v>
      </c>
      <c r="Z14" s="10">
        <v>13.76</v>
      </c>
      <c r="AA14" s="10">
        <v>13.83</v>
      </c>
      <c r="AB14" s="95">
        <v>26248500</v>
      </c>
      <c r="AC14" s="10">
        <v>13.68</v>
      </c>
      <c r="AD14" s="2">
        <f t="shared" si="0"/>
        <v>0.1899999999999995</v>
      </c>
      <c r="AE14" s="138">
        <f t="shared" si="1"/>
        <v>-7.3046018991962391E-4</v>
      </c>
    </row>
    <row r="15" spans="1:31" x14ac:dyDescent="0.25">
      <c r="H15" s="72"/>
      <c r="W15" s="133">
        <v>42573</v>
      </c>
      <c r="X15" s="10">
        <v>13.92</v>
      </c>
      <c r="Y15" s="10">
        <v>13.93</v>
      </c>
      <c r="Z15" s="10">
        <v>13.71</v>
      </c>
      <c r="AA15" s="10">
        <v>13.84</v>
      </c>
      <c r="AB15" s="95">
        <v>25134100</v>
      </c>
      <c r="AC15" s="10">
        <v>13.69</v>
      </c>
      <c r="AD15" s="2">
        <f t="shared" si="0"/>
        <v>0.21999999999999886</v>
      </c>
      <c r="AE15" s="138">
        <f t="shared" si="1"/>
        <v>-5.8097312999273454E-3</v>
      </c>
    </row>
    <row r="16" spans="1:31" x14ac:dyDescent="0.25">
      <c r="H16" s="72"/>
      <c r="W16" s="133">
        <v>42572</v>
      </c>
      <c r="X16" s="10">
        <v>13.87</v>
      </c>
      <c r="Y16" s="10">
        <v>14.04</v>
      </c>
      <c r="Z16" s="10">
        <v>13.86</v>
      </c>
      <c r="AA16" s="10">
        <v>13.92</v>
      </c>
      <c r="AB16" s="95">
        <v>40574400</v>
      </c>
      <c r="AC16" s="10">
        <v>13.77</v>
      </c>
      <c r="AD16" s="2">
        <f t="shared" si="0"/>
        <v>0.17999999999999972</v>
      </c>
      <c r="AE16" s="138">
        <f t="shared" si="1"/>
        <v>1.3245033112582849E-2</v>
      </c>
    </row>
    <row r="17" spans="1:31" x14ac:dyDescent="0.25">
      <c r="H17" s="72"/>
      <c r="W17" s="133">
        <v>42571</v>
      </c>
      <c r="X17" s="10">
        <v>13.61</v>
      </c>
      <c r="Y17" s="10">
        <v>13.78</v>
      </c>
      <c r="Z17" s="10">
        <v>13.56</v>
      </c>
      <c r="AA17" s="10">
        <v>13.74</v>
      </c>
      <c r="AB17" s="95">
        <v>22588900</v>
      </c>
      <c r="AC17" s="10">
        <v>13.59</v>
      </c>
      <c r="AD17" s="2">
        <f t="shared" si="0"/>
        <v>0.21999999999999886</v>
      </c>
      <c r="AE17" s="138">
        <f t="shared" si="1"/>
        <v>6.6666666666665986E-3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42570</v>
      </c>
      <c r="X18" s="10">
        <v>13.56</v>
      </c>
      <c r="Y18" s="10">
        <v>13.72</v>
      </c>
      <c r="Z18" s="10">
        <v>13.5</v>
      </c>
      <c r="AA18" s="10">
        <v>13.65</v>
      </c>
      <c r="AB18" s="95">
        <v>26183400</v>
      </c>
      <c r="AC18" s="10">
        <v>13.5</v>
      </c>
      <c r="AD18" s="2">
        <f t="shared" si="0"/>
        <v>0.22000000000000064</v>
      </c>
      <c r="AE18" s="138">
        <f t="shared" si="1"/>
        <v>0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42569</v>
      </c>
      <c r="X19" s="10">
        <v>13.56</v>
      </c>
      <c r="Y19" s="10">
        <v>13.68</v>
      </c>
      <c r="Z19" s="10">
        <v>13.42</v>
      </c>
      <c r="AA19" s="10">
        <v>13.65</v>
      </c>
      <c r="AB19" s="95">
        <v>22545800</v>
      </c>
      <c r="AC19" s="10">
        <v>13.5</v>
      </c>
      <c r="AD19" s="2">
        <f t="shared" si="0"/>
        <v>0.25999999999999979</v>
      </c>
      <c r="AE19" s="138">
        <f t="shared" si="1"/>
        <v>5.9612518628913147E-3</v>
      </c>
    </row>
    <row r="20" spans="1:31" x14ac:dyDescent="0.25">
      <c r="W20" s="133">
        <v>42566</v>
      </c>
      <c r="X20" s="10">
        <v>13.63</v>
      </c>
      <c r="Y20" s="10">
        <v>13.67</v>
      </c>
      <c r="Z20" s="10">
        <v>13.53</v>
      </c>
      <c r="AA20" s="10">
        <v>13.57</v>
      </c>
      <c r="AB20" s="95">
        <v>19546300</v>
      </c>
      <c r="AC20" s="10">
        <v>13.42</v>
      </c>
      <c r="AD20" s="2">
        <f t="shared" si="0"/>
        <v>0.14000000000000057</v>
      </c>
      <c r="AE20" s="138">
        <f t="shared" si="1"/>
        <v>-1.4880952380952328E-3</v>
      </c>
    </row>
    <row r="21" spans="1:31" x14ac:dyDescent="0.25">
      <c r="W21" s="133">
        <v>42565</v>
      </c>
      <c r="X21" s="10">
        <v>13.57</v>
      </c>
      <c r="Y21" s="10">
        <v>13.7</v>
      </c>
      <c r="Z21" s="10">
        <v>13.55</v>
      </c>
      <c r="AA21" s="10">
        <v>13.59</v>
      </c>
      <c r="AB21" s="95">
        <v>31803000</v>
      </c>
      <c r="AC21" s="10">
        <v>13.44</v>
      </c>
      <c r="AD21" s="2">
        <f t="shared" si="0"/>
        <v>0.14999999999999858</v>
      </c>
      <c r="AE21" s="138">
        <f t="shared" si="1"/>
        <v>8.2520630157538744E-3</v>
      </c>
    </row>
    <row r="22" spans="1:31" x14ac:dyDescent="0.25">
      <c r="W22" s="133">
        <v>42564</v>
      </c>
      <c r="X22" s="10">
        <v>13.49</v>
      </c>
      <c r="Y22" s="10">
        <v>13.51</v>
      </c>
      <c r="Z22" s="10">
        <v>13.31</v>
      </c>
      <c r="AA22" s="10">
        <v>13.48</v>
      </c>
      <c r="AB22" s="95">
        <v>26779800</v>
      </c>
      <c r="AC22" s="10">
        <v>13.33</v>
      </c>
      <c r="AD22" s="2">
        <f t="shared" si="0"/>
        <v>0.19999999999999929</v>
      </c>
      <c r="AE22" s="138">
        <f t="shared" si="1"/>
        <v>2.2556390977443996E-3</v>
      </c>
    </row>
    <row r="23" spans="1:31" x14ac:dyDescent="0.25">
      <c r="W23" s="133">
        <v>42563</v>
      </c>
      <c r="X23" s="10">
        <v>13.38</v>
      </c>
      <c r="Y23" s="10">
        <v>13.54</v>
      </c>
      <c r="Z23" s="10">
        <v>13.38</v>
      </c>
      <c r="AA23" s="10">
        <v>13.45</v>
      </c>
      <c r="AB23" s="95">
        <v>31320100</v>
      </c>
      <c r="AC23" s="10">
        <v>13.3</v>
      </c>
      <c r="AD23" s="2">
        <f t="shared" si="0"/>
        <v>0.15999999999999837</v>
      </c>
      <c r="AE23" s="138">
        <f t="shared" si="1"/>
        <v>1.2947448591013044E-2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13.17</v>
      </c>
      <c r="Y24" s="10">
        <v>13.33</v>
      </c>
      <c r="Z24" s="10">
        <v>13.13</v>
      </c>
      <c r="AA24" s="10">
        <v>13.27</v>
      </c>
      <c r="AB24" s="95">
        <v>28626300</v>
      </c>
      <c r="AC24" s="10">
        <v>13.13</v>
      </c>
      <c r="AD24" s="2">
        <f t="shared" si="0"/>
        <v>0.19999999999999929</v>
      </c>
      <c r="AE24" s="138">
        <f t="shared" si="1"/>
        <v>1.3899613899613916E-2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42559</v>
      </c>
      <c r="X25" s="10">
        <v>12.89</v>
      </c>
      <c r="Y25" s="10">
        <v>13.17</v>
      </c>
      <c r="Z25" s="10">
        <v>12.89</v>
      </c>
      <c r="AA25" s="10">
        <v>13.09</v>
      </c>
      <c r="AB25" s="95">
        <v>45945200</v>
      </c>
      <c r="AC25" s="10">
        <v>12.95</v>
      </c>
      <c r="AD25" s="2">
        <f t="shared" si="0"/>
        <v>0.27999999999999936</v>
      </c>
      <c r="AE25" s="138">
        <f t="shared" si="1"/>
        <v>2.6962727993655733E-2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42558</v>
      </c>
      <c r="X26" s="10">
        <v>12.57</v>
      </c>
      <c r="Y26" s="10">
        <v>12.84</v>
      </c>
      <c r="Z26" s="10">
        <v>12.57</v>
      </c>
      <c r="AA26" s="10">
        <v>12.75</v>
      </c>
      <c r="AB26" s="95">
        <v>33473000</v>
      </c>
      <c r="AC26" s="10">
        <v>12.61</v>
      </c>
      <c r="AD26" s="2">
        <f t="shared" si="0"/>
        <v>0.26999999999999957</v>
      </c>
      <c r="AE26" s="138">
        <f t="shared" si="1"/>
        <v>1.4481094127111849E-2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42557</v>
      </c>
      <c r="X27" s="10">
        <v>12.32</v>
      </c>
      <c r="Y27" s="10">
        <v>12.58</v>
      </c>
      <c r="Z27" s="10">
        <v>12.21</v>
      </c>
      <c r="AA27" s="10">
        <v>12.57</v>
      </c>
      <c r="AB27" s="95">
        <v>35091200</v>
      </c>
      <c r="AC27" s="10">
        <v>12.43</v>
      </c>
      <c r="AD27" s="2">
        <f t="shared" si="0"/>
        <v>0.36999999999999922</v>
      </c>
      <c r="AE27" s="138">
        <f t="shared" si="1"/>
        <v>1.3039934800326058E-2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42556</v>
      </c>
      <c r="X28" s="10">
        <v>12.57</v>
      </c>
      <c r="Y28" s="10">
        <v>12.59</v>
      </c>
      <c r="Z28" s="10">
        <v>12.31</v>
      </c>
      <c r="AA28" s="10">
        <v>12.4</v>
      </c>
      <c r="AB28" s="95">
        <v>30243300</v>
      </c>
      <c r="AC28" s="10">
        <v>12.27</v>
      </c>
      <c r="AD28" s="2">
        <f t="shared" si="0"/>
        <v>0.27999999999999936</v>
      </c>
      <c r="AE28" s="138">
        <f t="shared" si="1"/>
        <v>-2.4642289348171698E-2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42552</v>
      </c>
      <c r="X29" s="10">
        <v>12.88</v>
      </c>
      <c r="Y29" s="10">
        <v>12.89</v>
      </c>
      <c r="Z29" s="10">
        <v>12.69</v>
      </c>
      <c r="AA29" s="10">
        <v>12.72</v>
      </c>
      <c r="AB29" s="95">
        <v>45067800</v>
      </c>
      <c r="AC29" s="10">
        <v>12.58</v>
      </c>
      <c r="AD29" s="2">
        <f t="shared" si="0"/>
        <v>0.20000000000000107</v>
      </c>
      <c r="AE29" s="138">
        <f t="shared" si="1"/>
        <v>1.2067578439259874E-2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42551</v>
      </c>
      <c r="X30" s="10">
        <v>12.56</v>
      </c>
      <c r="Y30" s="10">
        <v>12.57</v>
      </c>
      <c r="Z30" s="10">
        <v>12.26</v>
      </c>
      <c r="AA30" s="10">
        <v>12.57</v>
      </c>
      <c r="AB30" s="95">
        <v>44983800</v>
      </c>
      <c r="AC30" s="10">
        <v>12.43</v>
      </c>
      <c r="AD30" s="2">
        <f t="shared" si="0"/>
        <v>0.3100000000000005</v>
      </c>
      <c r="AE30" s="138">
        <f t="shared" si="1"/>
        <v>1.6116035455278066E-3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42550</v>
      </c>
      <c r="X31" s="10">
        <v>12.49</v>
      </c>
      <c r="Y31" s="10">
        <v>12.58</v>
      </c>
      <c r="Z31" s="10">
        <v>12.36</v>
      </c>
      <c r="AA31" s="10">
        <v>12.55</v>
      </c>
      <c r="AB31" s="95">
        <v>31937900</v>
      </c>
      <c r="AC31" s="10">
        <v>12.41</v>
      </c>
      <c r="AD31" s="2">
        <f t="shared" si="0"/>
        <v>0.22000000000000064</v>
      </c>
      <c r="AE31" s="138">
        <f t="shared" si="1"/>
        <v>1.2234910277324706E-2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42549</v>
      </c>
      <c r="X32" s="10">
        <v>12.42</v>
      </c>
      <c r="Y32" s="10">
        <v>12.44</v>
      </c>
      <c r="Z32" s="10">
        <v>12.21</v>
      </c>
      <c r="AA32" s="10">
        <v>12.39</v>
      </c>
      <c r="AB32" s="95">
        <v>40640400</v>
      </c>
      <c r="AC32" s="10">
        <v>12.26</v>
      </c>
      <c r="AD32" s="2">
        <f t="shared" si="0"/>
        <v>0.22999999999999865</v>
      </c>
      <c r="AE32" s="138">
        <f t="shared" si="1"/>
        <v>1.9118869492934287E-2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42548</v>
      </c>
      <c r="X33" s="10">
        <v>12.43</v>
      </c>
      <c r="Y33" s="10">
        <v>12.43</v>
      </c>
      <c r="Z33" s="10">
        <v>12</v>
      </c>
      <c r="AA33" s="10">
        <v>12.16</v>
      </c>
      <c r="AB33" s="95">
        <v>52731800</v>
      </c>
      <c r="AC33" s="10">
        <v>12.03</v>
      </c>
      <c r="AD33" s="2">
        <f t="shared" si="0"/>
        <v>0.42999999999999972</v>
      </c>
      <c r="AE33" s="138">
        <f t="shared" si="1"/>
        <v>-2.8271405492730328E-2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42545</v>
      </c>
      <c r="X34" s="10">
        <v>12.79</v>
      </c>
      <c r="Y34" s="10">
        <v>12.91</v>
      </c>
      <c r="Z34" s="10">
        <v>12.45</v>
      </c>
      <c r="AA34" s="10">
        <v>12.52</v>
      </c>
      <c r="AB34" s="95">
        <v>96887300</v>
      </c>
      <c r="AC34" s="10">
        <v>12.38</v>
      </c>
      <c r="AD34" s="2">
        <f t="shared" si="0"/>
        <v>0.46000000000000085</v>
      </c>
      <c r="AE34" s="138">
        <f t="shared" si="1"/>
        <v>-6.5660377358490507E-2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42544</v>
      </c>
      <c r="X35" s="10">
        <v>13.29</v>
      </c>
      <c r="Y35" s="10">
        <v>13.41</v>
      </c>
      <c r="Z35" s="10">
        <v>13.28</v>
      </c>
      <c r="AA35" s="10">
        <v>13.4</v>
      </c>
      <c r="AB35" s="95">
        <v>24579700</v>
      </c>
      <c r="AC35" s="10">
        <v>13.25</v>
      </c>
      <c r="AD35" s="2">
        <f t="shared" si="0"/>
        <v>0.13000000000000078</v>
      </c>
      <c r="AE35" s="138">
        <f t="shared" si="1"/>
        <v>1.6104294478527681E-2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42543</v>
      </c>
      <c r="X36" s="10">
        <v>13.23</v>
      </c>
      <c r="Y36" s="10">
        <v>13.31</v>
      </c>
      <c r="Z36" s="10">
        <v>13.15</v>
      </c>
      <c r="AA36" s="10">
        <v>13.18</v>
      </c>
      <c r="AB36" s="95">
        <v>20666600</v>
      </c>
      <c r="AC36" s="10">
        <v>13.04</v>
      </c>
      <c r="AD36" s="2">
        <f t="shared" si="0"/>
        <v>0.16000000000000014</v>
      </c>
      <c r="AE36" s="138">
        <f t="shared" si="1"/>
        <v>-3.0581039755351869E-3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42542</v>
      </c>
      <c r="X37" s="10">
        <v>13.44</v>
      </c>
      <c r="Y37" s="10">
        <v>13.44</v>
      </c>
      <c r="Z37" s="10">
        <v>13.18</v>
      </c>
      <c r="AA37" s="10">
        <v>13.22</v>
      </c>
      <c r="AB37" s="95">
        <v>36721800</v>
      </c>
      <c r="AC37" s="10">
        <v>13.08</v>
      </c>
      <c r="AD37" s="2">
        <f t="shared" si="0"/>
        <v>0.25999999999999979</v>
      </c>
      <c r="AE37" s="138">
        <f t="shared" si="1"/>
        <v>-1.4318010550112947E-2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42541</v>
      </c>
      <c r="X38" s="10">
        <v>13.39</v>
      </c>
      <c r="Y38" s="10">
        <v>13.55</v>
      </c>
      <c r="Z38" s="10">
        <v>13.39</v>
      </c>
      <c r="AA38" s="10">
        <v>13.42</v>
      </c>
      <c r="AB38" s="95">
        <v>29666700</v>
      </c>
      <c r="AC38" s="10">
        <v>13.27</v>
      </c>
      <c r="AD38" s="2">
        <f t="shared" si="0"/>
        <v>0.16000000000000014</v>
      </c>
      <c r="AE38" s="138">
        <f t="shared" si="1"/>
        <v>1.1432926829268331E-2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42538</v>
      </c>
      <c r="X39" s="10">
        <v>13.16</v>
      </c>
      <c r="Y39" s="10">
        <v>13.4</v>
      </c>
      <c r="Z39" s="10">
        <v>13.15</v>
      </c>
      <c r="AA39" s="10">
        <v>13.26</v>
      </c>
      <c r="AB39" s="95">
        <v>37364900</v>
      </c>
      <c r="AC39" s="10">
        <v>13.12</v>
      </c>
      <c r="AD39" s="2">
        <f t="shared" si="0"/>
        <v>0.25</v>
      </c>
      <c r="AE39" s="138">
        <f t="shared" si="1"/>
        <v>1.0785824345146189E-2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8" t="s">
        <v>78</v>
      </c>
      <c r="P40" s="528"/>
      <c r="W40" s="133">
        <v>42537</v>
      </c>
      <c r="X40" s="10">
        <v>12.93</v>
      </c>
      <c r="Y40" s="10">
        <v>13.14</v>
      </c>
      <c r="Z40" s="10">
        <v>12.85</v>
      </c>
      <c r="AA40" s="10">
        <v>13.12</v>
      </c>
      <c r="AB40" s="95">
        <v>26581200</v>
      </c>
      <c r="AC40" s="10">
        <v>12.98</v>
      </c>
      <c r="AD40" s="2">
        <f t="shared" si="0"/>
        <v>0.29000000000000092</v>
      </c>
      <c r="AE40" s="138">
        <f t="shared" si="1"/>
        <v>8.5470085470087387E-3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13.541000000000002</v>
      </c>
      <c r="Q41" s="2"/>
      <c r="W41" s="133">
        <v>42536</v>
      </c>
      <c r="X41" s="10">
        <v>12.91</v>
      </c>
      <c r="Y41" s="10">
        <v>13.16</v>
      </c>
      <c r="Z41" s="10">
        <v>12.88</v>
      </c>
      <c r="AA41" s="10">
        <v>13.01</v>
      </c>
      <c r="AB41" s="95">
        <v>25829700</v>
      </c>
      <c r="AC41" s="10">
        <v>12.87</v>
      </c>
      <c r="AD41" s="2">
        <f t="shared" si="0"/>
        <v>0.27999999999999936</v>
      </c>
      <c r="AE41" s="138">
        <f t="shared" si="1"/>
        <v>1.3385826771653564E-2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345</v>
      </c>
      <c r="O42" s="83">
        <v>1.0900000000000001</v>
      </c>
      <c r="P42" s="83">
        <f t="shared" ref="P42:P61" si="24">O42*$Q$4</f>
        <v>13.417900000000001</v>
      </c>
      <c r="Q42" s="2"/>
      <c r="T42" s="91" t="s">
        <v>113</v>
      </c>
      <c r="W42" s="133">
        <v>42535</v>
      </c>
      <c r="X42" s="10">
        <v>12.99</v>
      </c>
      <c r="Y42" s="10">
        <v>13.07</v>
      </c>
      <c r="Z42" s="10">
        <v>12.76</v>
      </c>
      <c r="AA42" s="10">
        <v>12.84</v>
      </c>
      <c r="AB42" s="95">
        <v>30546000</v>
      </c>
      <c r="AC42" s="10">
        <v>12.7</v>
      </c>
      <c r="AD42" s="2">
        <f t="shared" si="0"/>
        <v>0.3100000000000005</v>
      </c>
      <c r="AE42" s="138">
        <f t="shared" si="1"/>
        <v>-1.0903426791277315E-2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13.294800000000002</v>
      </c>
      <c r="Q43" s="2"/>
      <c r="T43" s="128" t="s">
        <v>98</v>
      </c>
      <c r="U43" s="98">
        <v>12.18</v>
      </c>
      <c r="W43" s="133">
        <v>42534</v>
      </c>
      <c r="X43" s="10">
        <v>13.07</v>
      </c>
      <c r="Y43" s="10">
        <v>13.13</v>
      </c>
      <c r="Z43" s="10">
        <v>12.96</v>
      </c>
      <c r="AA43" s="10">
        <v>12.98</v>
      </c>
      <c r="AB43" s="95">
        <v>20745800</v>
      </c>
      <c r="AC43" s="10">
        <v>12.84</v>
      </c>
      <c r="AD43" s="2">
        <f t="shared" si="0"/>
        <v>0.16999999999999993</v>
      </c>
      <c r="AE43" s="138">
        <f t="shared" si="1"/>
        <v>-9.2592592592593004E-3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13.171700000000001</v>
      </c>
      <c r="Q44" s="2"/>
      <c r="T44" s="93" t="s">
        <v>99</v>
      </c>
      <c r="U44" s="88">
        <v>12.16</v>
      </c>
      <c r="W44" s="133">
        <v>42531</v>
      </c>
      <c r="X44" s="10">
        <v>13.17</v>
      </c>
      <c r="Y44" s="10">
        <v>13.25</v>
      </c>
      <c r="Z44" s="10">
        <v>13.05</v>
      </c>
      <c r="AA44" s="10">
        <v>13.1</v>
      </c>
      <c r="AB44" s="95">
        <v>27382700</v>
      </c>
      <c r="AC44" s="10">
        <v>12.96</v>
      </c>
      <c r="AD44" s="2">
        <f t="shared" si="0"/>
        <v>0.19999999999999929</v>
      </c>
      <c r="AE44" s="138">
        <f t="shared" si="1"/>
        <v>-1.2195121951219412E-2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13.0486</v>
      </c>
      <c r="Q45" s="2"/>
      <c r="T45" s="93" t="s">
        <v>100</v>
      </c>
      <c r="U45" s="88" t="s">
        <v>415</v>
      </c>
      <c r="W45" s="133">
        <v>42530</v>
      </c>
      <c r="X45" s="10">
        <v>13.26</v>
      </c>
      <c r="Y45" s="10">
        <v>13.3</v>
      </c>
      <c r="Z45" s="10">
        <v>13.14</v>
      </c>
      <c r="AA45" s="10">
        <v>13.26</v>
      </c>
      <c r="AB45" s="95">
        <v>19873800</v>
      </c>
      <c r="AC45" s="10">
        <v>13.12</v>
      </c>
      <c r="AD45" s="2">
        <f t="shared" si="0"/>
        <v>0.16000000000000014</v>
      </c>
      <c r="AE45" s="138">
        <f t="shared" si="1"/>
        <v>-7.5642965204236745E-3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12.925500000000001</v>
      </c>
      <c r="Q46" s="2"/>
      <c r="T46" s="93" t="s">
        <v>101</v>
      </c>
      <c r="U46" s="88" t="s">
        <v>416</v>
      </c>
      <c r="W46" s="133">
        <v>42529</v>
      </c>
      <c r="X46" s="10">
        <v>13.45</v>
      </c>
      <c r="Y46" s="10">
        <v>13.49</v>
      </c>
      <c r="Z46" s="10">
        <v>13.35</v>
      </c>
      <c r="AA46" s="10">
        <v>13.36</v>
      </c>
      <c r="AB46" s="95">
        <v>18084800</v>
      </c>
      <c r="AC46" s="10">
        <v>13.22</v>
      </c>
      <c r="AD46" s="2">
        <f t="shared" si="0"/>
        <v>0.14000000000000057</v>
      </c>
      <c r="AE46" s="138">
        <f t="shared" si="1"/>
        <v>-7.5585789871501774E-4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12.8024</v>
      </c>
      <c r="Q47" s="2"/>
      <c r="T47" s="93" t="s">
        <v>102</v>
      </c>
      <c r="U47" s="88">
        <v>13.71</v>
      </c>
      <c r="W47" s="133">
        <v>42528</v>
      </c>
      <c r="X47" s="10">
        <v>13.23</v>
      </c>
      <c r="Y47" s="10">
        <v>13.45</v>
      </c>
      <c r="Z47" s="10">
        <v>13.18</v>
      </c>
      <c r="AA47" s="10">
        <v>13.38</v>
      </c>
      <c r="AB47" s="95">
        <v>27656900</v>
      </c>
      <c r="AC47" s="10">
        <v>13.23</v>
      </c>
      <c r="AD47" s="2">
        <f t="shared" si="0"/>
        <v>0.26999999999999957</v>
      </c>
      <c r="AE47" s="138">
        <f t="shared" si="1"/>
        <v>1.4570552147239457E-2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12.679300000000001</v>
      </c>
      <c r="Q48" s="2"/>
      <c r="T48" s="93" t="s">
        <v>103</v>
      </c>
      <c r="U48" s="88">
        <v>1.2128399999999999</v>
      </c>
      <c r="W48" s="133">
        <v>42527</v>
      </c>
      <c r="X48" s="10">
        <v>13.08</v>
      </c>
      <c r="Y48" s="10">
        <v>13.21</v>
      </c>
      <c r="Z48" s="10">
        <v>13.04</v>
      </c>
      <c r="AA48" s="10">
        <v>13.18</v>
      </c>
      <c r="AB48" s="95">
        <v>25588700</v>
      </c>
      <c r="AC48" s="10">
        <v>13.04</v>
      </c>
      <c r="AD48" s="2">
        <f t="shared" si="0"/>
        <v>0.17000000000000171</v>
      </c>
      <c r="AE48" s="138">
        <f t="shared" si="1"/>
        <v>1.0852713178294504E-2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12.5562</v>
      </c>
      <c r="Q49" s="2"/>
      <c r="T49" s="93" t="s">
        <v>104</v>
      </c>
      <c r="U49" s="88" t="s">
        <v>347</v>
      </c>
      <c r="W49" s="133">
        <v>42524</v>
      </c>
      <c r="X49" s="10">
        <v>13.14</v>
      </c>
      <c r="Y49" s="10">
        <v>13.14</v>
      </c>
      <c r="Z49" s="10">
        <v>12.9</v>
      </c>
      <c r="AA49" s="10">
        <v>13.04</v>
      </c>
      <c r="AB49" s="95">
        <v>39850700</v>
      </c>
      <c r="AC49" s="10">
        <v>12.9</v>
      </c>
      <c r="AD49" s="2">
        <f t="shared" si="0"/>
        <v>0.24000000000000021</v>
      </c>
      <c r="AE49" s="138">
        <f t="shared" si="1"/>
        <v>-1.3006885998469775E-2</v>
      </c>
    </row>
    <row r="50" spans="2:31" x14ac:dyDescent="0.25">
      <c r="O50" s="83">
        <v>1.01</v>
      </c>
      <c r="P50" s="83">
        <f t="shared" si="24"/>
        <v>12.433100000000001</v>
      </c>
      <c r="Q50" s="2"/>
      <c r="T50" s="93"/>
      <c r="U50" s="88"/>
      <c r="W50" s="133">
        <v>42523</v>
      </c>
      <c r="X50" s="10">
        <v>13.09</v>
      </c>
      <c r="Y50" s="10">
        <v>13.32</v>
      </c>
      <c r="Z50" s="10">
        <v>13.05</v>
      </c>
      <c r="AA50" s="10">
        <v>13.21</v>
      </c>
      <c r="AB50" s="95">
        <v>41614600</v>
      </c>
      <c r="AC50" s="10">
        <v>13.07</v>
      </c>
      <c r="AD50" s="2">
        <f t="shared" si="0"/>
        <v>0.26999999999999957</v>
      </c>
      <c r="AE50" s="138">
        <f t="shared" si="1"/>
        <v>7.7101002313029188E-3</v>
      </c>
    </row>
    <row r="51" spans="2:31" x14ac:dyDescent="0.25">
      <c r="O51" s="83">
        <v>1</v>
      </c>
      <c r="P51" s="83">
        <f t="shared" si="24"/>
        <v>12.31</v>
      </c>
      <c r="Q51" s="2"/>
      <c r="T51" s="93" t="s">
        <v>105</v>
      </c>
      <c r="U51" s="88" t="s">
        <v>417</v>
      </c>
      <c r="W51" s="133">
        <v>42522</v>
      </c>
      <c r="X51" s="10">
        <v>13.43</v>
      </c>
      <c r="Y51" s="10">
        <v>13.44</v>
      </c>
      <c r="Z51" s="10">
        <v>12.97</v>
      </c>
      <c r="AA51" s="10">
        <v>13.11</v>
      </c>
      <c r="AB51" s="95">
        <v>58219600</v>
      </c>
      <c r="AC51" s="10">
        <v>12.97</v>
      </c>
      <c r="AD51" s="2">
        <f t="shared" si="0"/>
        <v>0.46999999999999886</v>
      </c>
      <c r="AE51" s="138">
        <f t="shared" si="1"/>
        <v>-2.7736131934032904E-2</v>
      </c>
    </row>
    <row r="52" spans="2:31" x14ac:dyDescent="0.25">
      <c r="O52" s="83">
        <v>0.99</v>
      </c>
      <c r="P52" s="83">
        <f t="shared" si="24"/>
        <v>12.1869</v>
      </c>
      <c r="Q52" s="2"/>
      <c r="T52" s="93" t="s">
        <v>106</v>
      </c>
      <c r="U52" s="88" t="s">
        <v>218</v>
      </c>
      <c r="W52" s="133">
        <v>42521</v>
      </c>
      <c r="X52" s="10">
        <v>13.49</v>
      </c>
      <c r="Y52" s="10">
        <v>13.56</v>
      </c>
      <c r="Z52" s="10">
        <v>13.4</v>
      </c>
      <c r="AA52" s="10">
        <v>13.49</v>
      </c>
      <c r="AB52" s="95">
        <v>26096000</v>
      </c>
      <c r="AC52" s="10">
        <v>13.34</v>
      </c>
      <c r="AD52" s="2">
        <f t="shared" si="0"/>
        <v>0.16000000000000014</v>
      </c>
      <c r="AE52" s="138">
        <f t="shared" si="1"/>
        <v>3.0075187969924588E-3</v>
      </c>
    </row>
    <row r="53" spans="2:31" x14ac:dyDescent="0.25">
      <c r="O53" s="83">
        <v>0.98</v>
      </c>
      <c r="P53" s="83">
        <f t="shared" si="24"/>
        <v>12.063800000000001</v>
      </c>
      <c r="Q53" s="2"/>
      <c r="T53" s="93" t="s">
        <v>107</v>
      </c>
      <c r="U53" s="90">
        <v>30097768</v>
      </c>
      <c r="W53" s="133">
        <v>42517</v>
      </c>
      <c r="X53" s="10">
        <v>13.48</v>
      </c>
      <c r="Y53" s="10">
        <v>13.54</v>
      </c>
      <c r="Z53" s="10">
        <v>13.4</v>
      </c>
      <c r="AA53" s="10">
        <v>13.45</v>
      </c>
      <c r="AB53" s="95">
        <v>17263300</v>
      </c>
      <c r="AC53" s="10">
        <v>13.3</v>
      </c>
      <c r="AD53" s="2">
        <f t="shared" si="0"/>
        <v>0.13999999999999879</v>
      </c>
      <c r="AE53" s="138">
        <f t="shared" si="1"/>
        <v>-7.513148009015147E-4</v>
      </c>
    </row>
    <row r="54" spans="2:31" x14ac:dyDescent="0.25">
      <c r="O54" s="83">
        <v>0.97</v>
      </c>
      <c r="P54" s="83">
        <f t="shared" si="24"/>
        <v>11.9407</v>
      </c>
      <c r="T54" s="93" t="s">
        <v>110</v>
      </c>
      <c r="U54" s="90">
        <v>34542000</v>
      </c>
      <c r="W54" s="133">
        <v>42516</v>
      </c>
      <c r="X54" s="10">
        <v>13.59</v>
      </c>
      <c r="Y54" s="10">
        <v>13.68</v>
      </c>
      <c r="Z54" s="10">
        <v>13.37</v>
      </c>
      <c r="AA54" s="10">
        <v>13.46</v>
      </c>
      <c r="AB54" s="95">
        <v>18369900</v>
      </c>
      <c r="AC54" s="10">
        <v>13.31</v>
      </c>
      <c r="AD54" s="2">
        <f t="shared" si="0"/>
        <v>0.3100000000000005</v>
      </c>
      <c r="AE54" s="138">
        <f t="shared" si="1"/>
        <v>-4.48765893792058E-3</v>
      </c>
    </row>
    <row r="55" spans="2:31" x14ac:dyDescent="0.25">
      <c r="O55" s="83">
        <v>0.96</v>
      </c>
      <c r="P55" s="83">
        <f t="shared" si="24"/>
        <v>11.817600000000001</v>
      </c>
      <c r="T55" s="93" t="s">
        <v>108</v>
      </c>
      <c r="U55" s="88" t="s">
        <v>418</v>
      </c>
      <c r="W55" s="133">
        <v>42515</v>
      </c>
      <c r="X55" s="10">
        <v>13.33</v>
      </c>
      <c r="Y55" s="10">
        <v>13.6</v>
      </c>
      <c r="Z55" s="10">
        <v>13.33</v>
      </c>
      <c r="AA55" s="10">
        <v>13.52</v>
      </c>
      <c r="AB55" s="95">
        <v>26188300</v>
      </c>
      <c r="AC55" s="10">
        <v>13.37</v>
      </c>
      <c r="AD55" s="2">
        <f t="shared" si="0"/>
        <v>0.26999999999999957</v>
      </c>
      <c r="AE55" s="138">
        <f t="shared" si="1"/>
        <v>1.6730038022813698E-2</v>
      </c>
    </row>
    <row r="56" spans="2:31" x14ac:dyDescent="0.25">
      <c r="O56" s="83">
        <v>0.95</v>
      </c>
      <c r="P56" s="83">
        <f t="shared" si="24"/>
        <v>11.6945</v>
      </c>
      <c r="T56" s="93" t="s">
        <v>111</v>
      </c>
      <c r="U56" s="88">
        <v>5.81</v>
      </c>
      <c r="W56" s="133">
        <v>42514</v>
      </c>
      <c r="X56" s="10">
        <v>13.16</v>
      </c>
      <c r="Y56" s="10">
        <v>13.3</v>
      </c>
      <c r="Z56" s="10">
        <v>13.16</v>
      </c>
      <c r="AA56" s="10">
        <v>13.29</v>
      </c>
      <c r="AB56" s="95">
        <v>19721600</v>
      </c>
      <c r="AC56" s="10">
        <v>13.15</v>
      </c>
      <c r="AD56" s="2">
        <f t="shared" si="0"/>
        <v>0.14000000000000057</v>
      </c>
      <c r="AE56" s="138">
        <f t="shared" si="1"/>
        <v>1.2317167051578037E-2</v>
      </c>
    </row>
    <row r="57" spans="2:31" x14ac:dyDescent="0.25">
      <c r="O57" s="83">
        <v>0.94</v>
      </c>
      <c r="P57" s="83">
        <f t="shared" si="24"/>
        <v>11.571400000000001</v>
      </c>
      <c r="T57" s="93" t="s">
        <v>112</v>
      </c>
      <c r="U57" s="88">
        <v>2.12</v>
      </c>
      <c r="W57" s="133">
        <v>42513</v>
      </c>
      <c r="X57" s="10">
        <v>13.14</v>
      </c>
      <c r="Y57" s="10">
        <v>13.2</v>
      </c>
      <c r="Z57" s="10">
        <v>13.11</v>
      </c>
      <c r="AA57" s="10">
        <v>13.13</v>
      </c>
      <c r="AB57" s="95">
        <v>16234300</v>
      </c>
      <c r="AC57" s="10">
        <v>12.99</v>
      </c>
      <c r="AD57" s="2">
        <f t="shared" si="0"/>
        <v>8.9999999999999858E-2</v>
      </c>
      <c r="AE57" s="138">
        <f t="shared" si="1"/>
        <v>-4.5977011494253706E-3</v>
      </c>
    </row>
    <row r="58" spans="2:31" x14ac:dyDescent="0.25">
      <c r="O58" s="83">
        <v>0.93</v>
      </c>
      <c r="P58" s="83">
        <f t="shared" si="24"/>
        <v>11.448300000000001</v>
      </c>
      <c r="T58" s="93" t="s">
        <v>109</v>
      </c>
      <c r="U58" s="88" t="s">
        <v>419</v>
      </c>
      <c r="W58" s="133">
        <v>42510</v>
      </c>
      <c r="X58" s="10">
        <v>13.15</v>
      </c>
      <c r="Y58" s="10">
        <v>13.26</v>
      </c>
      <c r="Z58" s="10">
        <v>13.13</v>
      </c>
      <c r="AA58" s="10">
        <v>13.19</v>
      </c>
      <c r="AB58" s="95">
        <v>19465000</v>
      </c>
      <c r="AC58" s="10">
        <v>13.05</v>
      </c>
      <c r="AD58" s="2">
        <f t="shared" si="0"/>
        <v>0.12999999999999901</v>
      </c>
      <c r="AE58" s="138">
        <f t="shared" si="1"/>
        <v>7.7220077220079286E-3</v>
      </c>
    </row>
    <row r="59" spans="2:31" x14ac:dyDescent="0.25">
      <c r="O59" s="83">
        <v>0.92</v>
      </c>
      <c r="P59" s="83">
        <f t="shared" si="24"/>
        <v>11.325200000000001</v>
      </c>
      <c r="W59" s="133">
        <v>42509</v>
      </c>
      <c r="X59" s="10">
        <v>13.1</v>
      </c>
      <c r="Y59" s="10">
        <v>13.2</v>
      </c>
      <c r="Z59" s="10">
        <v>13.02</v>
      </c>
      <c r="AA59" s="10">
        <v>13.09</v>
      </c>
      <c r="AB59" s="95">
        <v>24117800</v>
      </c>
      <c r="AC59" s="10">
        <v>12.95</v>
      </c>
      <c r="AD59" s="2">
        <f t="shared" si="0"/>
        <v>0.17999999999999972</v>
      </c>
      <c r="AE59" s="138">
        <f t="shared" si="1"/>
        <v>-5.3763440860215006E-3</v>
      </c>
    </row>
    <row r="60" spans="2:31" x14ac:dyDescent="0.25">
      <c r="O60" s="83">
        <v>0.91</v>
      </c>
      <c r="P60" s="83">
        <f t="shared" si="24"/>
        <v>11.202100000000002</v>
      </c>
      <c r="W60" s="133">
        <v>42508</v>
      </c>
      <c r="X60" s="10">
        <v>13.12</v>
      </c>
      <c r="Y60" s="10">
        <v>13.34</v>
      </c>
      <c r="Z60" s="10">
        <v>13.05</v>
      </c>
      <c r="AA60" s="10">
        <v>13.16</v>
      </c>
      <c r="AB60" s="95">
        <v>23509700</v>
      </c>
      <c r="AC60" s="10">
        <v>13.02</v>
      </c>
      <c r="AD60" s="2">
        <f t="shared" si="0"/>
        <v>0.28999999999999915</v>
      </c>
      <c r="AE60" s="138">
        <f t="shared" si="1"/>
        <v>1.5384615384614886E-3</v>
      </c>
    </row>
    <row r="61" spans="2:31" x14ac:dyDescent="0.25">
      <c r="O61" s="83">
        <v>0.9</v>
      </c>
      <c r="P61" s="83">
        <f t="shared" si="24"/>
        <v>11.079000000000001</v>
      </c>
      <c r="W61" s="133">
        <v>42507</v>
      </c>
      <c r="X61" s="10">
        <v>13.14</v>
      </c>
      <c r="Y61" s="10">
        <v>13.31</v>
      </c>
      <c r="Z61" s="10">
        <v>13.07</v>
      </c>
      <c r="AA61" s="10">
        <v>13.14</v>
      </c>
      <c r="AB61" s="95">
        <v>34165300</v>
      </c>
      <c r="AC61" s="10">
        <v>13</v>
      </c>
      <c r="AD61" s="2">
        <f t="shared" si="0"/>
        <v>0.24000000000000021</v>
      </c>
      <c r="AE61" s="138">
        <f t="shared" si="1"/>
        <v>-1.365705614567525E-2</v>
      </c>
    </row>
    <row r="62" spans="2:31" x14ac:dyDescent="0.25">
      <c r="W62" s="133">
        <v>42506</v>
      </c>
      <c r="X62" s="10">
        <v>13.22</v>
      </c>
      <c r="Y62" s="10">
        <v>13.38</v>
      </c>
      <c r="Z62" s="10">
        <v>13.21</v>
      </c>
      <c r="AA62" s="10">
        <v>13.32</v>
      </c>
      <c r="AB62" s="95">
        <v>21262700</v>
      </c>
      <c r="AC62" s="10">
        <v>13.18</v>
      </c>
      <c r="AD62" s="2">
        <f t="shared" si="0"/>
        <v>0.16999999999999993</v>
      </c>
      <c r="AE62" s="138">
        <f t="shared" si="1"/>
        <v>7.6452599388379117E-3</v>
      </c>
    </row>
    <row r="63" spans="2:31" x14ac:dyDescent="0.25">
      <c r="W63" s="133">
        <v>42503</v>
      </c>
      <c r="X63" s="10">
        <v>13.34</v>
      </c>
      <c r="Y63" s="10">
        <v>13.52</v>
      </c>
      <c r="Z63" s="10">
        <v>13.17</v>
      </c>
      <c r="AA63" s="10">
        <v>13.22</v>
      </c>
      <c r="AB63" s="95">
        <v>27481900</v>
      </c>
      <c r="AC63" s="10">
        <v>13.08</v>
      </c>
      <c r="AD63" s="2">
        <f t="shared" si="0"/>
        <v>0.34999999999999964</v>
      </c>
      <c r="AE63" s="138">
        <f t="shared" si="1"/>
        <v>-9.8410295230886291E-3</v>
      </c>
    </row>
    <row r="64" spans="2:31" x14ac:dyDescent="0.25">
      <c r="W64" s="133">
        <v>42502</v>
      </c>
      <c r="X64" s="10">
        <v>13.4</v>
      </c>
      <c r="Y64" s="10">
        <v>13.47</v>
      </c>
      <c r="Z64" s="10">
        <v>13.17</v>
      </c>
      <c r="AA64" s="10">
        <v>13.35</v>
      </c>
      <c r="AB64" s="95">
        <v>24784300</v>
      </c>
      <c r="AC64" s="10">
        <v>13.21</v>
      </c>
      <c r="AD64" s="2">
        <f t="shared" si="0"/>
        <v>0.30000000000000071</v>
      </c>
      <c r="AE64" s="138">
        <f t="shared" si="1"/>
        <v>2.2761760242793194E-3</v>
      </c>
    </row>
    <row r="65" spans="23:31" x14ac:dyDescent="0.25">
      <c r="W65" s="133">
        <v>42501</v>
      </c>
      <c r="X65" s="10">
        <v>13.44</v>
      </c>
      <c r="Y65" s="10">
        <v>13.54</v>
      </c>
      <c r="Z65" s="10">
        <v>13.3</v>
      </c>
      <c r="AA65" s="10">
        <v>13.32</v>
      </c>
      <c r="AB65" s="95">
        <v>20229600</v>
      </c>
      <c r="AC65" s="10">
        <v>13.18</v>
      </c>
      <c r="AD65" s="2">
        <f t="shared" si="0"/>
        <v>0.23999999999999844</v>
      </c>
      <c r="AE65" s="138">
        <f t="shared" si="1"/>
        <v>-1.199400299850073E-2</v>
      </c>
    </row>
    <row r="66" spans="23:31" x14ac:dyDescent="0.25">
      <c r="W66" s="133">
        <v>42500</v>
      </c>
      <c r="X66" s="10">
        <v>13.38</v>
      </c>
      <c r="Y66" s="10">
        <v>13.52</v>
      </c>
      <c r="Z66" s="10">
        <v>13.38</v>
      </c>
      <c r="AA66" s="10">
        <v>13.49</v>
      </c>
      <c r="AB66" s="95">
        <v>23583400</v>
      </c>
      <c r="AC66" s="10">
        <v>13.34</v>
      </c>
      <c r="AD66" s="2">
        <f t="shared" si="0"/>
        <v>0.13999999999999879</v>
      </c>
      <c r="AE66" s="138">
        <f t="shared" si="1"/>
        <v>1.2139605462822445E-2</v>
      </c>
    </row>
    <row r="67" spans="23:31" x14ac:dyDescent="0.25">
      <c r="W67" s="133">
        <v>42499</v>
      </c>
      <c r="X67" s="10">
        <v>13.42</v>
      </c>
      <c r="Y67" s="10">
        <v>13.5</v>
      </c>
      <c r="Z67" s="10">
        <v>13.28</v>
      </c>
      <c r="AA67" s="10">
        <v>13.32</v>
      </c>
      <c r="AB67" s="95">
        <v>21602000</v>
      </c>
      <c r="AC67" s="10">
        <v>13.18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42496</v>
      </c>
      <c r="X68" s="10">
        <v>13.26</v>
      </c>
      <c r="Y68" s="10">
        <v>13.48</v>
      </c>
      <c r="Z68" s="10">
        <v>13.24</v>
      </c>
      <c r="AA68" s="10">
        <v>13.44</v>
      </c>
      <c r="AB68" s="95">
        <v>23284500</v>
      </c>
      <c r="AC68" s="10">
        <v>13.29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44" activePane="bottomLeft" state="frozen"/>
      <selection activeCell="A2" sqref="A2"/>
      <selection pane="bottomLeft" activeCell="L64" sqref="L6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295</v>
      </c>
      <c r="W2" s="123">
        <v>42591</v>
      </c>
      <c r="X2" s="41">
        <v>13.14</v>
      </c>
      <c r="Y2" s="41">
        <v>13.18</v>
      </c>
      <c r="Z2" s="41">
        <v>12.62</v>
      </c>
      <c r="AA2" s="41">
        <v>12.67</v>
      </c>
      <c r="AB2" s="104">
        <v>7358600</v>
      </c>
      <c r="AC2" s="9">
        <v>12.67</v>
      </c>
      <c r="AD2" s="2">
        <f>Y2-Z2</f>
        <v>0.5600000000000005</v>
      </c>
      <c r="AE2" s="138">
        <f>AC2/AC3-1</f>
        <v>-3.208556149732622E-2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20.033771428571431</v>
      </c>
      <c r="W3" s="123">
        <v>42590</v>
      </c>
      <c r="X3" s="41">
        <v>13.07</v>
      </c>
      <c r="Y3" s="41">
        <v>13.25</v>
      </c>
      <c r="Z3" s="41">
        <v>13.03</v>
      </c>
      <c r="AA3" s="41">
        <v>13.09</v>
      </c>
      <c r="AB3" s="104">
        <v>3649800</v>
      </c>
      <c r="AC3" s="9">
        <v>13.09</v>
      </c>
      <c r="AD3" s="2">
        <f t="shared" ref="AD3:AD66" si="1">Y3-Z3</f>
        <v>0.22000000000000064</v>
      </c>
      <c r="AE3" s="138">
        <f t="shared" ref="AE3:AE66" si="2">AC3/AC4-1</f>
        <v>6.1491160645656961E-3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12.67</v>
      </c>
      <c r="T4" s="1"/>
      <c r="W4" s="123">
        <v>42587</v>
      </c>
      <c r="X4" s="41">
        <v>12.98</v>
      </c>
      <c r="Y4" s="41">
        <v>13.14</v>
      </c>
      <c r="Z4" s="41">
        <v>12.86</v>
      </c>
      <c r="AA4" s="41">
        <v>13.01</v>
      </c>
      <c r="AB4" s="104">
        <v>4090200</v>
      </c>
      <c r="AC4" s="9">
        <v>13.01</v>
      </c>
      <c r="AD4" s="2">
        <f t="shared" si="1"/>
        <v>0.28000000000000114</v>
      </c>
      <c r="AE4" s="138">
        <f t="shared" si="2"/>
        <v>3.0840400925211675E-3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44345</v>
      </c>
      <c r="T5" s="1"/>
      <c r="W5" s="123">
        <v>42586</v>
      </c>
      <c r="X5" s="41">
        <v>13.5</v>
      </c>
      <c r="Y5" s="41">
        <v>13.54</v>
      </c>
      <c r="Z5" s="41">
        <v>12.85</v>
      </c>
      <c r="AA5" s="41">
        <v>12.97</v>
      </c>
      <c r="AB5" s="104">
        <v>5593000</v>
      </c>
      <c r="AC5" s="9">
        <v>12.97</v>
      </c>
      <c r="AD5" s="2">
        <f t="shared" si="1"/>
        <v>0.6899999999999995</v>
      </c>
      <c r="AE5" s="138">
        <f t="shared" si="2"/>
        <v>-4.0680473372781023E-2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42585</v>
      </c>
      <c r="X6" s="41">
        <v>13.5</v>
      </c>
      <c r="Y6" s="41">
        <v>13.56</v>
      </c>
      <c r="Z6" s="41">
        <v>13.23</v>
      </c>
      <c r="AA6" s="41">
        <v>13.52</v>
      </c>
      <c r="AB6" s="104">
        <v>3640900</v>
      </c>
      <c r="AC6" s="9">
        <v>13.52</v>
      </c>
      <c r="AD6" s="2">
        <f t="shared" si="1"/>
        <v>0.33000000000000007</v>
      </c>
      <c r="AE6" s="138">
        <f t="shared" si="2"/>
        <v>5.2044609665427011E-3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-25773.200000000012</v>
      </c>
      <c r="R7">
        <v>1000</v>
      </c>
      <c r="W7" s="123">
        <v>42584</v>
      </c>
      <c r="X7" s="41">
        <v>13.29</v>
      </c>
      <c r="Y7" s="41">
        <v>13.5</v>
      </c>
      <c r="Z7" s="41">
        <v>13.2</v>
      </c>
      <c r="AA7" s="41">
        <v>13.45</v>
      </c>
      <c r="AB7" s="104">
        <v>5455800</v>
      </c>
      <c r="AC7" s="9">
        <v>13.45</v>
      </c>
      <c r="AD7" s="2">
        <f t="shared" si="1"/>
        <v>0.30000000000000071</v>
      </c>
      <c r="AE7" s="138">
        <f t="shared" si="2"/>
        <v>1.4892032762472418E-3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-25773.200000000012</v>
      </c>
      <c r="R8" s="166"/>
      <c r="W8" s="123">
        <v>42583</v>
      </c>
      <c r="X8" s="41">
        <v>13.67</v>
      </c>
      <c r="Y8" s="41">
        <v>13.73</v>
      </c>
      <c r="Z8" s="41">
        <v>13.35</v>
      </c>
      <c r="AA8" s="41">
        <v>13.43</v>
      </c>
      <c r="AB8" s="104">
        <v>5615500</v>
      </c>
      <c r="AC8" s="9">
        <v>13.43</v>
      </c>
      <c r="AD8" s="2">
        <f t="shared" si="1"/>
        <v>0.38000000000000078</v>
      </c>
      <c r="AE8" s="138">
        <f t="shared" si="2"/>
        <v>-2.2561863173216956E-2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-0.36756790676315149</v>
      </c>
      <c r="W9" s="123">
        <v>42580</v>
      </c>
      <c r="X9" s="41">
        <v>14.38</v>
      </c>
      <c r="Y9" s="41">
        <v>14.38</v>
      </c>
      <c r="Z9" s="41">
        <v>13.2</v>
      </c>
      <c r="AA9" s="41">
        <v>13.74</v>
      </c>
      <c r="AB9" s="104">
        <v>13208100</v>
      </c>
      <c r="AC9" s="9">
        <v>13.74</v>
      </c>
      <c r="AD9" s="2">
        <f t="shared" si="1"/>
        <v>1.1800000000000015</v>
      </c>
      <c r="AE9" s="138">
        <f t="shared" si="2"/>
        <v>-3.4434293745607913E-2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42579</v>
      </c>
      <c r="X10" s="41">
        <v>14.06</v>
      </c>
      <c r="Y10" s="41">
        <v>14.43</v>
      </c>
      <c r="Z10" s="41">
        <v>13.96</v>
      </c>
      <c r="AA10" s="41">
        <v>14.23</v>
      </c>
      <c r="AB10" s="104">
        <v>3115600</v>
      </c>
      <c r="AC10" s="9">
        <v>14.23</v>
      </c>
      <c r="AD10" s="2">
        <f t="shared" si="1"/>
        <v>0.46999999999999886</v>
      </c>
      <c r="AE10" s="138">
        <f t="shared" si="2"/>
        <v>1.2091038406827792E-2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42578</v>
      </c>
      <c r="X11" s="41">
        <v>14.79</v>
      </c>
      <c r="Y11" s="41">
        <v>14.87</v>
      </c>
      <c r="Z11" s="41">
        <v>14.02</v>
      </c>
      <c r="AA11" s="41">
        <v>14.06</v>
      </c>
      <c r="AB11" s="104">
        <v>4290300</v>
      </c>
      <c r="AC11" s="9">
        <v>14.06</v>
      </c>
      <c r="AD11" s="2">
        <f t="shared" si="1"/>
        <v>0.84999999999999964</v>
      </c>
      <c r="AE11" s="138">
        <f t="shared" si="2"/>
        <v>-4.6779661016949081E-2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42577</v>
      </c>
      <c r="X12" s="41">
        <v>14.95</v>
      </c>
      <c r="Y12" s="41">
        <v>14.95</v>
      </c>
      <c r="Z12" s="41">
        <v>14.64</v>
      </c>
      <c r="AA12" s="41">
        <v>14.75</v>
      </c>
      <c r="AB12" s="104">
        <v>4581300</v>
      </c>
      <c r="AC12" s="9">
        <v>14.75</v>
      </c>
      <c r="AD12" s="2">
        <f t="shared" si="1"/>
        <v>0.30999999999999872</v>
      </c>
      <c r="AE12" s="138">
        <f t="shared" si="2"/>
        <v>4.0844111640572223E-3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42576</v>
      </c>
      <c r="X13" s="41">
        <v>14.71</v>
      </c>
      <c r="Y13" s="41">
        <v>14.9</v>
      </c>
      <c r="Z13" s="41">
        <v>14.67</v>
      </c>
      <c r="AA13" s="41">
        <v>14.69</v>
      </c>
      <c r="AB13" s="104">
        <v>1580000</v>
      </c>
      <c r="AC13" s="9">
        <v>14.69</v>
      </c>
      <c r="AD13" s="2">
        <f t="shared" si="1"/>
        <v>0.23000000000000043</v>
      </c>
      <c r="AE13" s="138">
        <f t="shared" si="2"/>
        <v>-4.7425474254743083E-3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42573</v>
      </c>
      <c r="X14" s="41">
        <v>14.68</v>
      </c>
      <c r="Y14" s="41">
        <v>14.95</v>
      </c>
      <c r="Z14" s="41">
        <v>14.57</v>
      </c>
      <c r="AA14" s="41">
        <v>14.76</v>
      </c>
      <c r="AB14" s="104">
        <v>1871600</v>
      </c>
      <c r="AC14" s="9">
        <v>14.76</v>
      </c>
      <c r="AD14" s="2">
        <f t="shared" si="1"/>
        <v>0.37999999999999901</v>
      </c>
      <c r="AE14" s="138">
        <f t="shared" si="2"/>
        <v>8.8858509911140526E-3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42572</v>
      </c>
      <c r="X15" s="41">
        <v>14.46</v>
      </c>
      <c r="Y15" s="41">
        <v>14.9</v>
      </c>
      <c r="Z15" s="41">
        <v>14.46</v>
      </c>
      <c r="AA15" s="41">
        <v>14.63</v>
      </c>
      <c r="AB15" s="104">
        <v>3784600</v>
      </c>
      <c r="AC15" s="9">
        <v>14.63</v>
      </c>
      <c r="AD15" s="2">
        <f t="shared" si="1"/>
        <v>0.4399999999999995</v>
      </c>
      <c r="AE15" s="138">
        <f t="shared" si="2"/>
        <v>1.3860013860014009E-2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42571</v>
      </c>
      <c r="X16" s="41">
        <v>14.55</v>
      </c>
      <c r="Y16" s="41">
        <v>14.72</v>
      </c>
      <c r="Z16" s="41">
        <v>14.25</v>
      </c>
      <c r="AA16" s="41">
        <v>14.43</v>
      </c>
      <c r="AB16" s="104">
        <v>3895900</v>
      </c>
      <c r="AC16" s="9">
        <v>14.43</v>
      </c>
      <c r="AD16" s="2">
        <f t="shared" si="1"/>
        <v>0.47000000000000064</v>
      </c>
      <c r="AE16" s="138">
        <f t="shared" si="2"/>
        <v>-4.1407867494824835E-3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42570</v>
      </c>
      <c r="X17" s="41">
        <v>14.97</v>
      </c>
      <c r="Y17" s="41">
        <v>15.03</v>
      </c>
      <c r="Z17" s="41">
        <v>14.38</v>
      </c>
      <c r="AA17" s="41">
        <v>14.49</v>
      </c>
      <c r="AB17" s="104">
        <v>4010800</v>
      </c>
      <c r="AC17" s="9">
        <v>14.49</v>
      </c>
      <c r="AD17" s="2">
        <f t="shared" si="1"/>
        <v>0.64999999999999858</v>
      </c>
      <c r="AE17" s="138">
        <f t="shared" si="2"/>
        <v>-3.076923076923066E-2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42569</v>
      </c>
      <c r="X18" s="41">
        <v>14.92</v>
      </c>
      <c r="Y18" s="41">
        <v>14.98</v>
      </c>
      <c r="Z18" s="41">
        <v>14.86</v>
      </c>
      <c r="AA18" s="41">
        <v>14.95</v>
      </c>
      <c r="AB18" s="104">
        <v>1613100</v>
      </c>
      <c r="AC18" s="9">
        <v>14.95</v>
      </c>
      <c r="AD18" s="2">
        <f t="shared" si="1"/>
        <v>0.12000000000000099</v>
      </c>
      <c r="AE18" s="138">
        <f t="shared" si="2"/>
        <v>2.0107238605897582E-3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42566</v>
      </c>
      <c r="X19" s="41">
        <v>15.03</v>
      </c>
      <c r="Y19" s="41">
        <v>15.08</v>
      </c>
      <c r="Z19" s="41">
        <v>14.86</v>
      </c>
      <c r="AA19" s="41">
        <v>14.92</v>
      </c>
      <c r="AB19" s="104">
        <v>1353300</v>
      </c>
      <c r="AC19" s="9">
        <v>14.92</v>
      </c>
      <c r="AD19" s="2">
        <f t="shared" si="1"/>
        <v>0.22000000000000064</v>
      </c>
      <c r="AE19" s="138">
        <f t="shared" si="2"/>
        <v>-5.3333333333333011E-3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42565</v>
      </c>
      <c r="X20" s="41">
        <v>15.02</v>
      </c>
      <c r="Y20" s="41">
        <v>15.11</v>
      </c>
      <c r="Z20" s="41">
        <v>14.84</v>
      </c>
      <c r="AA20" s="41">
        <v>15</v>
      </c>
      <c r="AB20" s="104">
        <v>2145600</v>
      </c>
      <c r="AC20" s="9">
        <v>15</v>
      </c>
      <c r="AD20" s="2">
        <f t="shared" si="1"/>
        <v>0.26999999999999957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42564</v>
      </c>
      <c r="X21" s="41">
        <v>15.04</v>
      </c>
      <c r="Y21" s="41">
        <v>15.09</v>
      </c>
      <c r="Z21" s="41">
        <v>14.81</v>
      </c>
      <c r="AA21" s="41">
        <v>15.02</v>
      </c>
      <c r="AB21" s="104">
        <v>1867100</v>
      </c>
      <c r="AC21" s="9">
        <v>15.02</v>
      </c>
      <c r="AD21" s="2">
        <f t="shared" si="1"/>
        <v>0.27999999999999936</v>
      </c>
      <c r="AE21" s="138">
        <f t="shared" si="2"/>
        <v>2.6702269692924219E-3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42563</v>
      </c>
      <c r="X22" s="41">
        <v>14.81</v>
      </c>
      <c r="Y22" s="41">
        <v>15.12</v>
      </c>
      <c r="Z22" s="41">
        <v>14.81</v>
      </c>
      <c r="AA22" s="41">
        <v>14.98</v>
      </c>
      <c r="AB22" s="104">
        <v>3502200</v>
      </c>
      <c r="AC22" s="9">
        <v>14.98</v>
      </c>
      <c r="AD22" s="2">
        <f t="shared" si="1"/>
        <v>0.30999999999999872</v>
      </c>
      <c r="AE22" s="138">
        <f t="shared" si="2"/>
        <v>1.6972165648336812E-2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42562</v>
      </c>
      <c r="X23" s="41">
        <v>14.51</v>
      </c>
      <c r="Y23" s="41">
        <v>14.76</v>
      </c>
      <c r="Z23" s="41">
        <v>14.5</v>
      </c>
      <c r="AA23" s="41">
        <v>14.73</v>
      </c>
      <c r="AB23" s="104">
        <v>1911100</v>
      </c>
      <c r="AC23" s="9">
        <v>14.73</v>
      </c>
      <c r="AD23" s="2">
        <f t="shared" si="1"/>
        <v>0.25999999999999979</v>
      </c>
      <c r="AE23" s="138">
        <f t="shared" si="2"/>
        <v>1.5161957270847681E-2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42559</v>
      </c>
      <c r="X24" s="41">
        <v>14.33</v>
      </c>
      <c r="Y24" s="41">
        <v>14.52</v>
      </c>
      <c r="Z24" s="41">
        <v>14.25</v>
      </c>
      <c r="AA24" s="41">
        <v>14.51</v>
      </c>
      <c r="AB24" s="104">
        <v>4171200</v>
      </c>
      <c r="AC24" s="9">
        <v>14.51</v>
      </c>
      <c r="AD24" s="2">
        <f t="shared" si="1"/>
        <v>0.26999999999999957</v>
      </c>
      <c r="AE24" s="138">
        <f t="shared" si="2"/>
        <v>1.9676739283204459E-2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42558</v>
      </c>
      <c r="X25" s="41">
        <v>14.34</v>
      </c>
      <c r="Y25" s="41">
        <v>14.54</v>
      </c>
      <c r="Z25" s="41">
        <v>14.12</v>
      </c>
      <c r="AA25" s="41">
        <v>14.23</v>
      </c>
      <c r="AB25" s="104">
        <v>1888700</v>
      </c>
      <c r="AC25" s="9">
        <v>14.23</v>
      </c>
      <c r="AD25" s="2">
        <f t="shared" si="1"/>
        <v>0.41999999999999993</v>
      </c>
      <c r="AE25" s="138">
        <f t="shared" si="2"/>
        <v>-6.9783670621074156E-3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42557</v>
      </c>
      <c r="X26" s="41">
        <v>14.28</v>
      </c>
      <c r="Y26" s="41">
        <v>14.47</v>
      </c>
      <c r="Z26" s="41">
        <v>14.17</v>
      </c>
      <c r="AA26" s="41">
        <v>14.33</v>
      </c>
      <c r="AB26" s="104">
        <v>3976500</v>
      </c>
      <c r="AC26" s="9">
        <v>14.33</v>
      </c>
      <c r="AD26" s="2">
        <f t="shared" si="1"/>
        <v>0.30000000000000071</v>
      </c>
      <c r="AE26" s="138">
        <f t="shared" si="2"/>
        <v>1.3976240391333494E-3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42556</v>
      </c>
      <c r="X27" s="41">
        <v>14.61</v>
      </c>
      <c r="Y27" s="41">
        <v>14.61</v>
      </c>
      <c r="Z27" s="41">
        <v>14.1</v>
      </c>
      <c r="AA27" s="41">
        <v>14.31</v>
      </c>
      <c r="AB27" s="104">
        <v>3317600</v>
      </c>
      <c r="AC27" s="9">
        <v>14.31</v>
      </c>
      <c r="AD27" s="2">
        <f t="shared" si="1"/>
        <v>0.50999999999999979</v>
      </c>
      <c r="AE27" s="138">
        <f t="shared" si="2"/>
        <v>-2.7192386131883128E-2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42552</v>
      </c>
      <c r="X28" s="41">
        <v>14.81</v>
      </c>
      <c r="Y28" s="41">
        <v>14.92</v>
      </c>
      <c r="Z28" s="41">
        <v>14.6</v>
      </c>
      <c r="AA28" s="41">
        <v>14.71</v>
      </c>
      <c r="AB28" s="104">
        <v>2653300</v>
      </c>
      <c r="AC28" s="9">
        <v>14.71</v>
      </c>
      <c r="AD28" s="2">
        <f t="shared" si="1"/>
        <v>0.32000000000000028</v>
      </c>
      <c r="AE28" s="138">
        <f t="shared" si="2"/>
        <v>-2.7118644067796183E-3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42551</v>
      </c>
      <c r="X29" s="41">
        <v>14.58</v>
      </c>
      <c r="Y29" s="41">
        <v>14.79</v>
      </c>
      <c r="Z29" s="41">
        <v>14.35</v>
      </c>
      <c r="AA29" s="41">
        <v>14.75</v>
      </c>
      <c r="AB29" s="104">
        <v>2825100</v>
      </c>
      <c r="AC29" s="9">
        <v>14.75</v>
      </c>
      <c r="AD29" s="2">
        <f t="shared" si="1"/>
        <v>0.4399999999999995</v>
      </c>
      <c r="AE29" s="138">
        <f t="shared" si="2"/>
        <v>1.1659807956104329E-2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42550</v>
      </c>
      <c r="X30" s="41">
        <v>14.44</v>
      </c>
      <c r="Y30" s="41">
        <v>14.98</v>
      </c>
      <c r="Z30" s="41">
        <v>14.44</v>
      </c>
      <c r="AA30" s="41">
        <v>14.58</v>
      </c>
      <c r="AB30" s="104">
        <v>4448000</v>
      </c>
      <c r="AC30" s="9">
        <v>14.58</v>
      </c>
      <c r="AD30" s="2">
        <f t="shared" si="1"/>
        <v>0.54000000000000092</v>
      </c>
      <c r="AE30" s="138">
        <f t="shared" si="2"/>
        <v>2.5316455696202445E-2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9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42549</v>
      </c>
      <c r="X31" s="41">
        <v>13.52</v>
      </c>
      <c r="Y31" s="41">
        <v>14.28</v>
      </c>
      <c r="Z31" s="41">
        <v>13.52</v>
      </c>
      <c r="AA31" s="41">
        <v>14.22</v>
      </c>
      <c r="AB31" s="104">
        <v>4617200</v>
      </c>
      <c r="AC31" s="9">
        <v>14.22</v>
      </c>
      <c r="AD31" s="2">
        <f t="shared" si="1"/>
        <v>0.75999999999999979</v>
      </c>
      <c r="AE31" s="138">
        <f t="shared" si="2"/>
        <v>6.0402684563758413E-2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9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42548</v>
      </c>
      <c r="X32" s="41">
        <v>13.56</v>
      </c>
      <c r="Y32" s="41">
        <v>13.6</v>
      </c>
      <c r="Z32" s="41">
        <v>13.22</v>
      </c>
      <c r="AA32" s="41">
        <v>13.41</v>
      </c>
      <c r="AB32" s="104">
        <v>4363200</v>
      </c>
      <c r="AC32" s="9">
        <v>13.41</v>
      </c>
      <c r="AD32" s="2">
        <f t="shared" si="1"/>
        <v>0.37999999999999901</v>
      </c>
      <c r="AE32" s="138">
        <f t="shared" si="2"/>
        <v>-2.1167883211678729E-2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9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42545</v>
      </c>
      <c r="X33" s="41">
        <v>13.8</v>
      </c>
      <c r="Y33" s="41">
        <v>13.84</v>
      </c>
      <c r="Z33" s="41">
        <v>13.5</v>
      </c>
      <c r="AA33" s="41">
        <v>13.7</v>
      </c>
      <c r="AB33" s="104">
        <v>5813000</v>
      </c>
      <c r="AC33" s="9">
        <v>13.7</v>
      </c>
      <c r="AD33" s="2">
        <f t="shared" si="1"/>
        <v>0.33999999999999986</v>
      </c>
      <c r="AE33" s="138">
        <f t="shared" si="2"/>
        <v>-3.3850493653032498E-2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9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42544</v>
      </c>
      <c r="X34" s="41">
        <v>13.97</v>
      </c>
      <c r="Y34" s="41">
        <v>14.2</v>
      </c>
      <c r="Z34" s="41">
        <v>13.88</v>
      </c>
      <c r="AA34" s="41">
        <v>14.18</v>
      </c>
      <c r="AB34" s="104">
        <v>3124500</v>
      </c>
      <c r="AC34" s="9">
        <v>14.18</v>
      </c>
      <c r="AD34" s="2">
        <f t="shared" si="1"/>
        <v>0.31999999999999851</v>
      </c>
      <c r="AE34" s="138">
        <f t="shared" si="2"/>
        <v>2.8281363306744023E-2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9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42543</v>
      </c>
      <c r="X35" s="41">
        <v>14.14</v>
      </c>
      <c r="Y35" s="41">
        <v>14.16</v>
      </c>
      <c r="Z35" s="41">
        <v>13.75</v>
      </c>
      <c r="AA35" s="41">
        <v>13.79</v>
      </c>
      <c r="AB35" s="104">
        <v>4122400</v>
      </c>
      <c r="AC35" s="9">
        <v>13.79</v>
      </c>
      <c r="AD35" s="2">
        <f t="shared" si="1"/>
        <v>0.41000000000000014</v>
      </c>
      <c r="AE35" s="138">
        <f t="shared" si="2"/>
        <v>-2.2678951098511702E-2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9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42542</v>
      </c>
      <c r="X36" s="41">
        <v>14.13</v>
      </c>
      <c r="Y36" s="41">
        <v>14.25</v>
      </c>
      <c r="Z36" s="41">
        <v>13.9</v>
      </c>
      <c r="AA36" s="41">
        <v>14.11</v>
      </c>
      <c r="AB36" s="104">
        <v>3132600</v>
      </c>
      <c r="AC36" s="9">
        <v>14.11</v>
      </c>
      <c r="AD36" s="2">
        <f t="shared" si="1"/>
        <v>0.34999999999999964</v>
      </c>
      <c r="AE36" s="138">
        <f t="shared" si="2"/>
        <v>-2.1216407355022504E-3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39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42541</v>
      </c>
      <c r="X37" s="41">
        <v>14.26</v>
      </c>
      <c r="Y37" s="41">
        <v>14.69</v>
      </c>
      <c r="Z37" s="41">
        <v>14.09</v>
      </c>
      <c r="AA37" s="41">
        <v>14.14</v>
      </c>
      <c r="AB37" s="104">
        <v>4080200</v>
      </c>
      <c r="AC37" s="9">
        <v>14.14</v>
      </c>
      <c r="AD37" s="2">
        <f t="shared" si="1"/>
        <v>0.59999999999999964</v>
      </c>
      <c r="AE37" s="138">
        <f t="shared" si="2"/>
        <v>-7.0224719101122934E-3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9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42538</v>
      </c>
      <c r="X38" s="41">
        <v>13.81</v>
      </c>
      <c r="Y38" s="41">
        <v>14.26</v>
      </c>
      <c r="Z38" s="41">
        <v>13.76</v>
      </c>
      <c r="AA38" s="41">
        <v>14.24</v>
      </c>
      <c r="AB38" s="104">
        <v>3710400</v>
      </c>
      <c r="AC38" s="9">
        <v>14.24</v>
      </c>
      <c r="AD38" s="2">
        <f t="shared" si="1"/>
        <v>0.5</v>
      </c>
      <c r="AE38" s="138">
        <f t="shared" si="2"/>
        <v>3.5636363636363688E-2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9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42537</v>
      </c>
      <c r="X39" s="41">
        <v>13.37</v>
      </c>
      <c r="Y39" s="41">
        <v>13.86</v>
      </c>
      <c r="Z39" s="41">
        <v>13.32</v>
      </c>
      <c r="AA39" s="41">
        <v>13.75</v>
      </c>
      <c r="AB39" s="104">
        <v>3775800</v>
      </c>
      <c r="AC39" s="9">
        <v>13.75</v>
      </c>
      <c r="AD39" s="2">
        <f t="shared" si="1"/>
        <v>0.53999999999999915</v>
      </c>
      <c r="AE39" s="138">
        <f t="shared" si="2"/>
        <v>1.4011799410029502E-2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9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42536</v>
      </c>
      <c r="X40" s="41">
        <v>13.81</v>
      </c>
      <c r="Y40" s="41">
        <v>13.96</v>
      </c>
      <c r="Z40" s="41">
        <v>13.53</v>
      </c>
      <c r="AA40" s="41">
        <v>13.56</v>
      </c>
      <c r="AB40" s="104">
        <v>3352400</v>
      </c>
      <c r="AC40" s="9">
        <v>13.56</v>
      </c>
      <c r="AD40" s="2">
        <f t="shared" si="1"/>
        <v>0.43000000000000149</v>
      </c>
      <c r="AE40" s="138">
        <f t="shared" si="2"/>
        <v>-2.3054755043227737E-2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9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42535</v>
      </c>
      <c r="X41" s="41">
        <v>14.24</v>
      </c>
      <c r="Y41" s="41">
        <v>14.37</v>
      </c>
      <c r="Z41" s="41">
        <v>13.62</v>
      </c>
      <c r="AA41" s="41">
        <v>13.88</v>
      </c>
      <c r="AB41" s="104">
        <v>7535700</v>
      </c>
      <c r="AC41" s="9">
        <v>13.88</v>
      </c>
      <c r="AD41" s="2">
        <f t="shared" si="1"/>
        <v>0.75</v>
      </c>
      <c r="AE41" s="138">
        <f t="shared" si="2"/>
        <v>-2.5964912280701746E-2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9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42534</v>
      </c>
      <c r="X42" s="41">
        <v>14.34</v>
      </c>
      <c r="Y42" s="41">
        <v>14.58</v>
      </c>
      <c r="Z42" s="41">
        <v>14.13</v>
      </c>
      <c r="AA42" s="41">
        <v>14.25</v>
      </c>
      <c r="AB42" s="104">
        <v>6731700</v>
      </c>
      <c r="AC42" s="9">
        <v>14.25</v>
      </c>
      <c r="AD42" s="2">
        <f t="shared" si="1"/>
        <v>0.44999999999999929</v>
      </c>
      <c r="AE42" s="138">
        <f t="shared" si="2"/>
        <v>-1.7918676774638209E-2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9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13.937000000000001</v>
      </c>
      <c r="T43" s="108" t="s">
        <v>98</v>
      </c>
      <c r="U43" s="106">
        <v>13.09</v>
      </c>
      <c r="W43" s="123">
        <v>42531</v>
      </c>
      <c r="X43" s="41">
        <v>15.28</v>
      </c>
      <c r="Y43" s="41">
        <v>15.38</v>
      </c>
      <c r="Z43" s="41">
        <v>14.48</v>
      </c>
      <c r="AA43" s="41">
        <v>14.51</v>
      </c>
      <c r="AB43" s="104">
        <v>6048400</v>
      </c>
      <c r="AC43" s="9">
        <v>14.51</v>
      </c>
      <c r="AD43" s="2">
        <f t="shared" si="1"/>
        <v>0.90000000000000036</v>
      </c>
      <c r="AE43" s="138">
        <f t="shared" si="2"/>
        <v>-6.9871794871794846E-2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9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13.810300000000002</v>
      </c>
      <c r="T44" s="108" t="s">
        <v>99</v>
      </c>
      <c r="U44" s="106">
        <v>13.14</v>
      </c>
      <c r="W44" s="123">
        <v>42530</v>
      </c>
      <c r="X44" s="41">
        <v>15.63</v>
      </c>
      <c r="Y44" s="41">
        <v>15.73</v>
      </c>
      <c r="Z44" s="41">
        <v>15.43</v>
      </c>
      <c r="AA44" s="41">
        <v>15.6</v>
      </c>
      <c r="AB44" s="104">
        <v>2905600</v>
      </c>
      <c r="AC44" s="9">
        <v>15.6</v>
      </c>
      <c r="AD44" s="2">
        <f t="shared" si="1"/>
        <v>0.30000000000000071</v>
      </c>
      <c r="AE44" s="138">
        <f t="shared" si="2"/>
        <v>-1.5772870662460581E-2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9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13.6836</v>
      </c>
      <c r="Q45" s="2"/>
      <c r="T45" s="108" t="s">
        <v>100</v>
      </c>
      <c r="U45" s="106" t="s">
        <v>420</v>
      </c>
      <c r="W45" s="123">
        <v>42529</v>
      </c>
      <c r="X45" s="41">
        <v>15.98</v>
      </c>
      <c r="Y45" s="41">
        <v>16.07</v>
      </c>
      <c r="Z45" s="41">
        <v>15.83</v>
      </c>
      <c r="AA45" s="41">
        <v>15.85</v>
      </c>
      <c r="AB45" s="104">
        <v>2208300</v>
      </c>
      <c r="AC45" s="9">
        <v>15.85</v>
      </c>
      <c r="AD45" s="2">
        <f t="shared" si="1"/>
        <v>0.24000000000000021</v>
      </c>
      <c r="AE45" s="138">
        <f t="shared" si="2"/>
        <v>-6.3051702395966469E-4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9"/>
      <c r="H46" s="82"/>
      <c r="I46" s="79"/>
      <c r="J46" s="44"/>
      <c r="K46" s="44"/>
      <c r="O46" s="83">
        <v>1.07</v>
      </c>
      <c r="P46" s="83">
        <f t="shared" si="8"/>
        <v>13.556900000000001</v>
      </c>
      <c r="Q46" s="2"/>
      <c r="T46" s="108" t="s">
        <v>101</v>
      </c>
      <c r="U46" s="106" t="s">
        <v>421</v>
      </c>
      <c r="W46" s="123">
        <v>42528</v>
      </c>
      <c r="X46" s="41">
        <v>15.96</v>
      </c>
      <c r="Y46" s="41">
        <v>16.04</v>
      </c>
      <c r="Z46" s="41">
        <v>15.73</v>
      </c>
      <c r="AA46" s="41">
        <v>15.86</v>
      </c>
      <c r="AB46" s="104">
        <v>2230500</v>
      </c>
      <c r="AC46" s="9">
        <v>15.86</v>
      </c>
      <c r="AD46" s="2">
        <f t="shared" si="1"/>
        <v>0.30999999999999872</v>
      </c>
      <c r="AE46" s="138">
        <f t="shared" si="2"/>
        <v>-8.7500000000000355E-3</v>
      </c>
    </row>
    <row r="47" spans="2:41" x14ac:dyDescent="0.25">
      <c r="B47" s="53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9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13.430200000000001</v>
      </c>
      <c r="Q47" s="2"/>
      <c r="T47" s="108" t="s">
        <v>102</v>
      </c>
      <c r="U47" s="106">
        <v>18.100000000000001</v>
      </c>
      <c r="W47" s="123">
        <v>42527</v>
      </c>
      <c r="X47" s="41">
        <v>15.44</v>
      </c>
      <c r="Y47" s="41">
        <v>16.03</v>
      </c>
      <c r="Z47" s="41">
        <v>15.39</v>
      </c>
      <c r="AA47" s="41">
        <v>16</v>
      </c>
      <c r="AB47" s="104">
        <v>5231600</v>
      </c>
      <c r="AC47" s="9">
        <v>16</v>
      </c>
      <c r="AD47" s="2">
        <f t="shared" si="1"/>
        <v>0.64000000000000057</v>
      </c>
      <c r="AE47" s="138">
        <f t="shared" si="2"/>
        <v>4.5751633986928164E-2</v>
      </c>
    </row>
    <row r="48" spans="2:41" x14ac:dyDescent="0.25">
      <c r="B48" s="53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13.3035</v>
      </c>
      <c r="Q48" s="2"/>
      <c r="T48" s="108" t="s">
        <v>103</v>
      </c>
      <c r="U48" s="106">
        <v>1.1376599999999999</v>
      </c>
      <c r="W48" s="123">
        <v>42524</v>
      </c>
      <c r="X48" s="41">
        <v>15.41</v>
      </c>
      <c r="Y48" s="41">
        <v>15.46</v>
      </c>
      <c r="Z48" s="41">
        <v>14.97</v>
      </c>
      <c r="AA48" s="41">
        <v>15.3</v>
      </c>
      <c r="AB48" s="104">
        <v>2280200</v>
      </c>
      <c r="AC48" s="9">
        <v>15.3</v>
      </c>
      <c r="AD48" s="2">
        <f t="shared" si="1"/>
        <v>0.49000000000000021</v>
      </c>
      <c r="AE48" s="138">
        <f t="shared" si="2"/>
        <v>7.2416063199474134E-3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13.1768</v>
      </c>
      <c r="Q49" s="2"/>
      <c r="T49" s="108" t="s">
        <v>123</v>
      </c>
      <c r="U49" s="106" t="s">
        <v>348</v>
      </c>
      <c r="W49" s="123">
        <v>42523</v>
      </c>
      <c r="X49" s="41">
        <v>15.06</v>
      </c>
      <c r="Y49" s="41">
        <v>15.42</v>
      </c>
      <c r="Z49" s="41">
        <v>15.04</v>
      </c>
      <c r="AA49" s="41">
        <v>15.19</v>
      </c>
      <c r="AB49" s="104">
        <v>2293400</v>
      </c>
      <c r="AC49" s="9">
        <v>15.19</v>
      </c>
      <c r="AD49" s="2">
        <f t="shared" si="1"/>
        <v>0.38000000000000078</v>
      </c>
      <c r="AE49" s="138">
        <f t="shared" si="2"/>
        <v>7.2944297082226939E-3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13.0501</v>
      </c>
      <c r="Q50" s="2"/>
      <c r="T50" s="108"/>
      <c r="U50" s="106"/>
      <c r="W50" s="123">
        <v>42522</v>
      </c>
      <c r="X50" s="41">
        <v>14.76</v>
      </c>
      <c r="Y50" s="41">
        <v>15.11</v>
      </c>
      <c r="Z50" s="41">
        <v>14.55</v>
      </c>
      <c r="AA50" s="41">
        <v>15.08</v>
      </c>
      <c r="AB50" s="104">
        <v>3729100</v>
      </c>
      <c r="AC50" s="9">
        <v>15.08</v>
      </c>
      <c r="AD50" s="2">
        <f t="shared" si="1"/>
        <v>0.55999999999999872</v>
      </c>
      <c r="AE50" s="138">
        <f t="shared" si="2"/>
        <v>1.8918918918918948E-2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12.923400000000001</v>
      </c>
      <c r="Q51" s="2"/>
      <c r="T51" s="108" t="s">
        <v>105</v>
      </c>
      <c r="U51" s="106" t="s">
        <v>422</v>
      </c>
      <c r="W51" s="123">
        <v>42521</v>
      </c>
      <c r="X51" s="41">
        <v>14.76</v>
      </c>
      <c r="Y51" s="41">
        <v>14.94</v>
      </c>
      <c r="Z51" s="41">
        <v>14.64</v>
      </c>
      <c r="AA51" s="41">
        <v>14.8</v>
      </c>
      <c r="AB51" s="104">
        <v>2692000</v>
      </c>
      <c r="AC51" s="9">
        <v>14.8</v>
      </c>
      <c r="AD51" s="2">
        <f t="shared" si="1"/>
        <v>0.29999999999999893</v>
      </c>
      <c r="AE51" s="138">
        <f t="shared" si="2"/>
        <v>4.070556309362372E-3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12.7967</v>
      </c>
      <c r="Q52" s="2"/>
      <c r="T52" s="108" t="s">
        <v>106</v>
      </c>
      <c r="U52" s="106" t="s">
        <v>349</v>
      </c>
      <c r="W52" s="123">
        <v>42517</v>
      </c>
      <c r="X52" s="41">
        <v>14.51</v>
      </c>
      <c r="Y52" s="41">
        <v>14.8</v>
      </c>
      <c r="Z52" s="41">
        <v>14.45</v>
      </c>
      <c r="AA52" s="41">
        <v>14.74</v>
      </c>
      <c r="AB52" s="104">
        <v>2814300</v>
      </c>
      <c r="AC52" s="9">
        <v>14.74</v>
      </c>
      <c r="AD52" s="2">
        <f t="shared" si="1"/>
        <v>0.35000000000000142</v>
      </c>
      <c r="AE52" s="138">
        <f t="shared" si="2"/>
        <v>1.5151515151515138E-2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12.67</v>
      </c>
      <c r="Q53" s="2"/>
      <c r="T53" s="108" t="s">
        <v>107</v>
      </c>
      <c r="U53" s="107">
        <v>7358577</v>
      </c>
      <c r="W53" s="123">
        <v>42516</v>
      </c>
      <c r="X53" s="41">
        <v>14.55</v>
      </c>
      <c r="Y53" s="41">
        <v>14.78</v>
      </c>
      <c r="Z53" s="41">
        <v>14.46</v>
      </c>
      <c r="AA53" s="41">
        <v>14.52</v>
      </c>
      <c r="AB53" s="104">
        <v>2104300</v>
      </c>
      <c r="AC53" s="9">
        <v>14.52</v>
      </c>
      <c r="AD53" s="2">
        <f t="shared" si="1"/>
        <v>0.31999999999999851</v>
      </c>
      <c r="AE53" s="138">
        <f t="shared" si="2"/>
        <v>6.8917987594763197E-4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12.5433</v>
      </c>
      <c r="Q54" s="2"/>
      <c r="T54" s="108" t="s">
        <v>110</v>
      </c>
      <c r="U54" s="107">
        <v>3741700</v>
      </c>
      <c r="W54" s="123">
        <v>42515</v>
      </c>
      <c r="X54" s="41">
        <v>14.46</v>
      </c>
      <c r="Y54" s="41">
        <v>14.78</v>
      </c>
      <c r="Z54" s="41">
        <v>14.25</v>
      </c>
      <c r="AA54" s="41">
        <v>14.51</v>
      </c>
      <c r="AB54" s="104">
        <v>5134600</v>
      </c>
      <c r="AC54" s="9">
        <v>14.51</v>
      </c>
      <c r="AD54" s="2">
        <f t="shared" si="1"/>
        <v>0.52999999999999936</v>
      </c>
      <c r="AE54" s="138">
        <f t="shared" si="2"/>
        <v>-2.9431438127090259E-2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12.416599999999999</v>
      </c>
      <c r="T55" s="108" t="s">
        <v>108</v>
      </c>
      <c r="U55" s="106" t="s">
        <v>423</v>
      </c>
      <c r="W55" s="123">
        <v>42514</v>
      </c>
      <c r="X55" s="41">
        <v>14.91</v>
      </c>
      <c r="Y55" s="41">
        <v>15.07</v>
      </c>
      <c r="Z55" s="41">
        <v>14.74</v>
      </c>
      <c r="AA55" s="41">
        <v>14.95</v>
      </c>
      <c r="AB55" s="104">
        <v>2564800</v>
      </c>
      <c r="AC55" s="9">
        <v>14.95</v>
      </c>
      <c r="AD55" s="2">
        <f t="shared" si="1"/>
        <v>0.33000000000000007</v>
      </c>
      <c r="AE55" s="138">
        <f t="shared" si="2"/>
        <v>8.0917060013485642E-3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12.289899999999999</v>
      </c>
      <c r="T56" s="108" t="s">
        <v>111</v>
      </c>
      <c r="U56" s="106" t="s">
        <v>130</v>
      </c>
      <c r="W56" s="123">
        <v>42513</v>
      </c>
      <c r="X56" s="41">
        <v>14.93</v>
      </c>
      <c r="Y56" s="41">
        <v>15.01</v>
      </c>
      <c r="Z56" s="41">
        <v>14.68</v>
      </c>
      <c r="AA56" s="41">
        <v>14.83</v>
      </c>
      <c r="AB56" s="104">
        <v>2851500</v>
      </c>
      <c r="AC56" s="9">
        <v>14.83</v>
      </c>
      <c r="AD56" s="2">
        <f t="shared" si="1"/>
        <v>0.33000000000000007</v>
      </c>
      <c r="AE56" s="138">
        <f t="shared" si="2"/>
        <v>-8.0267558528427374E-3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12.1632</v>
      </c>
      <c r="T57" s="108" t="s">
        <v>112</v>
      </c>
      <c r="U57" s="106">
        <v>0</v>
      </c>
      <c r="W57" s="123">
        <v>42510</v>
      </c>
      <c r="X57" s="41">
        <v>14.55</v>
      </c>
      <c r="Y57" s="41">
        <v>14.98</v>
      </c>
      <c r="Z57" s="41">
        <v>14.47</v>
      </c>
      <c r="AA57" s="41">
        <v>14.95</v>
      </c>
      <c r="AB57" s="104">
        <v>3768100</v>
      </c>
      <c r="AC57" s="9">
        <v>14.95</v>
      </c>
      <c r="AD57" s="2">
        <f t="shared" si="1"/>
        <v>0.50999999999999979</v>
      </c>
      <c r="AE57" s="138">
        <f t="shared" si="2"/>
        <v>2.890571231933925E-2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12.0365</v>
      </c>
      <c r="T58" s="108" t="s">
        <v>109</v>
      </c>
      <c r="U58" s="106" t="s">
        <v>124</v>
      </c>
      <c r="W58" s="123">
        <v>42509</v>
      </c>
      <c r="X58" s="41">
        <v>14.24</v>
      </c>
      <c r="Y58" s="41">
        <v>14.57</v>
      </c>
      <c r="Z58" s="41">
        <v>14.22</v>
      </c>
      <c r="AA58" s="41">
        <v>14.53</v>
      </c>
      <c r="AB58" s="104">
        <v>1880700</v>
      </c>
      <c r="AC58" s="9">
        <v>14.53</v>
      </c>
      <c r="AD58" s="2">
        <f t="shared" si="1"/>
        <v>0.34999999999999964</v>
      </c>
      <c r="AE58" s="138">
        <f t="shared" si="2"/>
        <v>7.628294036061023E-3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11.909799999999999</v>
      </c>
      <c r="W59" s="123">
        <v>42508</v>
      </c>
      <c r="X59" s="41">
        <v>14.67</v>
      </c>
      <c r="Y59" s="41">
        <v>14.8</v>
      </c>
      <c r="Z59" s="41">
        <v>14.26</v>
      </c>
      <c r="AA59" s="41">
        <v>14.42</v>
      </c>
      <c r="AB59" s="104">
        <v>2732100</v>
      </c>
      <c r="AC59" s="9">
        <v>14.42</v>
      </c>
      <c r="AD59" s="2">
        <f t="shared" si="1"/>
        <v>0.54000000000000092</v>
      </c>
      <c r="AE59" s="138">
        <f t="shared" si="2"/>
        <v>-2.3696682464454999E-2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11.783100000000001</v>
      </c>
      <c r="W60" s="123">
        <v>42507</v>
      </c>
      <c r="X60" s="41">
        <v>14.76</v>
      </c>
      <c r="Y60" s="41">
        <v>14.95</v>
      </c>
      <c r="Z60" s="41">
        <v>14.58</v>
      </c>
      <c r="AA60" s="41">
        <v>14.77</v>
      </c>
      <c r="AB60" s="104">
        <v>2231000</v>
      </c>
      <c r="AC60" s="9">
        <v>14.77</v>
      </c>
      <c r="AD60" s="2">
        <f t="shared" si="1"/>
        <v>0.36999999999999922</v>
      </c>
      <c r="AE60" s="138">
        <f t="shared" si="2"/>
        <v>0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11.6564</v>
      </c>
      <c r="W61" s="123">
        <v>42506</v>
      </c>
      <c r="X61" s="41">
        <v>14.82</v>
      </c>
      <c r="Y61" s="41">
        <v>14.91</v>
      </c>
      <c r="Z61" s="41">
        <v>14.7</v>
      </c>
      <c r="AA61" s="41">
        <v>14.77</v>
      </c>
      <c r="AB61" s="104">
        <v>1648100</v>
      </c>
      <c r="AC61" s="9">
        <v>14.77</v>
      </c>
      <c r="AD61" s="2">
        <f t="shared" si="1"/>
        <v>0.21000000000000085</v>
      </c>
      <c r="AE61" s="138">
        <f t="shared" si="2"/>
        <v>4.0788579197823527E-3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11.5297</v>
      </c>
      <c r="W62" s="123">
        <v>42503</v>
      </c>
      <c r="X62" s="41">
        <v>15.01</v>
      </c>
      <c r="Y62" s="41">
        <v>15.03</v>
      </c>
      <c r="Z62" s="41">
        <v>14.66</v>
      </c>
      <c r="AA62" s="41">
        <v>14.71</v>
      </c>
      <c r="AB62" s="104">
        <v>4353900</v>
      </c>
      <c r="AC62" s="9">
        <v>14.71</v>
      </c>
      <c r="AD62" s="2">
        <f t="shared" si="1"/>
        <v>0.36999999999999922</v>
      </c>
      <c r="AE62" s="138">
        <f t="shared" si="2"/>
        <v>-2.1290751829673882E-2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11.403</v>
      </c>
      <c r="W63" s="123">
        <v>42502</v>
      </c>
      <c r="X63" s="41">
        <v>15.19</v>
      </c>
      <c r="Y63" s="41">
        <v>15.3</v>
      </c>
      <c r="Z63" s="41">
        <v>14.8</v>
      </c>
      <c r="AA63" s="41">
        <v>15.03</v>
      </c>
      <c r="AB63" s="104">
        <v>3961400</v>
      </c>
      <c r="AC63" s="9">
        <v>15.03</v>
      </c>
      <c r="AD63" s="2">
        <f t="shared" si="1"/>
        <v>0.5</v>
      </c>
      <c r="AE63" s="138">
        <f t="shared" si="2"/>
        <v>0</v>
      </c>
      <c r="AL63" s="236"/>
      <c r="AO63" s="236"/>
      <c r="AP63" s="236"/>
    </row>
    <row r="64" spans="1:42" x14ac:dyDescent="0.25">
      <c r="A64" s="540" t="s">
        <v>344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42501</v>
      </c>
      <c r="X64" s="41">
        <v>15.32</v>
      </c>
      <c r="Y64" s="41">
        <v>15.33</v>
      </c>
      <c r="Z64" s="41">
        <v>14.97</v>
      </c>
      <c r="AA64" s="41">
        <v>15.03</v>
      </c>
      <c r="AB64" s="104">
        <v>2426500</v>
      </c>
      <c r="AC64" s="9">
        <v>15.03</v>
      </c>
      <c r="AD64" s="2">
        <f t="shared" si="1"/>
        <v>0.35999999999999943</v>
      </c>
      <c r="AE64" s="138">
        <f t="shared" si="2"/>
        <v>-1.7004578155657257E-2</v>
      </c>
    </row>
    <row r="65" spans="1:41" x14ac:dyDescent="0.25">
      <c r="A65" s="540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42500</v>
      </c>
      <c r="X65" s="41">
        <v>14.95</v>
      </c>
      <c r="Y65" s="41">
        <v>15.31</v>
      </c>
      <c r="Z65" s="41">
        <v>14.82</v>
      </c>
      <c r="AA65" s="41">
        <v>15.29</v>
      </c>
      <c r="AB65" s="104">
        <v>5604300</v>
      </c>
      <c r="AC65" s="9">
        <v>15.29</v>
      </c>
      <c r="AD65" s="2">
        <f t="shared" si="1"/>
        <v>0.49000000000000021</v>
      </c>
      <c r="AE65" s="138">
        <f t="shared" si="2"/>
        <v>2.5486250838363533E-2</v>
      </c>
      <c r="AL65" s="236"/>
      <c r="AO65" s="236"/>
    </row>
    <row r="66" spans="1:41" x14ac:dyDescent="0.25">
      <c r="A66" s="540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42499</v>
      </c>
      <c r="X66" s="41">
        <v>15.16</v>
      </c>
      <c r="Y66" s="41">
        <v>15.26</v>
      </c>
      <c r="Z66" s="41">
        <v>14.85</v>
      </c>
      <c r="AA66" s="41">
        <v>14.91</v>
      </c>
      <c r="AB66" s="104">
        <v>5050500</v>
      </c>
      <c r="AC66" s="9">
        <v>14.91</v>
      </c>
      <c r="AD66" s="2">
        <f t="shared" si="1"/>
        <v>0.41000000000000014</v>
      </c>
      <c r="AE66" s="138">
        <f t="shared" si="2"/>
        <v>-2.4214659685863782E-2</v>
      </c>
    </row>
    <row r="67" spans="1:41" x14ac:dyDescent="0.25">
      <c r="A67" s="541" t="s">
        <v>410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42496</v>
      </c>
      <c r="X67" s="41">
        <v>14.87</v>
      </c>
      <c r="Y67" s="41">
        <v>15.28</v>
      </c>
      <c r="Z67" s="41">
        <v>14.85</v>
      </c>
      <c r="AA67" s="41">
        <v>15.28</v>
      </c>
      <c r="AB67" s="104">
        <v>2791200</v>
      </c>
      <c r="AC67" s="9">
        <v>15.28</v>
      </c>
      <c r="AD67" s="2">
        <f>Y67-Z67</f>
        <v>0.42999999999999972</v>
      </c>
      <c r="AE67" s="138" t="e">
        <f>AC67/AC68-1</f>
        <v>#DIV/0!</v>
      </c>
      <c r="AL67" s="236"/>
    </row>
    <row r="68" spans="1:41" x14ac:dyDescent="0.25">
      <c r="A68" s="541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1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1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/>
      <c r="C141" s="10"/>
      <c r="D141" s="202"/>
      <c r="E141" s="40"/>
      <c r="F141" s="40"/>
      <c r="G141" s="40"/>
      <c r="H141" s="234"/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4">
    <mergeCell ref="B47:B48"/>
    <mergeCell ref="G30:G47"/>
    <mergeCell ref="A64:A66"/>
    <mergeCell ref="A67:A70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K13" sqref="K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42591</v>
      </c>
      <c r="X2" s="142">
        <v>56.08</v>
      </c>
      <c r="Y2" s="142">
        <v>56.24</v>
      </c>
      <c r="Z2" s="10">
        <v>55.69</v>
      </c>
      <c r="AA2" s="10">
        <v>55.77</v>
      </c>
      <c r="AB2" s="95">
        <v>8023100</v>
      </c>
      <c r="AC2" s="10">
        <v>55.77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306</v>
      </c>
      <c r="O3" s="11" t="s">
        <v>58</v>
      </c>
      <c r="Q3" s="232">
        <f>(F18-K18-M18)/Q2</f>
        <v>46.980000000000011</v>
      </c>
      <c r="W3" s="133">
        <v>42590</v>
      </c>
      <c r="X3" s="10">
        <v>56.13</v>
      </c>
      <c r="Y3" s="10">
        <v>56.39</v>
      </c>
      <c r="Z3" s="10">
        <v>55.68</v>
      </c>
      <c r="AA3" s="10">
        <v>55.98</v>
      </c>
      <c r="AB3" s="95">
        <v>6307000</v>
      </c>
      <c r="AC3" s="10">
        <v>55.98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55.77</v>
      </c>
      <c r="T4" s="1"/>
      <c r="W4" s="133">
        <v>42587</v>
      </c>
      <c r="X4" s="10">
        <v>55.32</v>
      </c>
      <c r="Y4" s="10">
        <v>56.06</v>
      </c>
      <c r="Z4" s="10">
        <v>55.17</v>
      </c>
      <c r="AA4" s="10">
        <v>55.85</v>
      </c>
      <c r="AB4" s="95">
        <v>7512500</v>
      </c>
      <c r="AC4" s="10">
        <v>55.85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1673.1000000000001</v>
      </c>
      <c r="W5" s="133">
        <v>42586</v>
      </c>
      <c r="X5" s="10">
        <v>54.96</v>
      </c>
      <c r="Y5" s="10">
        <v>55.57</v>
      </c>
      <c r="Z5" s="10">
        <v>54.65</v>
      </c>
      <c r="AA5" s="10">
        <v>54.79</v>
      </c>
      <c r="AB5" s="95">
        <v>8678100</v>
      </c>
      <c r="AC5" s="10">
        <v>54.79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42585</v>
      </c>
      <c r="X6" s="10">
        <v>54.55</v>
      </c>
      <c r="Y6" s="10">
        <v>55.19</v>
      </c>
      <c r="Z6" s="10">
        <v>54.28</v>
      </c>
      <c r="AA6" s="10">
        <v>54.75</v>
      </c>
      <c r="AB6" s="95">
        <v>9687300</v>
      </c>
      <c r="AC6" s="10">
        <v>54.75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263.69999999999959</v>
      </c>
      <c r="R7">
        <v>30</v>
      </c>
      <c r="W7" s="133">
        <v>42584</v>
      </c>
      <c r="X7" s="10">
        <v>55.23</v>
      </c>
      <c r="Y7" s="10">
        <v>55.28</v>
      </c>
      <c r="Z7" s="10">
        <v>54.78</v>
      </c>
      <c r="AA7" s="10">
        <v>54.92</v>
      </c>
      <c r="AB7" s="95">
        <v>7145600</v>
      </c>
      <c r="AC7" s="10">
        <v>54.92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263.69999999999959</v>
      </c>
      <c r="W8" s="133">
        <v>42583</v>
      </c>
      <c r="X8" s="10">
        <v>55.73</v>
      </c>
      <c r="Y8" s="10">
        <v>55.87</v>
      </c>
      <c r="Z8" s="10">
        <v>55.3</v>
      </c>
      <c r="AA8" s="10">
        <v>55.41</v>
      </c>
      <c r="AB8" s="95">
        <v>6268400</v>
      </c>
      <c r="AC8" s="10">
        <v>55.41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0.18710089399744539</v>
      </c>
      <c r="W9" s="133">
        <v>42580</v>
      </c>
      <c r="X9" s="10">
        <v>55.27</v>
      </c>
      <c r="Y9" s="10">
        <v>55.66</v>
      </c>
      <c r="Z9" s="10">
        <v>55.21</v>
      </c>
      <c r="AA9" s="10">
        <v>55.5</v>
      </c>
      <c r="AB9" s="95">
        <v>6353400</v>
      </c>
      <c r="AC9" s="10">
        <v>55.5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42579</v>
      </c>
      <c r="X10" s="10">
        <v>55.59</v>
      </c>
      <c r="Y10" s="10">
        <v>55.81</v>
      </c>
      <c r="Z10" s="10">
        <v>54.98</v>
      </c>
      <c r="AA10" s="10">
        <v>55.45</v>
      </c>
      <c r="AB10" s="95">
        <v>9574100</v>
      </c>
      <c r="AC10" s="10">
        <v>55.45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42578</v>
      </c>
      <c r="X11" s="10">
        <v>56.5</v>
      </c>
      <c r="Y11" s="10">
        <v>57</v>
      </c>
      <c r="Z11" s="10">
        <v>55.47</v>
      </c>
      <c r="AA11" s="10">
        <v>55.79</v>
      </c>
      <c r="AB11" s="95">
        <v>10295400</v>
      </c>
      <c r="AC11" s="10">
        <v>55.79</v>
      </c>
      <c r="AE11" s="138"/>
    </row>
    <row r="12" spans="1:42" x14ac:dyDescent="0.25">
      <c r="H12" s="72"/>
      <c r="W12" s="133">
        <v>42577</v>
      </c>
      <c r="X12" s="10">
        <v>57.2</v>
      </c>
      <c r="Y12" s="10">
        <v>57.87</v>
      </c>
      <c r="Z12" s="10">
        <v>56.25</v>
      </c>
      <c r="AA12" s="10">
        <v>56.37</v>
      </c>
      <c r="AB12" s="95">
        <v>8546700</v>
      </c>
      <c r="AC12" s="10">
        <v>56.37</v>
      </c>
      <c r="AE12" s="138"/>
      <c r="AL12" s="236"/>
      <c r="AO12" s="236"/>
    </row>
    <row r="13" spans="1:42" x14ac:dyDescent="0.25">
      <c r="H13" s="72"/>
      <c r="T13" s="1"/>
      <c r="W13" s="133">
        <v>42576</v>
      </c>
      <c r="X13" s="10">
        <v>56.87</v>
      </c>
      <c r="Y13" s="10">
        <v>57.15</v>
      </c>
      <c r="Z13" s="10">
        <v>56.46</v>
      </c>
      <c r="AA13" s="10">
        <v>57.14</v>
      </c>
      <c r="AB13" s="95">
        <v>7256300</v>
      </c>
      <c r="AC13" s="10">
        <v>57.14</v>
      </c>
      <c r="AE13" s="138"/>
    </row>
    <row r="14" spans="1:42" x14ac:dyDescent="0.25">
      <c r="H14" s="72"/>
      <c r="W14" s="133">
        <v>42573</v>
      </c>
      <c r="X14" s="10">
        <v>56.82</v>
      </c>
      <c r="Y14" s="10">
        <v>56.96</v>
      </c>
      <c r="Z14" s="10">
        <v>56.43</v>
      </c>
      <c r="AA14" s="10">
        <v>56.73</v>
      </c>
      <c r="AB14" s="95">
        <v>8614700</v>
      </c>
      <c r="AC14" s="10">
        <v>56.73</v>
      </c>
      <c r="AE14" s="138"/>
      <c r="AL14" s="236"/>
      <c r="AO14" s="236"/>
      <c r="AP14" s="236"/>
    </row>
    <row r="15" spans="1:42" x14ac:dyDescent="0.25">
      <c r="H15" s="72"/>
      <c r="W15" s="133">
        <v>42572</v>
      </c>
      <c r="X15" s="10">
        <v>57.99</v>
      </c>
      <c r="Y15" s="10">
        <v>58.03</v>
      </c>
      <c r="Z15" s="10">
        <v>56.57</v>
      </c>
      <c r="AA15" s="10">
        <v>56.99</v>
      </c>
      <c r="AB15" s="95">
        <v>8262000</v>
      </c>
      <c r="AC15" s="10">
        <v>56.99</v>
      </c>
      <c r="AE15" s="138"/>
    </row>
    <row r="16" spans="1:42" x14ac:dyDescent="0.25">
      <c r="H16" s="72"/>
      <c r="O16" s="2"/>
      <c r="P16" s="2"/>
      <c r="Q16" s="2"/>
      <c r="T16" s="69"/>
      <c r="W16" s="133">
        <v>42571</v>
      </c>
      <c r="X16" s="10">
        <v>57.99</v>
      </c>
      <c r="Y16" s="10">
        <v>58.1</v>
      </c>
      <c r="Z16" s="10">
        <v>57.74</v>
      </c>
      <c r="AA16" s="10">
        <v>57.76</v>
      </c>
      <c r="AB16" s="95">
        <v>5872400</v>
      </c>
      <c r="AC16" s="10">
        <v>57.76</v>
      </c>
      <c r="AE16" s="138"/>
    </row>
    <row r="17" spans="1:41" x14ac:dyDescent="0.25">
      <c r="H17" s="72"/>
      <c r="O17" s="2"/>
      <c r="P17" s="2"/>
      <c r="Q17" s="2"/>
      <c r="W17" s="133">
        <v>42570</v>
      </c>
      <c r="X17" s="10">
        <v>57.46</v>
      </c>
      <c r="Y17" s="10">
        <v>57.77</v>
      </c>
      <c r="Z17" s="10">
        <v>57.15</v>
      </c>
      <c r="AA17" s="10">
        <v>57.76</v>
      </c>
      <c r="AB17" s="95">
        <v>7442700</v>
      </c>
      <c r="AC17" s="10">
        <v>57.76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42569</v>
      </c>
      <c r="X18" s="10">
        <v>58</v>
      </c>
      <c r="Y18" s="10">
        <v>58.16</v>
      </c>
      <c r="Z18" s="10">
        <v>57.74</v>
      </c>
      <c r="AA18" s="10">
        <v>57.74</v>
      </c>
      <c r="AB18" s="95">
        <v>6478900</v>
      </c>
      <c r="AC18" s="10">
        <v>57.74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42566</v>
      </c>
      <c r="X19" s="10">
        <v>58.59</v>
      </c>
      <c r="Y19" s="10">
        <v>58.87</v>
      </c>
      <c r="Z19" s="10">
        <v>57.87</v>
      </c>
      <c r="AA19" s="10">
        <v>57.87</v>
      </c>
      <c r="AB19" s="95">
        <v>9225200</v>
      </c>
      <c r="AC19" s="10">
        <v>57.87</v>
      </c>
      <c r="AE19" s="138"/>
    </row>
    <row r="20" spans="1:41" x14ac:dyDescent="0.25">
      <c r="O20" s="2"/>
      <c r="P20" s="2"/>
      <c r="Q20" s="2"/>
      <c r="W20" s="133">
        <v>42565</v>
      </c>
      <c r="X20" s="10">
        <v>58.3</v>
      </c>
      <c r="Y20" s="10">
        <v>58.6</v>
      </c>
      <c r="Z20" s="10">
        <v>58.15</v>
      </c>
      <c r="AA20" s="10">
        <v>58.49</v>
      </c>
      <c r="AB20" s="95">
        <v>7488400</v>
      </c>
      <c r="AC20" s="10">
        <v>58.49</v>
      </c>
      <c r="AE20" s="138"/>
    </row>
    <row r="21" spans="1:41" x14ac:dyDescent="0.25">
      <c r="O21" s="2"/>
      <c r="P21" s="2"/>
      <c r="Q21" s="2"/>
      <c r="W21" s="133">
        <v>42564</v>
      </c>
      <c r="X21" s="10">
        <v>58.18</v>
      </c>
      <c r="Y21" s="10">
        <v>58.44</v>
      </c>
      <c r="Z21" s="10">
        <v>57.73</v>
      </c>
      <c r="AA21" s="10">
        <v>57.99</v>
      </c>
      <c r="AB21" s="95">
        <v>9126500</v>
      </c>
      <c r="AC21" s="10">
        <v>57.99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42563</v>
      </c>
      <c r="X22" s="10">
        <v>57.09</v>
      </c>
      <c r="Y22" s="10">
        <v>58.2</v>
      </c>
      <c r="Z22" s="10">
        <v>57.07</v>
      </c>
      <c r="AA22" s="10">
        <v>58.06</v>
      </c>
      <c r="AB22" s="95">
        <v>11164400</v>
      </c>
      <c r="AC22" s="10">
        <v>58.06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42562</v>
      </c>
      <c r="X23" s="10">
        <v>56.83</v>
      </c>
      <c r="Y23" s="10">
        <v>57.23</v>
      </c>
      <c r="Z23" s="10">
        <v>56.71</v>
      </c>
      <c r="AA23" s="10">
        <v>56.83</v>
      </c>
      <c r="AB23" s="95">
        <v>8122500</v>
      </c>
      <c r="AC23" s="10">
        <v>56.83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42559</v>
      </c>
      <c r="X24" s="10">
        <v>56.1</v>
      </c>
      <c r="Y24" s="10">
        <v>56.82</v>
      </c>
      <c r="Z24" s="10">
        <v>56.09</v>
      </c>
      <c r="AA24" s="10">
        <v>56.72</v>
      </c>
      <c r="AB24" s="95">
        <v>8645900</v>
      </c>
      <c r="AC24" s="10">
        <v>56.72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42558</v>
      </c>
      <c r="X25" s="10">
        <v>55.8</v>
      </c>
      <c r="Y25" s="10">
        <v>55.98</v>
      </c>
      <c r="Z25" s="10">
        <v>55.56</v>
      </c>
      <c r="AA25" s="10">
        <v>55.92</v>
      </c>
      <c r="AB25" s="95">
        <v>6948000</v>
      </c>
      <c r="AC25" s="10">
        <v>55.92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42557</v>
      </c>
      <c r="X26" s="10">
        <v>54.88</v>
      </c>
      <c r="Y26" s="10">
        <v>55.81</v>
      </c>
      <c r="Z26" s="10">
        <v>54.82</v>
      </c>
      <c r="AA26" s="10">
        <v>55.8</v>
      </c>
      <c r="AB26" s="95">
        <v>7863400</v>
      </c>
      <c r="AC26" s="10">
        <v>55.8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42556</v>
      </c>
      <c r="X27" s="10">
        <v>55.34</v>
      </c>
      <c r="Y27" s="10">
        <v>55.91</v>
      </c>
      <c r="Z27" s="10">
        <v>55.01</v>
      </c>
      <c r="AA27" s="10">
        <v>55.2</v>
      </c>
      <c r="AB27" s="95">
        <v>10256100</v>
      </c>
      <c r="AC27" s="10">
        <v>55.2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42552</v>
      </c>
      <c r="X28" s="10">
        <v>55.07</v>
      </c>
      <c r="Y28" s="10">
        <v>55.81</v>
      </c>
      <c r="Z28" s="10">
        <v>54.91</v>
      </c>
      <c r="AA28" s="10">
        <v>55.61</v>
      </c>
      <c r="AB28" s="95">
        <v>9285100</v>
      </c>
      <c r="AC28" s="10">
        <v>55.61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42551</v>
      </c>
      <c r="X29" s="10">
        <v>55.29</v>
      </c>
      <c r="Y29" s="10">
        <v>55.43</v>
      </c>
      <c r="Z29" s="10">
        <v>54.6</v>
      </c>
      <c r="AA29" s="10">
        <v>55.2</v>
      </c>
      <c r="AB29" s="95">
        <v>17350500</v>
      </c>
      <c r="AC29" s="10">
        <v>55.2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42550</v>
      </c>
      <c r="X30" s="10">
        <v>54.5</v>
      </c>
      <c r="Y30" s="10">
        <v>55.14</v>
      </c>
      <c r="Z30" s="10">
        <v>52.89</v>
      </c>
      <c r="AA30" s="10">
        <v>55.13</v>
      </c>
      <c r="AB30" s="95">
        <v>36084800</v>
      </c>
      <c r="AC30" s="10">
        <v>55.13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42549</v>
      </c>
      <c r="X31" s="10">
        <v>52.04</v>
      </c>
      <c r="Y31" s="10">
        <v>53.2</v>
      </c>
      <c r="Z31" s="10">
        <v>51.57</v>
      </c>
      <c r="AA31" s="10">
        <v>53.09</v>
      </c>
      <c r="AB31" s="95">
        <v>20837800</v>
      </c>
      <c r="AC31" s="10">
        <v>53.09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42548</v>
      </c>
      <c r="X32" s="10">
        <v>52</v>
      </c>
      <c r="Y32" s="10">
        <v>52.52</v>
      </c>
      <c r="Z32" s="10">
        <v>51.48</v>
      </c>
      <c r="AA32" s="10">
        <v>51.89</v>
      </c>
      <c r="AB32" s="95">
        <v>15265700</v>
      </c>
      <c r="AC32" s="10">
        <v>51.89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42545</v>
      </c>
      <c r="X33" s="10">
        <v>52.36</v>
      </c>
      <c r="Y33" s="10">
        <v>53.36</v>
      </c>
      <c r="Z33" s="10">
        <v>52.18</v>
      </c>
      <c r="AA33" s="10">
        <v>52.59</v>
      </c>
      <c r="AB33" s="95">
        <v>18481200</v>
      </c>
      <c r="AC33" s="10">
        <v>52.59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42544</v>
      </c>
      <c r="X34" s="10">
        <v>55.11</v>
      </c>
      <c r="Y34" s="10">
        <v>55.18</v>
      </c>
      <c r="Z34" s="10">
        <v>53.95</v>
      </c>
      <c r="AA34" s="10">
        <v>54.12</v>
      </c>
      <c r="AB34" s="95">
        <v>11219800</v>
      </c>
      <c r="AC34" s="10">
        <v>54.12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42543</v>
      </c>
      <c r="X35" s="10">
        <v>55</v>
      </c>
      <c r="Y35" s="10">
        <v>55.14</v>
      </c>
      <c r="Z35" s="10">
        <v>54.53</v>
      </c>
      <c r="AA35" s="10">
        <v>54.57</v>
      </c>
      <c r="AB35" s="95">
        <v>7019600</v>
      </c>
      <c r="AC35" s="10">
        <v>54.57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42542</v>
      </c>
      <c r="X36" s="10">
        <v>54.46</v>
      </c>
      <c r="Y36" s="10">
        <v>55.09</v>
      </c>
      <c r="Z36" s="10">
        <v>54.44</v>
      </c>
      <c r="AA36" s="10">
        <v>54.77</v>
      </c>
      <c r="AB36" s="95">
        <v>8278200</v>
      </c>
      <c r="AC36" s="10">
        <v>54.77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42541</v>
      </c>
      <c r="X37" s="10">
        <v>54.23</v>
      </c>
      <c r="Y37" s="10">
        <v>55.15</v>
      </c>
      <c r="Z37" s="10">
        <v>54.23</v>
      </c>
      <c r="AA37" s="10">
        <v>54.36</v>
      </c>
      <c r="AB37" s="95">
        <v>8429400</v>
      </c>
      <c r="AC37" s="10">
        <v>54.36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42538</v>
      </c>
      <c r="X38" s="10">
        <v>53.45</v>
      </c>
      <c r="Y38" s="10">
        <v>53.87</v>
      </c>
      <c r="Z38" s="10">
        <v>53.16</v>
      </c>
      <c r="AA38" s="10">
        <v>53.71</v>
      </c>
      <c r="AB38" s="95">
        <v>11007100</v>
      </c>
      <c r="AC38" s="10">
        <v>53.71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42537</v>
      </c>
      <c r="X39" s="10">
        <v>53.54</v>
      </c>
      <c r="Y39" s="10">
        <v>53.64</v>
      </c>
      <c r="Z39" s="10">
        <v>52.94</v>
      </c>
      <c r="AA39" s="10">
        <v>53.47</v>
      </c>
      <c r="AB39" s="95">
        <v>14456500</v>
      </c>
      <c r="AC39" s="10">
        <v>53.47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42536</v>
      </c>
      <c r="X40" s="10">
        <v>54.24</v>
      </c>
      <c r="Y40" s="10">
        <v>55.06</v>
      </c>
      <c r="Z40" s="10">
        <v>54.24</v>
      </c>
      <c r="AA40" s="10">
        <v>54.31</v>
      </c>
      <c r="AB40" s="95">
        <v>7498400</v>
      </c>
      <c r="AC40" s="10">
        <v>54.31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42535</v>
      </c>
      <c r="X41" s="10">
        <v>54.58</v>
      </c>
      <c r="Y41" s="10">
        <v>54.94</v>
      </c>
      <c r="Z41" s="10">
        <v>54.08</v>
      </c>
      <c r="AA41" s="10">
        <v>54.12</v>
      </c>
      <c r="AB41" s="95">
        <v>9585600</v>
      </c>
      <c r="AC41" s="10">
        <v>54.12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42534</v>
      </c>
      <c r="X42" s="10">
        <v>55</v>
      </c>
      <c r="Y42" s="10">
        <v>55.64</v>
      </c>
      <c r="Z42" s="10">
        <v>54.88</v>
      </c>
      <c r="AA42" s="10">
        <v>54.91</v>
      </c>
      <c r="AB42" s="95">
        <v>8582200</v>
      </c>
      <c r="AC42" s="10">
        <v>54.91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55.98</v>
      </c>
      <c r="W43" s="133">
        <v>42531</v>
      </c>
      <c r="X43" s="10">
        <v>54.64</v>
      </c>
      <c r="Y43" s="10">
        <v>55.36</v>
      </c>
      <c r="Z43" s="10">
        <v>54.55</v>
      </c>
      <c r="AA43" s="10">
        <v>55.11</v>
      </c>
      <c r="AB43" s="95">
        <v>12183600</v>
      </c>
      <c r="AC43" s="10">
        <v>55.11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8" t="s">
        <v>78</v>
      </c>
      <c r="P44" s="528"/>
      <c r="T44" s="93" t="s">
        <v>99</v>
      </c>
      <c r="U44" s="130">
        <v>56.08</v>
      </c>
      <c r="W44" s="133">
        <v>42530</v>
      </c>
      <c r="X44" s="10">
        <v>54.11</v>
      </c>
      <c r="Y44" s="10">
        <v>55.05</v>
      </c>
      <c r="Z44" s="10">
        <v>53.88</v>
      </c>
      <c r="AA44" s="10">
        <v>54.94</v>
      </c>
      <c r="AB44" s="95">
        <v>11609800</v>
      </c>
      <c r="AC44" s="10">
        <v>54.94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61.347000000000008</v>
      </c>
      <c r="T45" s="93" t="s">
        <v>100</v>
      </c>
      <c r="U45" s="130" t="s">
        <v>548</v>
      </c>
      <c r="W45" s="133">
        <v>42529</v>
      </c>
      <c r="X45" s="10">
        <v>53.83</v>
      </c>
      <c r="Y45" s="10">
        <v>54.34</v>
      </c>
      <c r="Z45" s="10">
        <v>53.66</v>
      </c>
      <c r="AA45" s="10">
        <v>54.12</v>
      </c>
      <c r="AB45" s="95">
        <v>12068500</v>
      </c>
      <c r="AC45" s="10">
        <v>54.12</v>
      </c>
      <c r="AE45" s="138"/>
    </row>
    <row r="46" spans="2:41" x14ac:dyDescent="0.25">
      <c r="O46" s="83">
        <v>1.0900000000000001</v>
      </c>
      <c r="P46" s="83">
        <f t="shared" ref="P46:P65" si="28">O46*$Q$4</f>
        <v>60.789300000000004</v>
      </c>
      <c r="T46" s="93" t="s">
        <v>101</v>
      </c>
      <c r="U46" s="130" t="s">
        <v>549</v>
      </c>
      <c r="W46" s="133">
        <v>42528</v>
      </c>
      <c r="X46" s="10">
        <v>54.16</v>
      </c>
      <c r="Y46" s="10">
        <v>54.35</v>
      </c>
      <c r="Z46" s="10">
        <v>53.55</v>
      </c>
      <c r="AA46" s="10">
        <v>53.55</v>
      </c>
      <c r="AB46" s="95">
        <v>13334000</v>
      </c>
      <c r="AC46" s="10">
        <v>53.55</v>
      </c>
      <c r="AE46" s="138"/>
    </row>
    <row r="47" spans="2:41" x14ac:dyDescent="0.25">
      <c r="O47" s="83">
        <v>1.08</v>
      </c>
      <c r="P47" s="83">
        <f t="shared" si="28"/>
        <v>60.231600000000007</v>
      </c>
      <c r="T47" s="93" t="s">
        <v>102</v>
      </c>
      <c r="U47" s="130">
        <v>65.790000000000006</v>
      </c>
      <c r="W47" s="133">
        <v>42527</v>
      </c>
      <c r="X47" s="10">
        <v>53.77</v>
      </c>
      <c r="Y47" s="10">
        <v>54.54</v>
      </c>
      <c r="Z47" s="10">
        <v>53.69</v>
      </c>
      <c r="AA47" s="10">
        <v>54.3</v>
      </c>
      <c r="AB47" s="95">
        <v>13808300</v>
      </c>
      <c r="AC47" s="10">
        <v>54.3</v>
      </c>
      <c r="AE47" s="138"/>
    </row>
    <row r="48" spans="2:41" x14ac:dyDescent="0.25">
      <c r="O48" s="83">
        <v>1.07</v>
      </c>
      <c r="P48" s="83">
        <f t="shared" si="28"/>
        <v>59.673900000000003</v>
      </c>
      <c r="T48" s="93" t="s">
        <v>103</v>
      </c>
      <c r="U48" s="130">
        <v>0.56589199999999995</v>
      </c>
      <c r="W48" s="133">
        <v>42524</v>
      </c>
      <c r="X48" s="10">
        <v>54.29</v>
      </c>
      <c r="Y48" s="10">
        <v>54.57</v>
      </c>
      <c r="Z48" s="10">
        <v>53.4</v>
      </c>
      <c r="AA48" s="10">
        <v>53.45</v>
      </c>
      <c r="AB48" s="95">
        <v>17265800</v>
      </c>
      <c r="AC48" s="10">
        <v>53.45</v>
      </c>
      <c r="AE48" s="138"/>
    </row>
    <row r="49" spans="15:41" x14ac:dyDescent="0.25">
      <c r="O49" s="83">
        <v>1.06</v>
      </c>
      <c r="P49" s="83">
        <f t="shared" si="28"/>
        <v>59.116200000000006</v>
      </c>
      <c r="T49" s="93" t="s">
        <v>123</v>
      </c>
      <c r="U49" s="130" t="s">
        <v>283</v>
      </c>
      <c r="W49" s="133">
        <v>42523</v>
      </c>
      <c r="X49" s="10">
        <v>54.22</v>
      </c>
      <c r="Y49" s="10">
        <v>54.67</v>
      </c>
      <c r="Z49" s="10">
        <v>54.22</v>
      </c>
      <c r="AA49" s="10">
        <v>54.53</v>
      </c>
      <c r="AB49" s="95">
        <v>13901700</v>
      </c>
      <c r="AC49" s="10">
        <v>54.53</v>
      </c>
      <c r="AE49" s="138"/>
    </row>
    <row r="50" spans="15:41" x14ac:dyDescent="0.25">
      <c r="O50" s="83">
        <v>1.05</v>
      </c>
      <c r="P50" s="83">
        <f t="shared" si="28"/>
        <v>58.558500000000002</v>
      </c>
      <c r="T50" s="93"/>
      <c r="U50" s="130"/>
      <c r="W50" s="133">
        <v>42523</v>
      </c>
      <c r="X50" s="10" t="s">
        <v>209</v>
      </c>
      <c r="Y50" s="10"/>
      <c r="Z50" s="10"/>
      <c r="AA50" s="10"/>
      <c r="AB50" s="95"/>
      <c r="AC50" s="10"/>
      <c r="AE50" s="138"/>
      <c r="AL50" s="236"/>
      <c r="AO50" s="236"/>
    </row>
    <row r="51" spans="15:41" x14ac:dyDescent="0.25">
      <c r="O51" s="83">
        <v>1.04</v>
      </c>
      <c r="P51" s="83">
        <f t="shared" si="28"/>
        <v>58.000800000000005</v>
      </c>
      <c r="T51" s="93" t="s">
        <v>105</v>
      </c>
      <c r="U51" s="130" t="s">
        <v>550</v>
      </c>
      <c r="W51" s="133">
        <v>42522</v>
      </c>
      <c r="X51" s="10">
        <v>53.33</v>
      </c>
      <c r="Y51" s="10">
        <v>55.04</v>
      </c>
      <c r="Z51" s="10">
        <v>52.92</v>
      </c>
      <c r="AA51" s="10">
        <v>54.93</v>
      </c>
      <c r="AB51" s="95">
        <v>28409300</v>
      </c>
      <c r="AC51" s="10">
        <v>54.77</v>
      </c>
      <c r="AE51" s="138"/>
    </row>
    <row r="52" spans="15:41" x14ac:dyDescent="0.25">
      <c r="O52" s="83">
        <v>1.03</v>
      </c>
      <c r="P52" s="83">
        <f t="shared" si="28"/>
        <v>57.443100000000001</v>
      </c>
      <c r="T52" s="93" t="s">
        <v>106</v>
      </c>
      <c r="U52" s="130" t="s">
        <v>208</v>
      </c>
      <c r="W52" s="133">
        <v>42521</v>
      </c>
      <c r="X52" s="10">
        <v>56.41</v>
      </c>
      <c r="Y52" s="10">
        <v>56.47</v>
      </c>
      <c r="Z52" s="10">
        <v>55.17</v>
      </c>
      <c r="AA52" s="10">
        <v>55.22</v>
      </c>
      <c r="AB52" s="95">
        <v>14233600</v>
      </c>
      <c r="AC52" s="10">
        <v>55.06</v>
      </c>
      <c r="AE52" s="138"/>
    </row>
    <row r="53" spans="15:41" x14ac:dyDescent="0.25">
      <c r="O53" s="83">
        <v>1.02</v>
      </c>
      <c r="P53" s="83">
        <f t="shared" si="28"/>
        <v>56.885400000000004</v>
      </c>
      <c r="T53" s="93" t="s">
        <v>107</v>
      </c>
      <c r="U53" s="131">
        <v>8044357</v>
      </c>
      <c r="W53" s="133">
        <v>42517</v>
      </c>
      <c r="X53" s="10">
        <v>56.17</v>
      </c>
      <c r="Y53" s="10">
        <v>56.53</v>
      </c>
      <c r="Z53" s="10">
        <v>55.98</v>
      </c>
      <c r="AA53" s="10">
        <v>56.19</v>
      </c>
      <c r="AB53" s="95">
        <v>8525900</v>
      </c>
      <c r="AC53" s="10">
        <v>56.03</v>
      </c>
      <c r="AE53" s="138"/>
    </row>
    <row r="54" spans="15:41" x14ac:dyDescent="0.25">
      <c r="O54" s="83">
        <v>1.01</v>
      </c>
      <c r="P54" s="83">
        <f t="shared" si="28"/>
        <v>56.3277</v>
      </c>
      <c r="T54" s="93" t="s">
        <v>110</v>
      </c>
      <c r="U54" s="131">
        <v>10687000</v>
      </c>
      <c r="W54" s="133">
        <v>42516</v>
      </c>
      <c r="X54" s="10">
        <v>56.05</v>
      </c>
      <c r="Y54" s="10">
        <v>56.36</v>
      </c>
      <c r="Z54" s="10">
        <v>55.6</v>
      </c>
      <c r="AA54" s="10">
        <v>55.84</v>
      </c>
      <c r="AB54" s="95">
        <v>9063100</v>
      </c>
      <c r="AC54" s="10">
        <v>55.68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55.77</v>
      </c>
      <c r="T55" s="93" t="s">
        <v>108</v>
      </c>
      <c r="U55" s="130" t="s">
        <v>551</v>
      </c>
      <c r="W55" s="133">
        <v>42515</v>
      </c>
      <c r="X55" s="10">
        <v>56.47</v>
      </c>
      <c r="Y55" s="10">
        <v>56.69</v>
      </c>
      <c r="Z55" s="10">
        <v>55.77</v>
      </c>
      <c r="AA55" s="10">
        <v>55.99</v>
      </c>
      <c r="AB55" s="95">
        <v>9921500</v>
      </c>
      <c r="AC55" s="10">
        <v>55.83</v>
      </c>
      <c r="AE55" s="138"/>
    </row>
    <row r="56" spans="15:41" x14ac:dyDescent="0.25">
      <c r="O56" s="83">
        <v>0.99</v>
      </c>
      <c r="P56" s="83">
        <f t="shared" si="28"/>
        <v>55.212300000000006</v>
      </c>
      <c r="T56" s="93" t="s">
        <v>111</v>
      </c>
      <c r="U56" s="130">
        <v>25.82</v>
      </c>
      <c r="W56" s="133">
        <v>42514</v>
      </c>
      <c r="X56" s="10">
        <v>56.05</v>
      </c>
      <c r="Y56" s="10">
        <v>56.77</v>
      </c>
      <c r="Z56" s="10">
        <v>55.86</v>
      </c>
      <c r="AA56" s="10">
        <v>56.59</v>
      </c>
      <c r="AB56" s="95">
        <v>11098700</v>
      </c>
      <c r="AC56" s="10">
        <v>56.43</v>
      </c>
      <c r="AE56" s="138"/>
    </row>
    <row r="57" spans="15:41" x14ac:dyDescent="0.25">
      <c r="O57" s="83">
        <v>0.98</v>
      </c>
      <c r="P57" s="83">
        <f t="shared" si="28"/>
        <v>54.654600000000002</v>
      </c>
      <c r="T57" s="93" t="s">
        <v>112</v>
      </c>
      <c r="U57" s="130">
        <v>2.16</v>
      </c>
      <c r="W57" s="133">
        <v>42513</v>
      </c>
      <c r="X57" s="10">
        <v>56.6</v>
      </c>
      <c r="Y57" s="10">
        <v>56.97</v>
      </c>
      <c r="Z57" s="10">
        <v>55.95</v>
      </c>
      <c r="AA57" s="10">
        <v>55.99</v>
      </c>
      <c r="AB57" s="95">
        <v>7780700</v>
      </c>
      <c r="AC57" s="10">
        <v>55.83</v>
      </c>
      <c r="AE57" s="138"/>
    </row>
    <row r="58" spans="15:41" x14ac:dyDescent="0.25">
      <c r="O58" s="83">
        <v>0.97</v>
      </c>
      <c r="P58" s="83">
        <f t="shared" si="28"/>
        <v>54.096900000000005</v>
      </c>
      <c r="T58" s="93" t="s">
        <v>109</v>
      </c>
      <c r="U58" s="130" t="s">
        <v>407</v>
      </c>
      <c r="W58" s="133">
        <v>42510</v>
      </c>
      <c r="X58" s="10">
        <v>55.88</v>
      </c>
      <c r="Y58" s="10">
        <v>57.06</v>
      </c>
      <c r="Z58" s="10">
        <v>55.41</v>
      </c>
      <c r="AA58" s="10">
        <v>56.48</v>
      </c>
      <c r="AB58" s="95">
        <v>13745300</v>
      </c>
      <c r="AC58" s="10">
        <v>56.32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53.539200000000001</v>
      </c>
      <c r="W59" s="133">
        <v>42509</v>
      </c>
      <c r="X59" s="10">
        <v>55.82</v>
      </c>
      <c r="Y59" s="10">
        <v>57.3</v>
      </c>
      <c r="Z59" s="10">
        <v>55.67</v>
      </c>
      <c r="AA59" s="10">
        <v>57.04</v>
      </c>
      <c r="AB59" s="95">
        <v>9376500</v>
      </c>
      <c r="AC59" s="10">
        <v>56.87</v>
      </c>
      <c r="AE59" s="138"/>
    </row>
    <row r="60" spans="15:41" x14ac:dyDescent="0.25">
      <c r="O60" s="83">
        <v>0.95</v>
      </c>
      <c r="P60" s="83">
        <f t="shared" si="28"/>
        <v>52.981500000000004</v>
      </c>
      <c r="W60" s="133">
        <v>42508</v>
      </c>
      <c r="X60" s="10">
        <v>56.76</v>
      </c>
      <c r="Y60" s="10">
        <v>56.87</v>
      </c>
      <c r="Z60" s="10">
        <v>55.67</v>
      </c>
      <c r="AA60" s="10">
        <v>56.12</v>
      </c>
      <c r="AB60" s="95">
        <v>11532800</v>
      </c>
      <c r="AC60" s="10">
        <v>55.96</v>
      </c>
      <c r="AE60" s="138"/>
    </row>
    <row r="61" spans="15:41" x14ac:dyDescent="0.25">
      <c r="O61" s="83">
        <v>0.94</v>
      </c>
      <c r="P61" s="83">
        <f t="shared" si="28"/>
        <v>52.4238</v>
      </c>
      <c r="W61" s="133">
        <v>42507</v>
      </c>
      <c r="X61" s="10">
        <v>57.15</v>
      </c>
      <c r="Y61" s="10">
        <v>57.38</v>
      </c>
      <c r="Z61" s="10">
        <v>56.65</v>
      </c>
      <c r="AA61" s="10">
        <v>57.1</v>
      </c>
      <c r="AB61" s="95">
        <v>7620700</v>
      </c>
      <c r="AC61" s="10">
        <v>56.93</v>
      </c>
      <c r="AE61" s="138"/>
    </row>
    <row r="62" spans="15:41" x14ac:dyDescent="0.25">
      <c r="O62" s="83">
        <v>0.93</v>
      </c>
      <c r="P62" s="83">
        <f t="shared" si="28"/>
        <v>51.866100000000003</v>
      </c>
      <c r="W62" s="133">
        <v>42506</v>
      </c>
      <c r="X62" s="10">
        <v>57.27</v>
      </c>
      <c r="Y62" s="10">
        <v>57.53</v>
      </c>
      <c r="Z62" s="10">
        <v>56.63</v>
      </c>
      <c r="AA62" s="10">
        <v>57.14</v>
      </c>
      <c r="AB62" s="95">
        <v>8045900</v>
      </c>
      <c r="AC62" s="10">
        <v>56.97</v>
      </c>
      <c r="AE62" s="138"/>
    </row>
    <row r="63" spans="15:41" x14ac:dyDescent="0.25">
      <c r="O63" s="83">
        <v>0.92</v>
      </c>
      <c r="P63" s="83">
        <f t="shared" si="28"/>
        <v>51.308400000000006</v>
      </c>
      <c r="W63" s="133">
        <v>42503</v>
      </c>
      <c r="X63" s="10">
        <v>57.74</v>
      </c>
      <c r="Y63" s="10">
        <v>58.12</v>
      </c>
      <c r="Z63" s="10">
        <v>57.28</v>
      </c>
      <c r="AA63" s="10">
        <v>57.31</v>
      </c>
      <c r="AB63" s="95">
        <v>7392600</v>
      </c>
      <c r="AC63" s="10">
        <v>57.14</v>
      </c>
      <c r="AE63" s="138"/>
    </row>
    <row r="64" spans="15:41" x14ac:dyDescent="0.25">
      <c r="O64" s="83">
        <v>0.91</v>
      </c>
      <c r="P64" s="83">
        <f t="shared" si="28"/>
        <v>50.750700000000002</v>
      </c>
      <c r="W64" s="133">
        <v>42502</v>
      </c>
      <c r="X64" s="10">
        <v>57.52</v>
      </c>
      <c r="Y64" s="10">
        <v>58.34</v>
      </c>
      <c r="Z64" s="10">
        <v>57.31</v>
      </c>
      <c r="AA64" s="10">
        <v>57.99</v>
      </c>
      <c r="AB64" s="95">
        <v>8083700</v>
      </c>
      <c r="AC64" s="10">
        <v>57.82</v>
      </c>
      <c r="AE64" s="138"/>
    </row>
    <row r="65" spans="15:31" x14ac:dyDescent="0.25">
      <c r="O65" s="83">
        <v>0.9</v>
      </c>
      <c r="P65" s="83">
        <f t="shared" si="28"/>
        <v>50.193000000000005</v>
      </c>
      <c r="W65" s="133">
        <v>42501</v>
      </c>
      <c r="X65" s="10">
        <v>58.5</v>
      </c>
      <c r="Y65" s="10">
        <v>58.68</v>
      </c>
      <c r="Z65" s="10">
        <v>56.85</v>
      </c>
      <c r="AA65" s="10">
        <v>57.01</v>
      </c>
      <c r="AB65" s="95">
        <v>12823000</v>
      </c>
      <c r="AC65" s="10">
        <v>56.84</v>
      </c>
      <c r="AE65" s="138"/>
    </row>
    <row r="66" spans="15:31" x14ac:dyDescent="0.25">
      <c r="W66" s="133">
        <v>42500</v>
      </c>
      <c r="X66" s="10">
        <v>58.61</v>
      </c>
      <c r="Y66" s="10">
        <v>59.99</v>
      </c>
      <c r="Z66" s="10">
        <v>58.61</v>
      </c>
      <c r="AA66" s="10">
        <v>59.2</v>
      </c>
      <c r="AB66" s="95">
        <v>7600200</v>
      </c>
      <c r="AC66" s="10">
        <v>59.03</v>
      </c>
      <c r="AE66" s="138"/>
    </row>
    <row r="67" spans="15:31" x14ac:dyDescent="0.25">
      <c r="W67" s="133">
        <v>42499</v>
      </c>
      <c r="X67" s="10">
        <v>58.59</v>
      </c>
      <c r="Y67" s="10">
        <v>59.19</v>
      </c>
      <c r="Z67" s="10">
        <v>58.45</v>
      </c>
      <c r="AA67" s="10">
        <v>58.72</v>
      </c>
      <c r="AB67" s="95">
        <v>5604900</v>
      </c>
      <c r="AC67" s="10">
        <v>58.55</v>
      </c>
      <c r="AE67" s="138"/>
    </row>
    <row r="68" spans="15:31" x14ac:dyDescent="0.25">
      <c r="W68" s="133">
        <v>42496</v>
      </c>
      <c r="X68" s="10">
        <v>58.16</v>
      </c>
      <c r="Y68" s="10">
        <v>58.44</v>
      </c>
      <c r="Z68" s="10">
        <v>57.38</v>
      </c>
      <c r="AA68" s="10">
        <v>58.43</v>
      </c>
      <c r="AB68" s="95">
        <v>7308000</v>
      </c>
      <c r="AC68" s="10">
        <v>58.26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312</v>
      </c>
      <c r="W2" s="133">
        <v>42591</v>
      </c>
      <c r="X2" s="10">
        <v>28.39</v>
      </c>
      <c r="Y2" s="10">
        <v>28.66</v>
      </c>
      <c r="Z2" s="10">
        <v>28.12</v>
      </c>
      <c r="AA2" s="10">
        <v>28.21</v>
      </c>
      <c r="AB2" s="95">
        <v>4342300</v>
      </c>
      <c r="AC2" s="10">
        <v>28.21</v>
      </c>
      <c r="AD2" s="2">
        <f>Y2-Z2</f>
        <v>0.53999999999999915</v>
      </c>
      <c r="AE2" s="138">
        <f>AC2/AC3-1</f>
        <v>-3.8841807909604231E-3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28.21</v>
      </c>
      <c r="T3" s="1"/>
      <c r="W3" s="133">
        <v>42590</v>
      </c>
      <c r="X3" s="10">
        <v>27.47</v>
      </c>
      <c r="Y3" s="10">
        <v>28.4</v>
      </c>
      <c r="Z3" s="10">
        <v>27.47</v>
      </c>
      <c r="AA3" s="10">
        <v>28.32</v>
      </c>
      <c r="AB3" s="95">
        <v>4755700</v>
      </c>
      <c r="AC3" s="10">
        <v>28.32</v>
      </c>
      <c r="AD3" s="2">
        <f t="shared" ref="AD3:AD66" si="0">Y3-Z3</f>
        <v>0.92999999999999972</v>
      </c>
      <c r="AE3" s="138">
        <f t="shared" ref="AE3:AE66" si="1">AC3/AC4-1</f>
        <v>3.8503850385038563E-2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28.21</v>
      </c>
      <c r="T4" s="163"/>
      <c r="U4" s="1"/>
      <c r="W4" s="133">
        <v>42587</v>
      </c>
      <c r="X4" s="10">
        <v>26.65</v>
      </c>
      <c r="Y4" s="10">
        <v>27.69</v>
      </c>
      <c r="Z4" s="10">
        <v>26.51</v>
      </c>
      <c r="AA4" s="10">
        <v>27.27</v>
      </c>
      <c r="AB4" s="95">
        <v>6205800</v>
      </c>
      <c r="AC4" s="10">
        <v>27.27</v>
      </c>
      <c r="AD4" s="2">
        <f t="shared" si="0"/>
        <v>1.1799999999999997</v>
      </c>
      <c r="AE4" s="138">
        <f t="shared" si="1"/>
        <v>3.1391830559757805E-2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42586</v>
      </c>
      <c r="X5" s="10">
        <v>27.11</v>
      </c>
      <c r="Y5" s="10">
        <v>27.11</v>
      </c>
      <c r="Z5" s="10">
        <v>25.98</v>
      </c>
      <c r="AA5" s="10">
        <v>26.44</v>
      </c>
      <c r="AB5" s="95">
        <v>6586900</v>
      </c>
      <c r="AC5" s="10">
        <v>26.44</v>
      </c>
      <c r="AD5" s="2">
        <f t="shared" si="0"/>
        <v>1.129999999999999</v>
      </c>
      <c r="AE5" s="138">
        <f t="shared" si="1"/>
        <v>-3.1501831501831501E-2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27.11</v>
      </c>
      <c r="Y6" s="10">
        <v>27.75</v>
      </c>
      <c r="Z6" s="10">
        <v>26.85</v>
      </c>
      <c r="AA6" s="10">
        <v>27.3</v>
      </c>
      <c r="AB6" s="95">
        <v>6253300</v>
      </c>
      <c r="AC6" s="10">
        <v>27.3</v>
      </c>
      <c r="AD6" s="2">
        <f t="shared" si="0"/>
        <v>0.89999999999999858</v>
      </c>
      <c r="AE6" s="138">
        <f t="shared" si="1"/>
        <v>1.4673514306675628E-3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42584</v>
      </c>
      <c r="X7" s="10">
        <v>26.42</v>
      </c>
      <c r="Y7" s="10">
        <v>28.06</v>
      </c>
      <c r="Z7" s="10">
        <v>26.42</v>
      </c>
      <c r="AA7" s="10">
        <v>27.26</v>
      </c>
      <c r="AB7" s="95">
        <v>8097800</v>
      </c>
      <c r="AC7" s="10">
        <v>27.26</v>
      </c>
      <c r="AD7" s="2">
        <f t="shared" si="0"/>
        <v>1.639999999999997</v>
      </c>
      <c r="AE7" s="138">
        <f t="shared" si="1"/>
        <v>2.3657529102516062E-2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27.02</v>
      </c>
      <c r="Y8" s="10">
        <v>27.13</v>
      </c>
      <c r="Z8" s="10">
        <v>26.41</v>
      </c>
      <c r="AA8" s="10">
        <v>26.63</v>
      </c>
      <c r="AB8" s="95">
        <v>6613100</v>
      </c>
      <c r="AC8" s="10">
        <v>26.63</v>
      </c>
      <c r="AD8" s="2">
        <f t="shared" si="0"/>
        <v>0.71999999999999886</v>
      </c>
      <c r="AE8" s="138">
        <f t="shared" si="1"/>
        <v>-1.3703703703703773E-2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42580</v>
      </c>
      <c r="X9" s="10">
        <v>27.53</v>
      </c>
      <c r="Y9" s="10">
        <v>27.54</v>
      </c>
      <c r="Z9" s="10">
        <v>26.63</v>
      </c>
      <c r="AA9" s="10">
        <v>27</v>
      </c>
      <c r="AB9" s="95">
        <v>9051400</v>
      </c>
      <c r="AC9" s="10">
        <v>27</v>
      </c>
      <c r="AD9" s="2">
        <f t="shared" si="0"/>
        <v>0.91000000000000014</v>
      </c>
      <c r="AE9" s="138">
        <f t="shared" si="1"/>
        <v>-2.3508137432188048E-2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42579</v>
      </c>
      <c r="X10" s="10">
        <v>28.32</v>
      </c>
      <c r="Y10" s="10">
        <v>28.37</v>
      </c>
      <c r="Z10" s="10">
        <v>27.43</v>
      </c>
      <c r="AA10" s="10">
        <v>27.65</v>
      </c>
      <c r="AB10" s="95">
        <v>5901100</v>
      </c>
      <c r="AC10" s="10">
        <v>27.65</v>
      </c>
      <c r="AD10" s="2">
        <f t="shared" si="0"/>
        <v>0.94000000000000128</v>
      </c>
      <c r="AE10" s="138">
        <f t="shared" si="1"/>
        <v>-4.259002770083109E-2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42578</v>
      </c>
      <c r="X11" s="10">
        <v>29.43</v>
      </c>
      <c r="Y11" s="10">
        <v>29.69</v>
      </c>
      <c r="Z11" s="10">
        <v>28.58</v>
      </c>
      <c r="AA11" s="10">
        <v>28.88</v>
      </c>
      <c r="AB11" s="95">
        <v>3798800</v>
      </c>
      <c r="AC11" s="10">
        <v>28.88</v>
      </c>
      <c r="AD11" s="2">
        <f t="shared" si="0"/>
        <v>1.110000000000003</v>
      </c>
      <c r="AE11" s="138">
        <f t="shared" si="1"/>
        <v>-1.5678254942058656E-2</v>
      </c>
    </row>
    <row r="12" spans="1:31" x14ac:dyDescent="0.25">
      <c r="H12" s="72"/>
      <c r="W12" s="133">
        <v>42577</v>
      </c>
      <c r="X12" s="10">
        <v>28.63</v>
      </c>
      <c r="Y12" s="10">
        <v>29.46</v>
      </c>
      <c r="Z12" s="10">
        <v>28.5</v>
      </c>
      <c r="AA12" s="10">
        <v>29.34</v>
      </c>
      <c r="AB12" s="95">
        <v>3773700</v>
      </c>
      <c r="AC12" s="10">
        <v>29.34</v>
      </c>
      <c r="AD12" s="2">
        <f t="shared" si="0"/>
        <v>0.96000000000000085</v>
      </c>
      <c r="AE12" s="138">
        <f t="shared" si="1"/>
        <v>2.479916171847707E-2</v>
      </c>
    </row>
    <row r="13" spans="1:31" x14ac:dyDescent="0.25">
      <c r="H13" s="72"/>
      <c r="W13" s="133">
        <v>42576</v>
      </c>
      <c r="X13" s="10">
        <v>28.24</v>
      </c>
      <c r="Y13" s="10">
        <v>28.65</v>
      </c>
      <c r="Z13" s="10">
        <v>27.98</v>
      </c>
      <c r="AA13" s="10">
        <v>28.63</v>
      </c>
      <c r="AB13" s="95">
        <v>4375000</v>
      </c>
      <c r="AC13" s="10">
        <v>28.63</v>
      </c>
      <c r="AD13" s="2">
        <f t="shared" si="0"/>
        <v>0.66999999999999815</v>
      </c>
      <c r="AE13" s="138">
        <f t="shared" si="1"/>
        <v>1.2376237623762387E-2</v>
      </c>
    </row>
    <row r="14" spans="1:31" x14ac:dyDescent="0.25">
      <c r="H14" s="72"/>
      <c r="W14" s="133">
        <v>42573</v>
      </c>
      <c r="X14" s="10">
        <v>28.74</v>
      </c>
      <c r="Y14" s="10">
        <v>28.97</v>
      </c>
      <c r="Z14" s="10">
        <v>28.24</v>
      </c>
      <c r="AA14" s="10">
        <v>28.28</v>
      </c>
      <c r="AB14" s="95">
        <v>3892600</v>
      </c>
      <c r="AC14" s="10">
        <v>28.28</v>
      </c>
      <c r="AD14" s="2">
        <f t="shared" si="0"/>
        <v>0.73000000000000043</v>
      </c>
      <c r="AE14" s="138">
        <f t="shared" si="1"/>
        <v>-2.1114572516441665E-2</v>
      </c>
    </row>
    <row r="15" spans="1:31" x14ac:dyDescent="0.25">
      <c r="H15" s="72"/>
      <c r="W15" s="133">
        <v>42572</v>
      </c>
      <c r="X15" s="10">
        <v>29.02</v>
      </c>
      <c r="Y15" s="10">
        <v>29.41</v>
      </c>
      <c r="Z15" s="10">
        <v>28.66</v>
      </c>
      <c r="AA15" s="10">
        <v>28.89</v>
      </c>
      <c r="AB15" s="95">
        <v>4071100</v>
      </c>
      <c r="AC15" s="10">
        <v>28.89</v>
      </c>
      <c r="AD15" s="2">
        <f t="shared" si="0"/>
        <v>0.75</v>
      </c>
      <c r="AE15" s="138">
        <f t="shared" si="1"/>
        <v>-4.1365046535677408E-3</v>
      </c>
    </row>
    <row r="16" spans="1:31" x14ac:dyDescent="0.25">
      <c r="H16" s="72"/>
      <c r="W16" s="133">
        <v>42571</v>
      </c>
      <c r="X16" s="10">
        <v>28.58</v>
      </c>
      <c r="Y16" s="10">
        <v>29.58</v>
      </c>
      <c r="Z16" s="10">
        <v>28.3</v>
      </c>
      <c r="AA16" s="10">
        <v>29.01</v>
      </c>
      <c r="AB16" s="95">
        <v>5825800</v>
      </c>
      <c r="AC16" s="10">
        <v>29.01</v>
      </c>
      <c r="AD16" s="2">
        <f t="shared" si="0"/>
        <v>1.2799999999999976</v>
      </c>
      <c r="AE16" s="138">
        <f t="shared" si="1"/>
        <v>1.1506276150627714E-2</v>
      </c>
    </row>
    <row r="17" spans="1:31" x14ac:dyDescent="0.25">
      <c r="W17" s="133">
        <v>42570</v>
      </c>
      <c r="X17" s="10">
        <v>28.8</v>
      </c>
      <c r="Y17" s="10">
        <v>29.24</v>
      </c>
      <c r="Z17" s="10">
        <v>28.29</v>
      </c>
      <c r="AA17" s="10">
        <v>28.68</v>
      </c>
      <c r="AB17" s="95">
        <v>6292700</v>
      </c>
      <c r="AC17" s="10">
        <v>28.68</v>
      </c>
      <c r="AD17" s="2">
        <f t="shared" si="0"/>
        <v>0.94999999999999929</v>
      </c>
      <c r="AE17" s="138">
        <f t="shared" si="1"/>
        <v>-2.0491803278688603E-2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42569</v>
      </c>
      <c r="X18" s="10">
        <v>28.62</v>
      </c>
      <c r="Y18" s="10">
        <v>29.37</v>
      </c>
      <c r="Z18" s="10">
        <v>28.26</v>
      </c>
      <c r="AA18" s="10">
        <v>29.28</v>
      </c>
      <c r="AB18" s="95">
        <v>5520600</v>
      </c>
      <c r="AC18" s="10">
        <v>29.28</v>
      </c>
      <c r="AD18" s="2">
        <f t="shared" si="0"/>
        <v>1.1099999999999994</v>
      </c>
      <c r="AE18" s="138">
        <f t="shared" si="1"/>
        <v>2.0564656674799675E-2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42566</v>
      </c>
      <c r="X19" s="10">
        <v>28.3</v>
      </c>
      <c r="Y19" s="10">
        <v>28.71</v>
      </c>
      <c r="Z19" s="10">
        <v>27.95</v>
      </c>
      <c r="AA19" s="10">
        <v>28.69</v>
      </c>
      <c r="AB19" s="95">
        <v>4862000</v>
      </c>
      <c r="AC19" s="10">
        <v>28.69</v>
      </c>
      <c r="AD19" s="2">
        <f t="shared" si="0"/>
        <v>0.76000000000000156</v>
      </c>
      <c r="AE19" s="138">
        <f t="shared" si="1"/>
        <v>1.8097941802696971E-2</v>
      </c>
    </row>
    <row r="20" spans="1:31" x14ac:dyDescent="0.25">
      <c r="W20" s="133">
        <v>42565</v>
      </c>
      <c r="X20" s="10">
        <v>27.62</v>
      </c>
      <c r="Y20" s="10">
        <v>28.67</v>
      </c>
      <c r="Z20" s="10">
        <v>27.36</v>
      </c>
      <c r="AA20" s="10">
        <v>28.18</v>
      </c>
      <c r="AB20" s="95">
        <v>6964800</v>
      </c>
      <c r="AC20" s="10">
        <v>28.18</v>
      </c>
      <c r="AD20" s="2">
        <f t="shared" si="0"/>
        <v>1.3100000000000023</v>
      </c>
      <c r="AE20" s="138">
        <f t="shared" si="1"/>
        <v>2.8091937249179022E-2</v>
      </c>
    </row>
    <row r="21" spans="1:31" x14ac:dyDescent="0.25">
      <c r="W21" s="133">
        <v>42564</v>
      </c>
      <c r="X21" s="10">
        <v>26.15</v>
      </c>
      <c r="Y21" s="10">
        <v>27.42</v>
      </c>
      <c r="Z21" s="10">
        <v>25.94</v>
      </c>
      <c r="AA21" s="10">
        <v>27.41</v>
      </c>
      <c r="AB21" s="95">
        <v>7547700</v>
      </c>
      <c r="AC21" s="10">
        <v>27.41</v>
      </c>
      <c r="AD21" s="2">
        <f t="shared" si="0"/>
        <v>1.4800000000000004</v>
      </c>
      <c r="AE21" s="138">
        <f t="shared" si="1"/>
        <v>3.5120845921450039E-2</v>
      </c>
    </row>
    <row r="22" spans="1:31" x14ac:dyDescent="0.25">
      <c r="W22" s="133">
        <v>42563</v>
      </c>
      <c r="X22" s="10">
        <v>25.74</v>
      </c>
      <c r="Y22" s="10">
        <v>26.83</v>
      </c>
      <c r="Z22" s="10">
        <v>25.74</v>
      </c>
      <c r="AA22" s="10">
        <v>26.48</v>
      </c>
      <c r="AB22" s="95">
        <v>6540500</v>
      </c>
      <c r="AC22" s="10">
        <v>26.48</v>
      </c>
      <c r="AD22" s="2">
        <f t="shared" si="0"/>
        <v>1.0899999999999999</v>
      </c>
      <c r="AE22" s="138">
        <f t="shared" si="1"/>
        <v>3.0751265083690082E-2</v>
      </c>
    </row>
    <row r="23" spans="1:31" x14ac:dyDescent="0.25">
      <c r="W23" s="133">
        <v>42562</v>
      </c>
      <c r="X23" s="10">
        <v>25.7</v>
      </c>
      <c r="Y23" s="10">
        <v>26.2</v>
      </c>
      <c r="Z23" s="10">
        <v>25.59</v>
      </c>
      <c r="AA23" s="10">
        <v>25.69</v>
      </c>
      <c r="AB23" s="95">
        <v>3561400</v>
      </c>
      <c r="AC23" s="10">
        <v>25.69</v>
      </c>
      <c r="AD23" s="2">
        <f t="shared" si="0"/>
        <v>0.60999999999999943</v>
      </c>
      <c r="AE23" s="138">
        <f t="shared" si="1"/>
        <v>8.2417582417582125E-3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25.39</v>
      </c>
      <c r="Y24" s="10">
        <v>25.6</v>
      </c>
      <c r="Z24" s="10">
        <v>24.99</v>
      </c>
      <c r="AA24" s="10">
        <v>25.48</v>
      </c>
      <c r="AB24" s="95">
        <v>4398700</v>
      </c>
      <c r="AC24" s="10">
        <v>25.48</v>
      </c>
      <c r="AD24" s="2">
        <f t="shared" si="0"/>
        <v>0.61000000000000298</v>
      </c>
      <c r="AE24" s="138">
        <f t="shared" si="1"/>
        <v>1.9607843137255054E-2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42558</v>
      </c>
      <c r="X25" s="10">
        <v>25.43</v>
      </c>
      <c r="Y25" s="10">
        <v>25.71</v>
      </c>
      <c r="Z25" s="10">
        <v>24.84</v>
      </c>
      <c r="AA25" s="10">
        <v>24.99</v>
      </c>
      <c r="AB25" s="95">
        <v>4477100</v>
      </c>
      <c r="AC25" s="10">
        <v>24.99</v>
      </c>
      <c r="AD25" s="2">
        <f t="shared" si="0"/>
        <v>0.87000000000000099</v>
      </c>
      <c r="AE25" s="138">
        <f t="shared" si="1"/>
        <v>-9.5124851367420771E-3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42557</v>
      </c>
      <c r="X26" s="10">
        <v>25.44</v>
      </c>
      <c r="Y26" s="10">
        <v>25.48</v>
      </c>
      <c r="Z26" s="10">
        <v>24.45</v>
      </c>
      <c r="AA26" s="10">
        <v>25.23</v>
      </c>
      <c r="AB26" s="95">
        <v>4557800</v>
      </c>
      <c r="AC26" s="10">
        <v>25.23</v>
      </c>
      <c r="AD26" s="2">
        <f t="shared" si="0"/>
        <v>1.0300000000000011</v>
      </c>
      <c r="AE26" s="138">
        <f t="shared" si="1"/>
        <v>-9.4228504122496615E-3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42556</v>
      </c>
      <c r="X27" s="10">
        <v>26.24</v>
      </c>
      <c r="Y27" s="10">
        <v>26.56</v>
      </c>
      <c r="Z27" s="10">
        <v>25.24</v>
      </c>
      <c r="AA27" s="10">
        <v>25.47</v>
      </c>
      <c r="AB27" s="95">
        <v>3895700</v>
      </c>
      <c r="AC27" s="10">
        <v>25.47</v>
      </c>
      <c r="AD27" s="2">
        <f t="shared" si="0"/>
        <v>1.3200000000000003</v>
      </c>
      <c r="AE27" s="138">
        <f t="shared" si="1"/>
        <v>-4.1400075272864156E-2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42552</v>
      </c>
      <c r="X28" s="10">
        <v>26.03</v>
      </c>
      <c r="Y28" s="10">
        <v>26.87</v>
      </c>
      <c r="Z28" s="10">
        <v>26.02</v>
      </c>
      <c r="AA28" s="10">
        <v>26.57</v>
      </c>
      <c r="AB28" s="95">
        <v>3845900</v>
      </c>
      <c r="AC28" s="10">
        <v>26.57</v>
      </c>
      <c r="AD28" s="2">
        <f t="shared" si="0"/>
        <v>0.85000000000000142</v>
      </c>
      <c r="AE28" s="138">
        <f t="shared" si="1"/>
        <v>1.4896867838044336E-2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42551</v>
      </c>
      <c r="X29" s="10">
        <v>25.71</v>
      </c>
      <c r="Y29" s="10">
        <v>26.79</v>
      </c>
      <c r="Z29" s="10">
        <v>25.21</v>
      </c>
      <c r="AA29" s="10">
        <v>26.18</v>
      </c>
      <c r="AB29" s="95">
        <v>7548800</v>
      </c>
      <c r="AC29" s="10">
        <v>26.18</v>
      </c>
      <c r="AD29" s="2">
        <f t="shared" si="0"/>
        <v>1.5799999999999983</v>
      </c>
      <c r="AE29" s="138">
        <f t="shared" si="1"/>
        <v>2.1857923497267784E-2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42550</v>
      </c>
      <c r="X30" s="10">
        <v>25.58</v>
      </c>
      <c r="Y30" s="10">
        <v>25.73</v>
      </c>
      <c r="Z30" s="10">
        <v>25.04</v>
      </c>
      <c r="AA30" s="10">
        <v>25.62</v>
      </c>
      <c r="AB30" s="95">
        <v>4469700</v>
      </c>
      <c r="AC30" s="10">
        <v>25.62</v>
      </c>
      <c r="AD30" s="2">
        <f t="shared" si="0"/>
        <v>0.69000000000000128</v>
      </c>
      <c r="AE30" s="138">
        <f t="shared" si="1"/>
        <v>1.4251781472684133E-2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42549</v>
      </c>
      <c r="X31" s="10">
        <v>25.27</v>
      </c>
      <c r="Y31" s="10">
        <v>25.58</v>
      </c>
      <c r="Z31" s="10">
        <v>24.84</v>
      </c>
      <c r="AA31" s="10">
        <v>25.26</v>
      </c>
      <c r="AB31" s="95">
        <v>4953400</v>
      </c>
      <c r="AC31" s="10">
        <v>25.26</v>
      </c>
      <c r="AD31" s="2">
        <f t="shared" si="0"/>
        <v>0.73999999999999844</v>
      </c>
      <c r="AE31" s="138">
        <f t="shared" si="1"/>
        <v>2.3086269744835963E-2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42548</v>
      </c>
      <c r="X32" s="10">
        <v>26.43</v>
      </c>
      <c r="Y32" s="10">
        <v>26.5</v>
      </c>
      <c r="Z32" s="10">
        <v>24.53</v>
      </c>
      <c r="AA32" s="10">
        <v>24.69</v>
      </c>
      <c r="AB32" s="95">
        <v>7350400</v>
      </c>
      <c r="AC32" s="10">
        <v>24.69</v>
      </c>
      <c r="AD32" s="2">
        <f t="shared" si="0"/>
        <v>1.9699999999999989</v>
      </c>
      <c r="AE32" s="138">
        <f t="shared" si="1"/>
        <v>-8.2497212931995523E-2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42545</v>
      </c>
      <c r="X33" s="10">
        <v>26.93</v>
      </c>
      <c r="Y33" s="10">
        <v>27.83</v>
      </c>
      <c r="Z33" s="10">
        <v>26.64</v>
      </c>
      <c r="AA33" s="10">
        <v>26.91</v>
      </c>
      <c r="AB33" s="95">
        <v>8695100</v>
      </c>
      <c r="AC33" s="10">
        <v>26.91</v>
      </c>
      <c r="AD33" s="2">
        <f t="shared" si="0"/>
        <v>1.1899999999999977</v>
      </c>
      <c r="AE33" s="138">
        <f t="shared" si="1"/>
        <v>-3.8928571428571423E-2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42544</v>
      </c>
      <c r="X34" s="10">
        <v>27.57</v>
      </c>
      <c r="Y34" s="10">
        <v>28.7</v>
      </c>
      <c r="Z34" s="10">
        <v>27.55</v>
      </c>
      <c r="AA34" s="10">
        <v>28</v>
      </c>
      <c r="AB34" s="95">
        <v>9273100</v>
      </c>
      <c r="AC34" s="10">
        <v>28</v>
      </c>
      <c r="AD34" s="2">
        <f t="shared" si="0"/>
        <v>1.1499999999999986</v>
      </c>
      <c r="AE34" s="138">
        <f t="shared" si="1"/>
        <v>4.7120418848167533E-2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42543</v>
      </c>
      <c r="X35" s="10">
        <v>27.19</v>
      </c>
      <c r="Y35" s="10">
        <v>27.65</v>
      </c>
      <c r="Z35" s="10">
        <v>26.69</v>
      </c>
      <c r="AA35" s="10">
        <v>26.74</v>
      </c>
      <c r="AB35" s="95">
        <v>4821100</v>
      </c>
      <c r="AC35" s="10">
        <v>26.74</v>
      </c>
      <c r="AD35" s="2">
        <f t="shared" si="0"/>
        <v>0.9599999999999973</v>
      </c>
      <c r="AE35" s="138">
        <f t="shared" si="1"/>
        <v>-8.5279940674823917E-3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42542</v>
      </c>
      <c r="X36" s="10">
        <v>26.86</v>
      </c>
      <c r="Y36" s="10">
        <v>27.15</v>
      </c>
      <c r="Z36" s="10">
        <v>26.08</v>
      </c>
      <c r="AA36" s="10">
        <v>26.97</v>
      </c>
      <c r="AB36" s="95">
        <v>6251200</v>
      </c>
      <c r="AC36" s="10">
        <v>26.97</v>
      </c>
      <c r="AD36" s="2">
        <f t="shared" si="0"/>
        <v>1.0700000000000003</v>
      </c>
      <c r="AE36" s="138">
        <f t="shared" si="1"/>
        <v>3.3482142857141906E-3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42541</v>
      </c>
      <c r="X37" s="10">
        <v>27.07</v>
      </c>
      <c r="Y37" s="10">
        <v>27.73</v>
      </c>
      <c r="Z37" s="10">
        <v>26.85</v>
      </c>
      <c r="AA37" s="10">
        <v>26.88</v>
      </c>
      <c r="AB37" s="95">
        <v>5225600</v>
      </c>
      <c r="AC37" s="10">
        <v>26.88</v>
      </c>
      <c r="AD37" s="2">
        <f t="shared" si="0"/>
        <v>0.87999999999999901</v>
      </c>
      <c r="AE37" s="138">
        <f t="shared" si="1"/>
        <v>5.2356020942407877E-3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42538</v>
      </c>
      <c r="X38" s="10">
        <v>25.93</v>
      </c>
      <c r="Y38" s="10">
        <v>26.87</v>
      </c>
      <c r="Z38" s="10">
        <v>25.93</v>
      </c>
      <c r="AA38" s="10">
        <v>26.74</v>
      </c>
      <c r="AB38" s="95">
        <v>6420700</v>
      </c>
      <c r="AC38" s="10">
        <v>26.74</v>
      </c>
      <c r="AD38" s="2">
        <f t="shared" si="0"/>
        <v>0.94000000000000128</v>
      </c>
      <c r="AE38" s="138">
        <f t="shared" si="1"/>
        <v>3.2432432432432323E-2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42537</v>
      </c>
      <c r="X39" s="10">
        <v>26.07</v>
      </c>
      <c r="Y39" s="10">
        <v>26.11</v>
      </c>
      <c r="Z39" s="10">
        <v>25.44</v>
      </c>
      <c r="AA39" s="10">
        <v>25.9</v>
      </c>
      <c r="AB39" s="95">
        <v>4591500</v>
      </c>
      <c r="AC39" s="10">
        <v>25.9</v>
      </c>
      <c r="AD39" s="2">
        <f t="shared" si="0"/>
        <v>0.66999999999999815</v>
      </c>
      <c r="AE39" s="138">
        <f t="shared" si="1"/>
        <v>-1.5209125475285301E-2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8" t="s">
        <v>78</v>
      </c>
      <c r="P40" s="528"/>
      <c r="W40" s="133">
        <v>42536</v>
      </c>
      <c r="X40" s="10">
        <v>26.4</v>
      </c>
      <c r="Y40" s="10">
        <v>27.04</v>
      </c>
      <c r="Z40" s="10">
        <v>26.24</v>
      </c>
      <c r="AA40" s="10">
        <v>26.3</v>
      </c>
      <c r="AB40" s="95">
        <v>3910300</v>
      </c>
      <c r="AC40" s="10">
        <v>26.3</v>
      </c>
      <c r="AD40" s="2">
        <f t="shared" si="0"/>
        <v>0.80000000000000071</v>
      </c>
      <c r="AE40" s="138">
        <f t="shared" si="1"/>
        <v>3.8037276530999975E-4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31.031000000000002</v>
      </c>
      <c r="Q41" s="2"/>
      <c r="W41" s="133">
        <v>42535</v>
      </c>
      <c r="X41" s="10">
        <v>26.85</v>
      </c>
      <c r="Y41" s="10">
        <v>27.47</v>
      </c>
      <c r="Z41" s="10">
        <v>25.95</v>
      </c>
      <c r="AA41" s="10">
        <v>26.29</v>
      </c>
      <c r="AB41" s="95">
        <v>5589000</v>
      </c>
      <c r="AC41" s="10">
        <v>26.29</v>
      </c>
      <c r="AD41" s="2">
        <f t="shared" si="0"/>
        <v>1.5199999999999996</v>
      </c>
      <c r="AE41" s="138">
        <f t="shared" si="1"/>
        <v>-2.3039762170196987E-2</v>
      </c>
    </row>
    <row r="42" spans="2:31" ht="20.25" thickBot="1" x14ac:dyDescent="0.35">
      <c r="O42" s="83">
        <v>1.0900000000000001</v>
      </c>
      <c r="P42" s="83">
        <f t="shared" ref="P42:P61" si="27">O42*$Q$4</f>
        <v>30.748900000000003</v>
      </c>
      <c r="Q42" s="2"/>
      <c r="T42" s="91" t="s">
        <v>113</v>
      </c>
      <c r="W42" s="133">
        <v>42534</v>
      </c>
      <c r="X42" s="10">
        <v>27.22</v>
      </c>
      <c r="Y42" s="10">
        <v>28.08</v>
      </c>
      <c r="Z42" s="10">
        <v>26.89</v>
      </c>
      <c r="AA42" s="10">
        <v>26.91</v>
      </c>
      <c r="AB42" s="95">
        <v>4073000</v>
      </c>
      <c r="AC42" s="10">
        <v>26.91</v>
      </c>
      <c r="AD42" s="2">
        <f t="shared" si="0"/>
        <v>1.1899999999999977</v>
      </c>
      <c r="AE42" s="138">
        <f t="shared" si="1"/>
        <v>-2.2246941045606095E-3</v>
      </c>
    </row>
    <row r="43" spans="2:31" ht="15.75" thickTop="1" x14ac:dyDescent="0.25">
      <c r="O43" s="83">
        <v>1.08</v>
      </c>
      <c r="P43" s="83">
        <f t="shared" si="27"/>
        <v>30.466800000000003</v>
      </c>
      <c r="Q43" s="2"/>
      <c r="T43" s="128" t="s">
        <v>98</v>
      </c>
      <c r="U43" s="129">
        <v>28.32</v>
      </c>
      <c r="W43" s="133">
        <v>42531</v>
      </c>
      <c r="X43" s="10">
        <v>27.21</v>
      </c>
      <c r="Y43" s="10">
        <v>27.46</v>
      </c>
      <c r="Z43" s="10">
        <v>26.62</v>
      </c>
      <c r="AA43" s="10">
        <v>26.97</v>
      </c>
      <c r="AB43" s="95">
        <v>5135600</v>
      </c>
      <c r="AC43" s="10">
        <v>26.97</v>
      </c>
      <c r="AD43" s="2">
        <f t="shared" si="0"/>
        <v>0.83999999999999986</v>
      </c>
      <c r="AE43" s="138">
        <f t="shared" si="1"/>
        <v>-2.0341445695604921E-2</v>
      </c>
    </row>
    <row r="44" spans="2:31" x14ac:dyDescent="0.25">
      <c r="O44" s="83">
        <v>1.07</v>
      </c>
      <c r="P44" s="83">
        <f t="shared" si="27"/>
        <v>30.184700000000003</v>
      </c>
      <c r="Q44" s="2"/>
      <c r="T44" s="93" t="s">
        <v>99</v>
      </c>
      <c r="U44" s="130">
        <v>28.39</v>
      </c>
      <c r="W44" s="133">
        <v>42530</v>
      </c>
      <c r="X44" s="10">
        <v>28.05</v>
      </c>
      <c r="Y44" s="10">
        <v>28.13</v>
      </c>
      <c r="Z44" s="10">
        <v>27.11</v>
      </c>
      <c r="AA44" s="10">
        <v>27.53</v>
      </c>
      <c r="AB44" s="95">
        <v>5002900</v>
      </c>
      <c r="AC44" s="10">
        <v>27.53</v>
      </c>
      <c r="AD44" s="2">
        <f t="shared" si="0"/>
        <v>1.0199999999999996</v>
      </c>
      <c r="AE44" s="138">
        <f t="shared" si="1"/>
        <v>-1.7487508922198414E-2</v>
      </c>
    </row>
    <row r="45" spans="2:31" x14ac:dyDescent="0.25">
      <c r="O45" s="83">
        <v>1.06</v>
      </c>
      <c r="P45" s="83">
        <f t="shared" si="27"/>
        <v>29.902600000000003</v>
      </c>
      <c r="Q45" s="2"/>
      <c r="T45" s="93" t="s">
        <v>100</v>
      </c>
      <c r="U45" s="130" t="s">
        <v>552</v>
      </c>
      <c r="W45" s="133">
        <v>42529</v>
      </c>
      <c r="X45" s="10">
        <v>29.3</v>
      </c>
      <c r="Y45" s="10">
        <v>29.46</v>
      </c>
      <c r="Z45" s="10">
        <v>27.63</v>
      </c>
      <c r="AA45" s="10">
        <v>28.02</v>
      </c>
      <c r="AB45" s="95">
        <v>6700200</v>
      </c>
      <c r="AC45" s="10">
        <v>28.02</v>
      </c>
      <c r="AD45" s="2">
        <f t="shared" si="0"/>
        <v>1.8300000000000018</v>
      </c>
      <c r="AE45" s="138">
        <f t="shared" si="1"/>
        <v>-3.4791594901825706E-2</v>
      </c>
    </row>
    <row r="46" spans="2:31" x14ac:dyDescent="0.25">
      <c r="O46" s="83">
        <v>1.05</v>
      </c>
      <c r="P46" s="83">
        <f t="shared" si="27"/>
        <v>29.620500000000003</v>
      </c>
      <c r="Q46" s="2"/>
      <c r="T46" s="93" t="s">
        <v>101</v>
      </c>
      <c r="U46" s="130" t="s">
        <v>553</v>
      </c>
      <c r="W46" s="133">
        <v>42528</v>
      </c>
      <c r="X46" s="10">
        <v>28.52</v>
      </c>
      <c r="Y46" s="10">
        <v>29.39</v>
      </c>
      <c r="Z46" s="10">
        <v>28.47</v>
      </c>
      <c r="AA46" s="10">
        <v>29.03</v>
      </c>
      <c r="AB46" s="95">
        <v>6579700</v>
      </c>
      <c r="AC46" s="10">
        <v>29.03</v>
      </c>
      <c r="AD46" s="2">
        <f t="shared" si="0"/>
        <v>0.92000000000000171</v>
      </c>
      <c r="AE46" s="138">
        <f t="shared" si="1"/>
        <v>2.3624823695345576E-2</v>
      </c>
    </row>
    <row r="47" spans="2:31" x14ac:dyDescent="0.25">
      <c r="O47" s="83">
        <v>1.04</v>
      </c>
      <c r="P47" s="83">
        <f t="shared" si="27"/>
        <v>29.338400000000004</v>
      </c>
      <c r="Q47" s="2"/>
      <c r="T47" s="93" t="s">
        <v>102</v>
      </c>
      <c r="U47" s="130">
        <v>26.43</v>
      </c>
      <c r="W47" s="133">
        <v>42527</v>
      </c>
      <c r="X47" s="10">
        <v>26.85</v>
      </c>
      <c r="Y47" s="10">
        <v>28.49</v>
      </c>
      <c r="Z47" s="10">
        <v>26.75</v>
      </c>
      <c r="AA47" s="10">
        <v>28.36</v>
      </c>
      <c r="AB47" s="95">
        <v>7450700</v>
      </c>
      <c r="AC47" s="10">
        <v>28.36</v>
      </c>
      <c r="AD47" s="2">
        <f t="shared" si="0"/>
        <v>1.7399999999999984</v>
      </c>
      <c r="AE47" s="138">
        <f t="shared" si="1"/>
        <v>6.2172284644194775E-2</v>
      </c>
    </row>
    <row r="48" spans="2:31" x14ac:dyDescent="0.25">
      <c r="O48" s="83">
        <v>1.03</v>
      </c>
      <c r="P48" s="83">
        <f t="shared" si="27"/>
        <v>29.0563</v>
      </c>
      <c r="Q48" s="2"/>
      <c r="T48" s="93" t="s">
        <v>103</v>
      </c>
      <c r="U48" s="130">
        <v>-0.622637</v>
      </c>
      <c r="W48" s="133">
        <v>42524</v>
      </c>
      <c r="X48" s="10">
        <v>25.28</v>
      </c>
      <c r="Y48" s="10">
        <v>26.73</v>
      </c>
      <c r="Z48" s="10">
        <v>25.25</v>
      </c>
      <c r="AA48" s="10">
        <v>26.7</v>
      </c>
      <c r="AB48" s="95">
        <v>6587600</v>
      </c>
      <c r="AC48" s="10">
        <v>26.7</v>
      </c>
      <c r="AD48" s="2">
        <f t="shared" si="0"/>
        <v>1.4800000000000004</v>
      </c>
      <c r="AE48" s="138">
        <f t="shared" si="1"/>
        <v>4.0935672514619936E-2</v>
      </c>
    </row>
    <row r="49" spans="1:31" x14ac:dyDescent="0.25">
      <c r="O49" s="83">
        <v>1.02</v>
      </c>
      <c r="P49" s="83">
        <f t="shared" si="27"/>
        <v>28.7742</v>
      </c>
      <c r="Q49" s="2"/>
      <c r="T49" s="93" t="s">
        <v>123</v>
      </c>
      <c r="U49" s="130" t="s">
        <v>355</v>
      </c>
      <c r="W49" s="133">
        <v>42523</v>
      </c>
      <c r="X49" s="10">
        <v>25.29</v>
      </c>
      <c r="Y49" s="10">
        <v>26</v>
      </c>
      <c r="Z49" s="10">
        <v>25.12</v>
      </c>
      <c r="AA49" s="10">
        <v>25.65</v>
      </c>
      <c r="AB49" s="95">
        <v>7305900</v>
      </c>
      <c r="AC49" s="10">
        <v>25.65</v>
      </c>
      <c r="AD49" s="2">
        <f t="shared" si="0"/>
        <v>0.87999999999999901</v>
      </c>
      <c r="AE49" s="138">
        <f t="shared" si="1"/>
        <v>1.6646848989298357E-2</v>
      </c>
    </row>
    <row r="50" spans="1:31" x14ac:dyDescent="0.25">
      <c r="O50" s="83">
        <v>1.01</v>
      </c>
      <c r="P50" s="83">
        <f t="shared" si="27"/>
        <v>28.492100000000001</v>
      </c>
      <c r="Q50" s="2"/>
      <c r="T50" s="93"/>
      <c r="U50" s="130"/>
      <c r="W50" s="133">
        <v>42522</v>
      </c>
      <c r="X50" s="10">
        <v>25</v>
      </c>
      <c r="Y50" s="10">
        <v>25.31</v>
      </c>
      <c r="Z50" s="10">
        <v>24.42</v>
      </c>
      <c r="AA50" s="10">
        <v>25.23</v>
      </c>
      <c r="AB50" s="95">
        <v>7758900</v>
      </c>
      <c r="AC50" s="10">
        <v>25.23</v>
      </c>
      <c r="AD50" s="2">
        <f t="shared" si="0"/>
        <v>0.88999999999999702</v>
      </c>
      <c r="AE50" s="138">
        <f t="shared" si="1"/>
        <v>0</v>
      </c>
    </row>
    <row r="51" spans="1:31" x14ac:dyDescent="0.25">
      <c r="O51" s="83">
        <v>1</v>
      </c>
      <c r="P51" s="83">
        <f t="shared" si="27"/>
        <v>28.21</v>
      </c>
      <c r="Q51" s="2"/>
      <c r="T51" s="93" t="s">
        <v>105</v>
      </c>
      <c r="U51" s="130" t="s">
        <v>554</v>
      </c>
      <c r="W51" s="133">
        <v>42521</v>
      </c>
      <c r="X51" s="10">
        <v>25.47</v>
      </c>
      <c r="Y51" s="10">
        <v>25.47</v>
      </c>
      <c r="Z51" s="10">
        <v>24.75</v>
      </c>
      <c r="AA51" s="10">
        <v>25.23</v>
      </c>
      <c r="AB51" s="95">
        <v>7570700</v>
      </c>
      <c r="AC51" s="10">
        <v>25.23</v>
      </c>
      <c r="AD51" s="2">
        <f t="shared" si="0"/>
        <v>0.71999999999999886</v>
      </c>
      <c r="AE51" s="138" t="e">
        <f t="shared" si="1"/>
        <v>#DIV/0!</v>
      </c>
    </row>
    <row r="52" spans="1:31" x14ac:dyDescent="0.25">
      <c r="O52" s="83">
        <v>0.99</v>
      </c>
      <c r="P52" s="83">
        <f t="shared" si="27"/>
        <v>27.927900000000001</v>
      </c>
      <c r="Q52" s="2"/>
      <c r="T52" s="93" t="s">
        <v>106</v>
      </c>
      <c r="U52" s="130" t="s">
        <v>555</v>
      </c>
      <c r="W52" s="133">
        <v>42521</v>
      </c>
      <c r="X52" s="10" t="s">
        <v>274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0.98</v>
      </c>
      <c r="P53" s="83">
        <f t="shared" si="27"/>
        <v>27.645800000000001</v>
      </c>
      <c r="Q53" s="2"/>
      <c r="T53" s="93" t="s">
        <v>107</v>
      </c>
      <c r="U53" s="131">
        <v>4343048</v>
      </c>
      <c r="W53" s="133">
        <v>42517</v>
      </c>
      <c r="X53" s="10">
        <v>26.17</v>
      </c>
      <c r="Y53" s="10">
        <v>26.27</v>
      </c>
      <c r="Z53" s="10">
        <v>25.61</v>
      </c>
      <c r="AA53" s="10">
        <v>25.69</v>
      </c>
      <c r="AB53" s="95">
        <v>3800000</v>
      </c>
      <c r="AC53" s="10">
        <v>25.42</v>
      </c>
      <c r="AD53" s="2">
        <f t="shared" si="0"/>
        <v>0.66000000000000014</v>
      </c>
      <c r="AE53" s="138">
        <f t="shared" si="1"/>
        <v>-1.6634429400386841E-2</v>
      </c>
    </row>
    <row r="54" spans="1:31" x14ac:dyDescent="0.25">
      <c r="O54" s="83">
        <v>0.97</v>
      </c>
      <c r="P54" s="83">
        <f t="shared" si="27"/>
        <v>27.363700000000001</v>
      </c>
      <c r="T54" s="93" t="s">
        <v>110</v>
      </c>
      <c r="U54" s="131">
        <v>5596030</v>
      </c>
      <c r="W54" s="133">
        <v>42516</v>
      </c>
      <c r="X54" s="10">
        <v>26.68</v>
      </c>
      <c r="Y54" s="10">
        <v>26.81</v>
      </c>
      <c r="Z54" s="10">
        <v>26</v>
      </c>
      <c r="AA54" s="10">
        <v>26.13</v>
      </c>
      <c r="AB54" s="95">
        <v>5229100</v>
      </c>
      <c r="AC54" s="10">
        <v>25.85</v>
      </c>
      <c r="AD54" s="2">
        <f t="shared" si="0"/>
        <v>0.80999999999999872</v>
      </c>
      <c r="AE54" s="138">
        <f t="shared" si="1"/>
        <v>-1.3735215566577641E-2</v>
      </c>
    </row>
    <row r="55" spans="1:31" x14ac:dyDescent="0.25">
      <c r="O55" s="83">
        <v>0.96</v>
      </c>
      <c r="P55" s="83">
        <f t="shared" si="27"/>
        <v>27.081599999999998</v>
      </c>
      <c r="T55" s="93" t="s">
        <v>108</v>
      </c>
      <c r="U55" s="130" t="s">
        <v>556</v>
      </c>
      <c r="W55" s="133">
        <v>42515</v>
      </c>
      <c r="X55" s="10">
        <v>26.14</v>
      </c>
      <c r="Y55" s="10">
        <v>26.63</v>
      </c>
      <c r="Z55" s="10">
        <v>26.03</v>
      </c>
      <c r="AA55" s="10">
        <v>26.49</v>
      </c>
      <c r="AB55" s="95">
        <v>5039200</v>
      </c>
      <c r="AC55" s="10">
        <v>26.21</v>
      </c>
      <c r="AD55" s="2">
        <f t="shared" si="0"/>
        <v>0.59999999999999787</v>
      </c>
      <c r="AE55" s="138">
        <f t="shared" si="1"/>
        <v>2.0638629283489252E-2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26.799499999999998</v>
      </c>
      <c r="T56" s="93" t="s">
        <v>111</v>
      </c>
      <c r="U56" s="130">
        <v>17.78</v>
      </c>
      <c r="W56" s="133">
        <v>42514</v>
      </c>
      <c r="X56" s="10">
        <v>26.51</v>
      </c>
      <c r="Y56" s="10">
        <v>26.59</v>
      </c>
      <c r="Z56" s="10">
        <v>25.84</v>
      </c>
      <c r="AA56" s="10">
        <v>25.96</v>
      </c>
      <c r="AB56" s="95">
        <v>4216500</v>
      </c>
      <c r="AC56" s="10">
        <v>25.68</v>
      </c>
      <c r="AD56" s="2">
        <f t="shared" si="0"/>
        <v>0.75</v>
      </c>
      <c r="AE56" s="138">
        <f t="shared" si="1"/>
        <v>-1.3446023818670771E-2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26.517399999999999</v>
      </c>
      <c r="T57" s="93" t="s">
        <v>112</v>
      </c>
      <c r="U57" s="130">
        <v>1.59</v>
      </c>
      <c r="W57" s="133">
        <v>42513</v>
      </c>
      <c r="X57" s="10">
        <v>25.8</v>
      </c>
      <c r="Y57" s="10">
        <v>26.72</v>
      </c>
      <c r="Z57" s="10">
        <v>25.65</v>
      </c>
      <c r="AA57" s="10">
        <v>26.31</v>
      </c>
      <c r="AB57" s="95">
        <v>4993100</v>
      </c>
      <c r="AC57" s="10">
        <v>26.03</v>
      </c>
      <c r="AD57" s="2">
        <f t="shared" si="0"/>
        <v>1.0700000000000003</v>
      </c>
      <c r="AE57" s="138">
        <f t="shared" si="1"/>
        <v>1.4419329696024885E-2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305</v>
      </c>
      <c r="M58" s="512"/>
      <c r="O58" s="83">
        <v>0.93</v>
      </c>
      <c r="P58" s="83">
        <f t="shared" si="27"/>
        <v>26.235300000000002</v>
      </c>
      <c r="T58" s="93" t="s">
        <v>109</v>
      </c>
      <c r="U58" s="130" t="s">
        <v>273</v>
      </c>
      <c r="W58" s="133">
        <v>42510</v>
      </c>
      <c r="X58" s="10">
        <v>25.78</v>
      </c>
      <c r="Y58" s="10">
        <v>26.36</v>
      </c>
      <c r="Z58" s="10">
        <v>25.7</v>
      </c>
      <c r="AA58" s="10">
        <v>25.94</v>
      </c>
      <c r="AB58" s="95">
        <v>4125100</v>
      </c>
      <c r="AC58" s="10">
        <v>25.66</v>
      </c>
      <c r="AD58" s="2">
        <f t="shared" si="0"/>
        <v>0.66000000000000014</v>
      </c>
      <c r="AE58" s="138">
        <f t="shared" si="1"/>
        <v>1.0236220472441104E-2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25.953200000000002</v>
      </c>
      <c r="W59" s="133">
        <v>42509</v>
      </c>
      <c r="X59" s="10">
        <v>25.22</v>
      </c>
      <c r="Y59" s="10">
        <v>25.82</v>
      </c>
      <c r="Z59" s="10">
        <v>25.05</v>
      </c>
      <c r="AA59" s="10">
        <v>25.67</v>
      </c>
      <c r="AB59" s="95">
        <v>4506600</v>
      </c>
      <c r="AC59" s="10">
        <v>25.4</v>
      </c>
      <c r="AD59" s="2">
        <f t="shared" si="0"/>
        <v>0.76999999999999957</v>
      </c>
      <c r="AE59" s="138">
        <f t="shared" si="1"/>
        <v>1.7628205128205066E-2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25.671100000000003</v>
      </c>
      <c r="W60" s="133">
        <v>42508</v>
      </c>
      <c r="X60" s="10">
        <v>25.95</v>
      </c>
      <c r="Y60" s="10">
        <v>26.55</v>
      </c>
      <c r="Z60" s="10">
        <v>25.1</v>
      </c>
      <c r="AA60" s="10">
        <v>25.23</v>
      </c>
      <c r="AB60" s="95">
        <v>4776900</v>
      </c>
      <c r="AC60" s="10">
        <v>24.96</v>
      </c>
      <c r="AD60" s="2">
        <f t="shared" si="0"/>
        <v>1.4499999999999993</v>
      </c>
      <c r="AE60" s="138">
        <f t="shared" si="1"/>
        <v>-3.703703703703709E-2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25.389000000000003</v>
      </c>
      <c r="W61" s="133">
        <v>42507</v>
      </c>
      <c r="X61" s="10">
        <v>25.78</v>
      </c>
      <c r="Y61" s="10">
        <v>26.59</v>
      </c>
      <c r="Z61" s="10">
        <v>25.67</v>
      </c>
      <c r="AA61" s="10">
        <v>26.2</v>
      </c>
      <c r="AB61" s="95">
        <v>5543600</v>
      </c>
      <c r="AC61" s="10">
        <v>25.92</v>
      </c>
      <c r="AD61" s="2">
        <f t="shared" si="0"/>
        <v>0.91999999999999815</v>
      </c>
      <c r="AE61" s="138">
        <f t="shared" si="1"/>
        <v>1.5673981191222763E-2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42506</v>
      </c>
      <c r="X62" s="10">
        <v>25.03</v>
      </c>
      <c r="Y62" s="10">
        <v>25.89</v>
      </c>
      <c r="Z62" s="10">
        <v>25.01</v>
      </c>
      <c r="AA62" s="10">
        <v>25.8</v>
      </c>
      <c r="AB62" s="95">
        <v>4577500</v>
      </c>
      <c r="AC62" s="10">
        <v>25.52</v>
      </c>
      <c r="AD62" s="2">
        <f t="shared" si="0"/>
        <v>0.87999999999999901</v>
      </c>
      <c r="AE62" s="138">
        <f t="shared" si="1"/>
        <v>3.8665038665038676E-2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42503</v>
      </c>
      <c r="X63" s="10">
        <v>25.31</v>
      </c>
      <c r="Y63" s="10">
        <v>25.6</v>
      </c>
      <c r="Z63" s="10">
        <v>24.75</v>
      </c>
      <c r="AA63" s="10">
        <v>24.84</v>
      </c>
      <c r="AB63" s="95">
        <v>4880000</v>
      </c>
      <c r="AC63" s="10">
        <v>24.57</v>
      </c>
      <c r="AD63" s="2">
        <f t="shared" si="0"/>
        <v>0.85000000000000142</v>
      </c>
      <c r="AE63" s="138">
        <f t="shared" si="1"/>
        <v>-2.3837902264600808E-2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42502</v>
      </c>
      <c r="X64" s="10">
        <v>26.68</v>
      </c>
      <c r="Y64" s="10">
        <v>26.9</v>
      </c>
      <c r="Z64" s="10">
        <v>25.38</v>
      </c>
      <c r="AA64" s="10">
        <v>25.44</v>
      </c>
      <c r="AB64" s="95">
        <v>5245500</v>
      </c>
      <c r="AC64" s="10">
        <v>25.17</v>
      </c>
      <c r="AD64" s="2">
        <f t="shared" si="0"/>
        <v>1.5199999999999996</v>
      </c>
      <c r="AE64" s="138">
        <f t="shared" si="1"/>
        <v>-2.4040325707638477E-2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42501</v>
      </c>
      <c r="X65" s="10">
        <v>26.05</v>
      </c>
      <c r="Y65" s="10">
        <v>26.67</v>
      </c>
      <c r="Z65" s="10">
        <v>25.67</v>
      </c>
      <c r="AA65" s="10">
        <v>26.07</v>
      </c>
      <c r="AB65" s="95">
        <v>6846100</v>
      </c>
      <c r="AC65" s="10">
        <v>25.79</v>
      </c>
      <c r="AD65" s="2">
        <f t="shared" si="0"/>
        <v>1</v>
      </c>
      <c r="AE65" s="138">
        <f t="shared" si="1"/>
        <v>3.8789759503488064E-4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42500</v>
      </c>
      <c r="X66" s="10">
        <v>25.03</v>
      </c>
      <c r="Y66" s="10">
        <v>26.18</v>
      </c>
      <c r="Z66" s="10">
        <v>24.81</v>
      </c>
      <c r="AA66" s="10">
        <v>26.06</v>
      </c>
      <c r="AB66" s="95">
        <v>5092300</v>
      </c>
      <c r="AC66" s="10">
        <v>25.78</v>
      </c>
      <c r="AD66" s="2">
        <f t="shared" si="0"/>
        <v>1.370000000000001</v>
      </c>
      <c r="AE66" s="138">
        <f t="shared" si="1"/>
        <v>4.5417680454176823E-2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42499</v>
      </c>
      <c r="X67" s="10">
        <v>25.74</v>
      </c>
      <c r="Y67" s="10">
        <v>25.74</v>
      </c>
      <c r="Z67" s="10">
        <v>24.91</v>
      </c>
      <c r="AA67" s="10">
        <v>24.93</v>
      </c>
      <c r="AB67" s="95">
        <v>5396600</v>
      </c>
      <c r="AC67" s="10">
        <v>24.66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42496</v>
      </c>
      <c r="X68" s="10">
        <v>25.92</v>
      </c>
      <c r="Y68" s="10">
        <v>26.45</v>
      </c>
      <c r="Z68" s="10">
        <v>25.84</v>
      </c>
      <c r="AA68" s="10">
        <v>25.99</v>
      </c>
      <c r="AB68" s="95">
        <v>3612900</v>
      </c>
      <c r="AC68" s="10">
        <v>25.71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42591</v>
      </c>
      <c r="X2" s="10">
        <v>48.13</v>
      </c>
      <c r="Y2" s="10">
        <v>48.54</v>
      </c>
      <c r="Z2" s="10">
        <v>48.12</v>
      </c>
      <c r="AA2" s="10">
        <v>48.41</v>
      </c>
      <c r="AB2" s="95">
        <v>2365900</v>
      </c>
      <c r="AC2" s="10">
        <v>48.41</v>
      </c>
      <c r="AD2" s="2">
        <f>Y2-Z2</f>
        <v>0.42000000000000171</v>
      </c>
      <c r="AE2" s="138">
        <f>AC2/AC3-1</f>
        <v>1.0014604631754631E-2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48.41</v>
      </c>
      <c r="T3" s="1"/>
      <c r="W3" s="133">
        <v>42590</v>
      </c>
      <c r="X3" s="10">
        <v>47.91</v>
      </c>
      <c r="Y3" s="10">
        <v>47.95</v>
      </c>
      <c r="Z3" s="10">
        <v>47.84</v>
      </c>
      <c r="AA3" s="10">
        <v>47.93</v>
      </c>
      <c r="AB3" s="95">
        <v>1743200</v>
      </c>
      <c r="AC3" s="10">
        <v>47.93</v>
      </c>
      <c r="AD3" s="2">
        <f t="shared" ref="AD3:AD66" si="0">Y3-Z3</f>
        <v>0.10999999999999943</v>
      </c>
      <c r="AE3" s="138">
        <f t="shared" ref="AE3:AE66" si="1">AC3/AC4-1</f>
        <v>8.3524744205476509E-4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48.41</v>
      </c>
      <c r="T4" s="163"/>
      <c r="U4" s="1"/>
      <c r="W4" s="133">
        <v>42587</v>
      </c>
      <c r="X4" s="10">
        <v>47.65</v>
      </c>
      <c r="Y4" s="10">
        <v>47.92</v>
      </c>
      <c r="Z4" s="10">
        <v>47.64</v>
      </c>
      <c r="AA4" s="10">
        <v>47.89</v>
      </c>
      <c r="AB4" s="95">
        <v>2450200</v>
      </c>
      <c r="AC4" s="10">
        <v>47.89</v>
      </c>
      <c r="AD4" s="2">
        <f t="shared" si="0"/>
        <v>0.28000000000000114</v>
      </c>
      <c r="AE4" s="138">
        <f t="shared" si="1"/>
        <v>3.772793963529697E-3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42586</v>
      </c>
      <c r="X5" s="10">
        <v>47.53</v>
      </c>
      <c r="Y5" s="10">
        <v>47.71</v>
      </c>
      <c r="Z5" s="10">
        <v>47.48</v>
      </c>
      <c r="AA5" s="10">
        <v>47.71</v>
      </c>
      <c r="AB5" s="95">
        <v>8029900</v>
      </c>
      <c r="AC5" s="10">
        <v>47.71</v>
      </c>
      <c r="AD5" s="2">
        <f t="shared" si="0"/>
        <v>0.23000000000000398</v>
      </c>
      <c r="AE5" s="138">
        <f t="shared" si="1"/>
        <v>4.6325542219414206E-3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42585</v>
      </c>
      <c r="X6" s="10">
        <v>47.37</v>
      </c>
      <c r="Y6" s="10">
        <v>47.51</v>
      </c>
      <c r="Z6" s="10">
        <v>47.3</v>
      </c>
      <c r="AA6" s="10">
        <v>47.49</v>
      </c>
      <c r="AB6" s="95">
        <v>4263300</v>
      </c>
      <c r="AC6" s="10">
        <v>47.49</v>
      </c>
      <c r="AD6" s="2">
        <f t="shared" si="0"/>
        <v>0.21000000000000085</v>
      </c>
      <c r="AE6" s="138">
        <f t="shared" si="1"/>
        <v>-5.0282840980514498E-3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42584</v>
      </c>
      <c r="X7" s="10">
        <v>47.79</v>
      </c>
      <c r="Y7" s="10">
        <v>47.87</v>
      </c>
      <c r="Z7" s="10">
        <v>47.54</v>
      </c>
      <c r="AA7" s="10">
        <v>47.73</v>
      </c>
      <c r="AB7" s="95">
        <v>4587800</v>
      </c>
      <c r="AC7" s="10">
        <v>47.73</v>
      </c>
      <c r="AD7" s="2">
        <f t="shared" si="0"/>
        <v>0.32999999999999829</v>
      </c>
      <c r="AE7" s="138">
        <f t="shared" si="1"/>
        <v>-6.2814070351757678E-4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42583</v>
      </c>
      <c r="X8" s="10">
        <v>48.01</v>
      </c>
      <c r="Y8" s="10">
        <v>48.1</v>
      </c>
      <c r="Z8" s="10">
        <v>47.73</v>
      </c>
      <c r="AA8" s="10">
        <v>47.76</v>
      </c>
      <c r="AB8" s="95">
        <v>2955100</v>
      </c>
      <c r="AC8" s="10">
        <v>47.76</v>
      </c>
      <c r="AD8" s="2">
        <f t="shared" si="0"/>
        <v>0.37000000000000455</v>
      </c>
      <c r="AE8" s="138">
        <f t="shared" si="1"/>
        <v>-1.0770505385252704E-2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42580</v>
      </c>
      <c r="X9" s="10">
        <v>48.03</v>
      </c>
      <c r="Y9" s="10">
        <v>48.37</v>
      </c>
      <c r="Z9" s="10">
        <v>47.96</v>
      </c>
      <c r="AA9" s="10">
        <v>48.28</v>
      </c>
      <c r="AB9" s="95">
        <v>3588900</v>
      </c>
      <c r="AC9" s="10">
        <v>48.28</v>
      </c>
      <c r="AD9" s="2">
        <f t="shared" si="0"/>
        <v>0.40999999999999659</v>
      </c>
      <c r="AE9" s="138">
        <f t="shared" si="1"/>
        <v>9.1973244147156574E-3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42579</v>
      </c>
      <c r="X10" s="10">
        <v>47.84</v>
      </c>
      <c r="Y10" s="10">
        <v>47.91</v>
      </c>
      <c r="Z10" s="10">
        <v>47.57</v>
      </c>
      <c r="AA10" s="10">
        <v>47.84</v>
      </c>
      <c r="AB10" s="95">
        <v>3409900</v>
      </c>
      <c r="AC10" s="10">
        <v>47.84</v>
      </c>
      <c r="AD10" s="2">
        <f t="shared" si="0"/>
        <v>0.33999999999999631</v>
      </c>
      <c r="AE10" s="138">
        <f t="shared" si="1"/>
        <v>2.0907380305268397E-4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42578</v>
      </c>
      <c r="X11" s="10">
        <v>47.79</v>
      </c>
      <c r="Y11" s="10">
        <v>47.96</v>
      </c>
      <c r="Z11" s="10">
        <v>47.4</v>
      </c>
      <c r="AA11" s="10">
        <v>47.83</v>
      </c>
      <c r="AB11" s="95">
        <v>4174300</v>
      </c>
      <c r="AC11" s="10">
        <v>47.83</v>
      </c>
      <c r="AD11" s="2">
        <f t="shared" si="0"/>
        <v>0.56000000000000227</v>
      </c>
      <c r="AE11" s="138">
        <f t="shared" si="1"/>
        <v>6.947368421052591E-3</v>
      </c>
    </row>
    <row r="12" spans="1:31" x14ac:dyDescent="0.25">
      <c r="H12" s="72"/>
      <c r="W12" s="133">
        <v>42577</v>
      </c>
      <c r="X12" s="10">
        <v>47.45</v>
      </c>
      <c r="Y12" s="10">
        <v>47.62</v>
      </c>
      <c r="Z12" s="10">
        <v>47.29</v>
      </c>
      <c r="AA12" s="10">
        <v>47.5</v>
      </c>
      <c r="AB12" s="95">
        <v>3324400</v>
      </c>
      <c r="AC12" s="10">
        <v>47.5</v>
      </c>
      <c r="AD12" s="2">
        <f t="shared" si="0"/>
        <v>0.32999999999999829</v>
      </c>
      <c r="AE12" s="138">
        <f t="shared" si="1"/>
        <v>3.379805661174462E-3</v>
      </c>
    </row>
    <row r="13" spans="1:31" x14ac:dyDescent="0.25">
      <c r="H13" s="72"/>
      <c r="W13" s="133">
        <v>42576</v>
      </c>
      <c r="X13" s="10">
        <v>47.36</v>
      </c>
      <c r="Y13" s="10">
        <v>47.44</v>
      </c>
      <c r="Z13" s="10">
        <v>47.17</v>
      </c>
      <c r="AA13" s="10">
        <v>47.34</v>
      </c>
      <c r="AB13" s="95">
        <v>3372200</v>
      </c>
      <c r="AC13" s="10">
        <v>47.34</v>
      </c>
      <c r="AD13" s="2">
        <f t="shared" si="0"/>
        <v>0.26999999999999602</v>
      </c>
      <c r="AE13" s="138">
        <f t="shared" si="1"/>
        <v>1.0573059843519417E-3</v>
      </c>
    </row>
    <row r="14" spans="1:31" x14ac:dyDescent="0.25">
      <c r="H14" s="72"/>
      <c r="W14" s="133">
        <v>42573</v>
      </c>
      <c r="X14" s="10">
        <v>47.35</v>
      </c>
      <c r="Y14" s="10">
        <v>47.38</v>
      </c>
      <c r="Z14" s="10">
        <v>47.17</v>
      </c>
      <c r="AA14" s="10">
        <v>47.29</v>
      </c>
      <c r="AB14" s="95">
        <v>3515800</v>
      </c>
      <c r="AC14" s="10">
        <v>47.29</v>
      </c>
      <c r="AD14" s="2">
        <f t="shared" si="0"/>
        <v>0.21000000000000085</v>
      </c>
      <c r="AE14" s="138">
        <f t="shared" si="1"/>
        <v>6.3478628861624031E-4</v>
      </c>
    </row>
    <row r="15" spans="1:31" x14ac:dyDescent="0.25">
      <c r="H15" s="72"/>
      <c r="W15" s="133">
        <v>42572</v>
      </c>
      <c r="X15" s="10">
        <v>47.27</v>
      </c>
      <c r="Y15" s="10">
        <v>47.52</v>
      </c>
      <c r="Z15" s="10">
        <v>47.18</v>
      </c>
      <c r="AA15" s="10">
        <v>47.26</v>
      </c>
      <c r="AB15" s="95">
        <v>3208100</v>
      </c>
      <c r="AC15" s="10">
        <v>47.26</v>
      </c>
      <c r="AD15" s="2">
        <f t="shared" si="0"/>
        <v>0.34000000000000341</v>
      </c>
      <c r="AE15" s="138">
        <f t="shared" si="1"/>
        <v>-2.9535864978903481E-3</v>
      </c>
    </row>
    <row r="16" spans="1:31" x14ac:dyDescent="0.25">
      <c r="H16" s="72"/>
      <c r="W16" s="133">
        <v>42571</v>
      </c>
      <c r="X16" s="10">
        <v>47.25</v>
      </c>
      <c r="Y16" s="10">
        <v>47.46</v>
      </c>
      <c r="Z16" s="10">
        <v>47.16</v>
      </c>
      <c r="AA16" s="10">
        <v>47.4</v>
      </c>
      <c r="AB16" s="95">
        <v>2976600</v>
      </c>
      <c r="AC16" s="10">
        <v>47.4</v>
      </c>
      <c r="AD16" s="2">
        <f t="shared" si="0"/>
        <v>0.30000000000000426</v>
      </c>
      <c r="AE16" s="138">
        <f t="shared" si="1"/>
        <v>9.5846645367412275E-3</v>
      </c>
    </row>
    <row r="17" spans="1:31" x14ac:dyDescent="0.25">
      <c r="W17" s="133">
        <v>42570</v>
      </c>
      <c r="X17" s="10">
        <v>46.98</v>
      </c>
      <c r="Y17" s="10">
        <v>47.06</v>
      </c>
      <c r="Z17" s="10">
        <v>46.83</v>
      </c>
      <c r="AA17" s="10">
        <v>46.95</v>
      </c>
      <c r="AB17" s="95">
        <v>4647500</v>
      </c>
      <c r="AC17" s="10">
        <v>46.95</v>
      </c>
      <c r="AD17" s="2">
        <f t="shared" si="0"/>
        <v>0.23000000000000398</v>
      </c>
      <c r="AE17" s="138">
        <f t="shared" si="1"/>
        <v>-7.609384908053296E-3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42569</v>
      </c>
      <c r="X18" s="10">
        <v>47.22</v>
      </c>
      <c r="Y18" s="10">
        <v>47.56</v>
      </c>
      <c r="Z18" s="10">
        <v>47.11</v>
      </c>
      <c r="AA18" s="10">
        <v>47.31</v>
      </c>
      <c r="AB18" s="95">
        <v>7433800</v>
      </c>
      <c r="AC18" s="10">
        <v>47.31</v>
      </c>
      <c r="AD18" s="2">
        <f t="shared" si="0"/>
        <v>0.45000000000000284</v>
      </c>
      <c r="AE18" s="138">
        <f t="shared" si="1"/>
        <v>1.9059720457434981E-3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42566</v>
      </c>
      <c r="X19" s="10">
        <v>47.32</v>
      </c>
      <c r="Y19" s="10">
        <v>47.39</v>
      </c>
      <c r="Z19" s="10">
        <v>47.1</v>
      </c>
      <c r="AA19" s="10">
        <v>47.22</v>
      </c>
      <c r="AB19" s="95">
        <v>10403600</v>
      </c>
      <c r="AC19" s="10">
        <v>47.22</v>
      </c>
      <c r="AD19" s="2">
        <f t="shared" si="0"/>
        <v>0.28999999999999915</v>
      </c>
      <c r="AE19" s="138">
        <f t="shared" si="1"/>
        <v>-6.1039781098716217E-3</v>
      </c>
    </row>
    <row r="20" spans="1:31" x14ac:dyDescent="0.25">
      <c r="W20" s="133">
        <v>42565</v>
      </c>
      <c r="X20" s="10">
        <v>47.54</v>
      </c>
      <c r="Y20" s="10">
        <v>47.67</v>
      </c>
      <c r="Z20" s="10">
        <v>47.43</v>
      </c>
      <c r="AA20" s="10">
        <v>47.51</v>
      </c>
      <c r="AB20" s="95">
        <v>17420400</v>
      </c>
      <c r="AC20" s="10">
        <v>47.51</v>
      </c>
      <c r="AD20" s="2">
        <f t="shared" si="0"/>
        <v>0.24000000000000199</v>
      </c>
      <c r="AE20" s="138">
        <f t="shared" si="1"/>
        <v>1.0421097405359347E-2</v>
      </c>
    </row>
    <row r="21" spans="1:31" x14ac:dyDescent="0.25">
      <c r="W21" s="133">
        <v>42564</v>
      </c>
      <c r="X21" s="10">
        <v>47.24</v>
      </c>
      <c r="Y21" s="10">
        <v>47.41</v>
      </c>
      <c r="Z21" s="10">
        <v>46.99</v>
      </c>
      <c r="AA21" s="10">
        <v>47.02</v>
      </c>
      <c r="AB21" s="95">
        <v>7892100</v>
      </c>
      <c r="AC21" s="10">
        <v>47.02</v>
      </c>
      <c r="AD21" s="2">
        <f t="shared" si="0"/>
        <v>0.4199999999999946</v>
      </c>
      <c r="AE21" s="138">
        <f t="shared" si="1"/>
        <v>0</v>
      </c>
    </row>
    <row r="22" spans="1:31" x14ac:dyDescent="0.25">
      <c r="W22" s="133">
        <v>42563</v>
      </c>
      <c r="X22" s="10">
        <v>47.07</v>
      </c>
      <c r="Y22" s="10">
        <v>47.31</v>
      </c>
      <c r="Z22" s="10">
        <v>46.99</v>
      </c>
      <c r="AA22" s="10">
        <v>47.02</v>
      </c>
      <c r="AB22" s="95">
        <v>6164700</v>
      </c>
      <c r="AC22" s="10">
        <v>47.02</v>
      </c>
      <c r="AD22" s="2">
        <f t="shared" si="0"/>
        <v>0.32000000000000028</v>
      </c>
      <c r="AE22" s="138">
        <f t="shared" si="1"/>
        <v>1.4674147604661236E-2</v>
      </c>
    </row>
    <row r="23" spans="1:31" x14ac:dyDescent="0.25">
      <c r="W23" s="133">
        <v>42562</v>
      </c>
      <c r="X23" s="10">
        <v>46.3</v>
      </c>
      <c r="Y23" s="10">
        <v>46.53</v>
      </c>
      <c r="Z23" s="10">
        <v>46.28</v>
      </c>
      <c r="AA23" s="10">
        <v>46.34</v>
      </c>
      <c r="AB23" s="95">
        <v>6794500</v>
      </c>
      <c r="AC23" s="10">
        <v>46.34</v>
      </c>
      <c r="AD23" s="2">
        <f t="shared" si="0"/>
        <v>0.25</v>
      </c>
      <c r="AE23" s="138">
        <f t="shared" si="1"/>
        <v>1.4892685063513156E-2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45.66</v>
      </c>
      <c r="Y24" s="10">
        <v>45.73</v>
      </c>
      <c r="Z24" s="10">
        <v>45.48</v>
      </c>
      <c r="AA24" s="10">
        <v>45.66</v>
      </c>
      <c r="AB24" s="95">
        <v>7459000</v>
      </c>
      <c r="AC24" s="10">
        <v>45.66</v>
      </c>
      <c r="AD24" s="2">
        <f t="shared" si="0"/>
        <v>0.25</v>
      </c>
      <c r="AE24" s="138">
        <f t="shared" si="1"/>
        <v>1.6473731077470966E-2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42558</v>
      </c>
      <c r="X25" s="10">
        <v>45.25</v>
      </c>
      <c r="Y25" s="10">
        <v>45.43</v>
      </c>
      <c r="Z25" s="10">
        <v>44.74</v>
      </c>
      <c r="AA25" s="10">
        <v>44.92</v>
      </c>
      <c r="AB25" s="95">
        <v>6712900</v>
      </c>
      <c r="AC25" s="10">
        <v>44.92</v>
      </c>
      <c r="AD25" s="2">
        <f t="shared" si="0"/>
        <v>0.68999999999999773</v>
      </c>
      <c r="AE25" s="138">
        <f t="shared" si="1"/>
        <v>-4.2119264021280856E-3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42557</v>
      </c>
      <c r="X26" s="10">
        <v>44.67</v>
      </c>
      <c r="Y26" s="10">
        <v>45.14</v>
      </c>
      <c r="Z26" s="10">
        <v>44.29</v>
      </c>
      <c r="AA26" s="10">
        <v>45.11</v>
      </c>
      <c r="AB26" s="95">
        <v>10473300</v>
      </c>
      <c r="AC26" s="10">
        <v>45.11</v>
      </c>
      <c r="AD26" s="2">
        <f t="shared" si="0"/>
        <v>0.85000000000000142</v>
      </c>
      <c r="AE26" s="138">
        <f t="shared" si="1"/>
        <v>-3.0939226519337559E-3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42556</v>
      </c>
      <c r="X27" s="10">
        <v>45.78</v>
      </c>
      <c r="Y27" s="10">
        <v>45.81</v>
      </c>
      <c r="Z27" s="10">
        <v>45.13</v>
      </c>
      <c r="AA27" s="10">
        <v>45.25</v>
      </c>
      <c r="AB27" s="95">
        <v>8668300</v>
      </c>
      <c r="AC27" s="10">
        <v>45.25</v>
      </c>
      <c r="AD27" s="2">
        <f t="shared" si="0"/>
        <v>0.67999999999999972</v>
      </c>
      <c r="AE27" s="138">
        <f t="shared" si="1"/>
        <v>-3.1464041095890405E-2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42552</v>
      </c>
      <c r="X28" s="10">
        <v>46.76</v>
      </c>
      <c r="Y28" s="10">
        <v>46.88</v>
      </c>
      <c r="Z28" s="10">
        <v>46.63</v>
      </c>
      <c r="AA28" s="10">
        <v>46.72</v>
      </c>
      <c r="AB28" s="95">
        <v>8123600</v>
      </c>
      <c r="AC28" s="10">
        <v>46.72</v>
      </c>
      <c r="AD28" s="2">
        <f t="shared" si="0"/>
        <v>0.25</v>
      </c>
      <c r="AE28" s="138">
        <f t="shared" si="1"/>
        <v>1.285897985426443E-3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42551</v>
      </c>
      <c r="X29" s="10">
        <v>45.86</v>
      </c>
      <c r="Y29" s="10">
        <v>46.66</v>
      </c>
      <c r="Z29" s="10">
        <v>45.79</v>
      </c>
      <c r="AA29" s="10">
        <v>46.66</v>
      </c>
      <c r="AB29" s="95">
        <v>12204600</v>
      </c>
      <c r="AC29" s="10">
        <v>46.66</v>
      </c>
      <c r="AD29" s="2">
        <f t="shared" si="0"/>
        <v>0.86999999999999744</v>
      </c>
      <c r="AE29" s="138">
        <f t="shared" si="1"/>
        <v>2.2124863088718527E-2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42550</v>
      </c>
      <c r="X30" s="10">
        <v>45.51</v>
      </c>
      <c r="Y30" s="10">
        <v>45.88</v>
      </c>
      <c r="Z30" s="10">
        <v>45.37</v>
      </c>
      <c r="AA30" s="10">
        <v>45.65</v>
      </c>
      <c r="AB30" s="95">
        <v>7148600</v>
      </c>
      <c r="AC30" s="10">
        <v>45.65</v>
      </c>
      <c r="AD30" s="2">
        <f t="shared" si="0"/>
        <v>0.51000000000000512</v>
      </c>
      <c r="AE30" s="138">
        <f t="shared" si="1"/>
        <v>2.0339740724184097E-2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42549</v>
      </c>
      <c r="X31" s="10">
        <v>44.53</v>
      </c>
      <c r="Y31" s="10">
        <v>44.74</v>
      </c>
      <c r="Z31" s="10">
        <v>44.12</v>
      </c>
      <c r="AA31" s="10">
        <v>44.74</v>
      </c>
      <c r="AB31" s="95">
        <v>9806000</v>
      </c>
      <c r="AC31" s="10">
        <v>44.74</v>
      </c>
      <c r="AD31" s="2">
        <f t="shared" si="0"/>
        <v>0.62000000000000455</v>
      </c>
      <c r="AE31" s="138">
        <f t="shared" si="1"/>
        <v>3.2779316712834738E-2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42548</v>
      </c>
      <c r="X32" s="10">
        <v>43.57</v>
      </c>
      <c r="Y32" s="10">
        <v>43.63</v>
      </c>
      <c r="Z32" s="10">
        <v>42.73</v>
      </c>
      <c r="AA32" s="10">
        <v>43.32</v>
      </c>
      <c r="AB32" s="95">
        <v>10904600</v>
      </c>
      <c r="AC32" s="10">
        <v>43.32</v>
      </c>
      <c r="AD32" s="2">
        <f t="shared" si="0"/>
        <v>0.90000000000000568</v>
      </c>
      <c r="AE32" s="138">
        <f t="shared" si="1"/>
        <v>-2.6079136690647431E-2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42545</v>
      </c>
      <c r="X33" s="10">
        <v>44.93</v>
      </c>
      <c r="Y33" s="10">
        <v>46.02</v>
      </c>
      <c r="Z33" s="10">
        <v>44.48</v>
      </c>
      <c r="AA33" s="10">
        <v>44.48</v>
      </c>
      <c r="AB33" s="95">
        <v>29139700</v>
      </c>
      <c r="AC33" s="10">
        <v>44.48</v>
      </c>
      <c r="AD33" s="2">
        <f t="shared" si="0"/>
        <v>1.5400000000000063</v>
      </c>
      <c r="AE33" s="138">
        <f t="shared" si="1"/>
        <v>-0.11288392500997213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42544</v>
      </c>
      <c r="X34" s="10">
        <v>49.74</v>
      </c>
      <c r="Y34" s="10">
        <v>50.23</v>
      </c>
      <c r="Z34" s="10">
        <v>49.27</v>
      </c>
      <c r="AA34" s="10">
        <v>50.14</v>
      </c>
      <c r="AB34" s="95">
        <v>7688300</v>
      </c>
      <c r="AC34" s="10">
        <v>50.14</v>
      </c>
      <c r="AD34" s="2">
        <f t="shared" si="0"/>
        <v>0.95999999999999375</v>
      </c>
      <c r="AE34" s="138">
        <f t="shared" si="1"/>
        <v>3.1262854792266648E-2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42543</v>
      </c>
      <c r="X35" s="10">
        <v>48.81</v>
      </c>
      <c r="Y35" s="10">
        <v>49.09</v>
      </c>
      <c r="Z35" s="10">
        <v>48.59</v>
      </c>
      <c r="AA35" s="10">
        <v>48.62</v>
      </c>
      <c r="AB35" s="95">
        <v>9102500</v>
      </c>
      <c r="AC35" s="10">
        <v>48.62</v>
      </c>
      <c r="AD35" s="2">
        <f t="shared" si="0"/>
        <v>0.5</v>
      </c>
      <c r="AE35" s="138">
        <f t="shared" si="1"/>
        <v>4.1152263374466536E-4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42542</v>
      </c>
      <c r="X36" s="10">
        <v>48.44</v>
      </c>
      <c r="Y36" s="10">
        <v>48.93</v>
      </c>
      <c r="Z36" s="10">
        <v>48.24</v>
      </c>
      <c r="AA36" s="10">
        <v>48.6</v>
      </c>
      <c r="AB36" s="95">
        <v>5259200</v>
      </c>
      <c r="AC36" s="10">
        <v>48.6</v>
      </c>
      <c r="AD36" s="2">
        <f t="shared" si="0"/>
        <v>0.68999999999999773</v>
      </c>
      <c r="AE36" s="138">
        <f t="shared" si="1"/>
        <v>9.5554632322392141E-3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42541</v>
      </c>
      <c r="X37" s="10">
        <v>48.49</v>
      </c>
      <c r="Y37" s="10">
        <v>48.52</v>
      </c>
      <c r="Z37" s="10">
        <v>48.12</v>
      </c>
      <c r="AA37" s="10">
        <v>48.14</v>
      </c>
      <c r="AB37" s="95">
        <v>7925800</v>
      </c>
      <c r="AC37" s="10">
        <v>48.14</v>
      </c>
      <c r="AD37" s="2">
        <f t="shared" si="0"/>
        <v>0.40000000000000568</v>
      </c>
      <c r="AE37" s="138">
        <f t="shared" si="1"/>
        <v>2.7096223597183666E-2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42538</v>
      </c>
      <c r="X38" s="10">
        <v>46.41</v>
      </c>
      <c r="Y38" s="10">
        <v>46.92</v>
      </c>
      <c r="Z38" s="10">
        <v>46.21</v>
      </c>
      <c r="AA38" s="10">
        <v>46.87</v>
      </c>
      <c r="AB38" s="95">
        <v>9032800</v>
      </c>
      <c r="AC38" s="10">
        <v>46.87</v>
      </c>
      <c r="AD38" s="2">
        <f t="shared" si="0"/>
        <v>0.71000000000000085</v>
      </c>
      <c r="AE38" s="138">
        <f t="shared" si="1"/>
        <v>1.7144097222222099E-2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42537</v>
      </c>
      <c r="X39" s="10">
        <v>45.17</v>
      </c>
      <c r="Y39" s="10">
        <v>46.1</v>
      </c>
      <c r="Z39" s="10">
        <v>44.83</v>
      </c>
      <c r="AA39" s="10">
        <v>46.08</v>
      </c>
      <c r="AB39" s="95">
        <v>7857600</v>
      </c>
      <c r="AC39" s="10">
        <v>46.08</v>
      </c>
      <c r="AD39" s="2">
        <f t="shared" si="0"/>
        <v>1.2700000000000031</v>
      </c>
      <c r="AE39" s="138">
        <f t="shared" si="1"/>
        <v>4.7972088966419246E-3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8" t="s">
        <v>78</v>
      </c>
      <c r="P40" s="528"/>
      <c r="W40" s="133">
        <v>42536</v>
      </c>
      <c r="X40" s="10">
        <v>45.97</v>
      </c>
      <c r="Y40" s="10">
        <v>46.21</v>
      </c>
      <c r="Z40" s="10">
        <v>45.78</v>
      </c>
      <c r="AA40" s="10">
        <v>45.86</v>
      </c>
      <c r="AB40" s="95">
        <v>6372700</v>
      </c>
      <c r="AC40" s="10">
        <v>45.86</v>
      </c>
      <c r="AD40" s="2">
        <f t="shared" si="0"/>
        <v>0.42999999999999972</v>
      </c>
      <c r="AE40" s="138">
        <f t="shared" si="1"/>
        <v>6.36383585692335E-3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53.250999999999998</v>
      </c>
      <c r="Q41" s="2"/>
      <c r="W41" s="133">
        <v>42535</v>
      </c>
      <c r="X41" s="10">
        <v>45.88</v>
      </c>
      <c r="Y41" s="10">
        <v>45.99</v>
      </c>
      <c r="Z41" s="10">
        <v>45.33</v>
      </c>
      <c r="AA41" s="10">
        <v>45.57</v>
      </c>
      <c r="AB41" s="95">
        <v>8372300</v>
      </c>
      <c r="AC41" s="10">
        <v>45.57</v>
      </c>
      <c r="AD41" s="2">
        <f t="shared" si="0"/>
        <v>0.66000000000000369</v>
      </c>
      <c r="AE41" s="138" t="e">
        <f t="shared" si="1"/>
        <v>#DIV/0!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52.7669</v>
      </c>
      <c r="Q42" s="2"/>
      <c r="T42" s="91" t="s">
        <v>113</v>
      </c>
      <c r="W42" s="133">
        <v>42535</v>
      </c>
      <c r="X42" s="10" t="s">
        <v>281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52.282800000000002</v>
      </c>
      <c r="Q43" s="2"/>
      <c r="T43" s="128" t="s">
        <v>98</v>
      </c>
      <c r="U43" s="98">
        <v>47.93</v>
      </c>
      <c r="W43" s="133">
        <v>42534</v>
      </c>
      <c r="X43" s="10">
        <v>47.51</v>
      </c>
      <c r="Y43" s="10">
        <v>47.92</v>
      </c>
      <c r="Z43" s="10">
        <v>47.27</v>
      </c>
      <c r="AA43" s="10">
        <v>47.36</v>
      </c>
      <c r="AB43" s="95">
        <v>5610400</v>
      </c>
      <c r="AC43" s="10">
        <v>46.44</v>
      </c>
      <c r="AD43" s="2">
        <f t="shared" si="0"/>
        <v>0.64999999999999858</v>
      </c>
      <c r="AE43" s="138">
        <f t="shared" si="1"/>
        <v>-1.6101694915254372E-2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51.798699999999997</v>
      </c>
      <c r="Q44" s="2"/>
      <c r="T44" s="93" t="s">
        <v>99</v>
      </c>
      <c r="U44" s="88">
        <v>48.13</v>
      </c>
      <c r="W44" s="133">
        <v>42531</v>
      </c>
      <c r="X44" s="10">
        <v>48.7</v>
      </c>
      <c r="Y44" s="10">
        <v>48.73</v>
      </c>
      <c r="Z44" s="10">
        <v>48.02</v>
      </c>
      <c r="AA44" s="10">
        <v>48.14</v>
      </c>
      <c r="AB44" s="95">
        <v>4333200</v>
      </c>
      <c r="AC44" s="10">
        <v>47.2</v>
      </c>
      <c r="AD44" s="2">
        <f t="shared" si="0"/>
        <v>0.70999999999999375</v>
      </c>
      <c r="AE44" s="138">
        <f t="shared" si="1"/>
        <v>-3.3974621367171443E-2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51.314599999999999</v>
      </c>
      <c r="Q45" s="2"/>
      <c r="T45" s="93" t="s">
        <v>100</v>
      </c>
      <c r="U45" s="88" t="s">
        <v>557</v>
      </c>
      <c r="W45" s="133">
        <v>42530</v>
      </c>
      <c r="X45" s="10">
        <v>49.85</v>
      </c>
      <c r="Y45" s="10">
        <v>50.03</v>
      </c>
      <c r="Z45" s="10">
        <v>49.71</v>
      </c>
      <c r="AA45" s="10">
        <v>49.83</v>
      </c>
      <c r="AB45" s="95">
        <v>2563700</v>
      </c>
      <c r="AC45" s="10">
        <v>48.86</v>
      </c>
      <c r="AD45" s="2">
        <f t="shared" si="0"/>
        <v>0.32000000000000028</v>
      </c>
      <c r="AE45" s="138">
        <f t="shared" si="1"/>
        <v>-1.4323179342344172E-2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50.830500000000001</v>
      </c>
      <c r="Q46" s="2"/>
      <c r="T46" s="93" t="s">
        <v>101</v>
      </c>
      <c r="U46" s="88" t="s">
        <v>558</v>
      </c>
      <c r="W46" s="133">
        <v>42529</v>
      </c>
      <c r="X46" s="10">
        <v>50.61</v>
      </c>
      <c r="Y46" s="10">
        <v>50.7</v>
      </c>
      <c r="Z46" s="10">
        <v>50.5</v>
      </c>
      <c r="AA46" s="10">
        <v>50.56</v>
      </c>
      <c r="AB46" s="95">
        <v>4458800</v>
      </c>
      <c r="AC46" s="10">
        <v>49.57</v>
      </c>
      <c r="AD46" s="2">
        <f t="shared" si="0"/>
        <v>0.20000000000000284</v>
      </c>
      <c r="AE46" s="138">
        <f t="shared" si="1"/>
        <v>1.4141414141413122E-3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50.346399999999996</v>
      </c>
      <c r="Q47" s="2"/>
      <c r="T47" s="93" t="s">
        <v>251</v>
      </c>
      <c r="U47" s="88">
        <v>47.93</v>
      </c>
      <c r="W47" s="133">
        <v>42528</v>
      </c>
      <c r="X47" s="10">
        <v>50.52</v>
      </c>
      <c r="Y47" s="10">
        <v>50.68</v>
      </c>
      <c r="Z47" s="10">
        <v>50.45</v>
      </c>
      <c r="AA47" s="10">
        <v>50.49</v>
      </c>
      <c r="AB47" s="95">
        <v>6441300</v>
      </c>
      <c r="AC47" s="10">
        <v>49.5</v>
      </c>
      <c r="AD47" s="2">
        <f t="shared" si="0"/>
        <v>0.22999999999999687</v>
      </c>
      <c r="AE47" s="138">
        <f t="shared" si="1"/>
        <v>6.9161920260374377E-3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49.862299999999998</v>
      </c>
      <c r="Q48" s="2"/>
      <c r="T48" s="93" t="s">
        <v>252</v>
      </c>
      <c r="U48" s="88" t="s">
        <v>375</v>
      </c>
      <c r="W48" s="133">
        <v>42527</v>
      </c>
      <c r="X48" s="10">
        <v>49.97</v>
      </c>
      <c r="Y48" s="10">
        <v>50.26</v>
      </c>
      <c r="Z48" s="10">
        <v>49.94</v>
      </c>
      <c r="AA48" s="10">
        <v>50.14</v>
      </c>
      <c r="AB48" s="95">
        <v>3202100</v>
      </c>
      <c r="AC48" s="10">
        <v>49.16</v>
      </c>
      <c r="AD48" s="2">
        <f t="shared" si="0"/>
        <v>0.32000000000000028</v>
      </c>
      <c r="AE48" s="138">
        <f t="shared" si="1"/>
        <v>2.6514378951660866E-3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49.3782</v>
      </c>
      <c r="Q49" s="2"/>
      <c r="T49" s="93" t="s">
        <v>253</v>
      </c>
      <c r="U49" s="470">
        <v>-6.7999999999999996E-3</v>
      </c>
      <c r="W49" s="133">
        <v>42524</v>
      </c>
      <c r="X49" s="10">
        <v>49.78</v>
      </c>
      <c r="Y49" s="10">
        <v>50.02</v>
      </c>
      <c r="Z49" s="10">
        <v>49.55</v>
      </c>
      <c r="AA49" s="10">
        <v>50.01</v>
      </c>
      <c r="AB49" s="95">
        <v>5386600</v>
      </c>
      <c r="AC49" s="10">
        <v>49.03</v>
      </c>
      <c r="AD49" s="2">
        <f t="shared" si="0"/>
        <v>0.47000000000000597</v>
      </c>
      <c r="AE49" s="138">
        <f t="shared" si="1"/>
        <v>6.5694929172654959E-3</v>
      </c>
    </row>
    <row r="50" spans="1:31" x14ac:dyDescent="0.25">
      <c r="O50" s="83">
        <v>1.01</v>
      </c>
      <c r="P50" s="83">
        <f t="shared" si="42"/>
        <v>48.894099999999995</v>
      </c>
      <c r="Q50" s="2"/>
      <c r="T50" s="93"/>
      <c r="U50" s="88"/>
      <c r="W50" s="133">
        <v>42523</v>
      </c>
      <c r="X50" s="10">
        <v>49.37</v>
      </c>
      <c r="Y50" s="10">
        <v>49.68</v>
      </c>
      <c r="Z50" s="10">
        <v>49.33</v>
      </c>
      <c r="AA50" s="10">
        <v>49.68</v>
      </c>
      <c r="AB50" s="95">
        <v>11306100</v>
      </c>
      <c r="AC50" s="10">
        <v>48.71</v>
      </c>
      <c r="AD50" s="2">
        <f t="shared" si="0"/>
        <v>0.35000000000000142</v>
      </c>
      <c r="AE50" s="138">
        <f t="shared" si="1"/>
        <v>2.8824377187564032E-3</v>
      </c>
    </row>
    <row r="51" spans="1:31" x14ac:dyDescent="0.25">
      <c r="O51" s="83">
        <v>1</v>
      </c>
      <c r="P51" s="83">
        <f t="shared" si="42"/>
        <v>48.41</v>
      </c>
      <c r="Q51" s="2"/>
      <c r="T51" s="93" t="s">
        <v>105</v>
      </c>
      <c r="U51" s="88" t="s">
        <v>559</v>
      </c>
      <c r="W51" s="133">
        <v>42522</v>
      </c>
      <c r="X51" s="10">
        <v>49.26</v>
      </c>
      <c r="Y51" s="10">
        <v>49.6</v>
      </c>
      <c r="Z51" s="10">
        <v>49.25</v>
      </c>
      <c r="AA51" s="10">
        <v>49.54</v>
      </c>
      <c r="AB51" s="95">
        <v>3351600</v>
      </c>
      <c r="AC51" s="10">
        <v>48.57</v>
      </c>
      <c r="AD51" s="2">
        <f t="shared" si="0"/>
        <v>0.35000000000000142</v>
      </c>
      <c r="AE51" s="138">
        <f t="shared" si="1"/>
        <v>-1.4391447368421462E-3</v>
      </c>
    </row>
    <row r="52" spans="1:31" x14ac:dyDescent="0.25">
      <c r="O52" s="83">
        <v>0.99</v>
      </c>
      <c r="P52" s="83">
        <f t="shared" si="42"/>
        <v>47.925899999999999</v>
      </c>
      <c r="Q52" s="2"/>
      <c r="T52" s="93" t="s">
        <v>106</v>
      </c>
      <c r="U52" s="88" t="s">
        <v>560</v>
      </c>
      <c r="W52" s="133">
        <v>42521</v>
      </c>
      <c r="X52" s="10">
        <v>50.13</v>
      </c>
      <c r="Y52" s="10">
        <v>50.23</v>
      </c>
      <c r="Z52" s="10">
        <v>49.48</v>
      </c>
      <c r="AA52" s="10">
        <v>49.61</v>
      </c>
      <c r="AB52" s="95">
        <v>4226000</v>
      </c>
      <c r="AC52" s="10">
        <v>48.64</v>
      </c>
      <c r="AD52" s="2">
        <f t="shared" si="0"/>
        <v>0.75</v>
      </c>
      <c r="AE52" s="138">
        <f t="shared" si="1"/>
        <v>-7.3469387755101812E-3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47.441799999999994</v>
      </c>
      <c r="Q53" s="2"/>
      <c r="T53" s="93" t="s">
        <v>107</v>
      </c>
      <c r="U53" s="90">
        <v>2543468</v>
      </c>
      <c r="W53" s="133">
        <v>42517</v>
      </c>
      <c r="X53" s="10">
        <v>50.02</v>
      </c>
      <c r="Y53" s="10">
        <v>50.09</v>
      </c>
      <c r="Z53" s="10">
        <v>49.88</v>
      </c>
      <c r="AA53" s="10">
        <v>49.97</v>
      </c>
      <c r="AB53" s="95">
        <v>4377500</v>
      </c>
      <c r="AC53" s="10">
        <v>49</v>
      </c>
      <c r="AD53" s="2">
        <f t="shared" si="0"/>
        <v>0.21000000000000085</v>
      </c>
      <c r="AE53" s="138">
        <f t="shared" si="1"/>
        <v>-2.4429967426710109E-3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46.957699999999996</v>
      </c>
      <c r="T54" s="93" t="s">
        <v>110</v>
      </c>
      <c r="U54" s="90">
        <v>6166750</v>
      </c>
      <c r="W54" s="133">
        <v>42516</v>
      </c>
      <c r="X54" s="10">
        <v>50.19</v>
      </c>
      <c r="Y54" s="10">
        <v>50.26</v>
      </c>
      <c r="Z54" s="10">
        <v>49.97</v>
      </c>
      <c r="AA54" s="10">
        <v>50.1</v>
      </c>
      <c r="AB54" s="95">
        <v>2557400</v>
      </c>
      <c r="AC54" s="10">
        <v>49.12</v>
      </c>
      <c r="AD54" s="2">
        <f t="shared" si="0"/>
        <v>0.28999999999999915</v>
      </c>
      <c r="AE54" s="138">
        <f t="shared" si="1"/>
        <v>3.2679738562091387E-3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307</v>
      </c>
      <c r="M55" s="265"/>
      <c r="O55" s="83">
        <v>0.96</v>
      </c>
      <c r="P55" s="83">
        <f t="shared" si="42"/>
        <v>46.473599999999998</v>
      </c>
      <c r="T55" s="93" t="s">
        <v>254</v>
      </c>
      <c r="U55" s="88">
        <v>16</v>
      </c>
      <c r="W55" s="133">
        <v>42515</v>
      </c>
      <c r="X55" s="10">
        <v>49.74</v>
      </c>
      <c r="Y55" s="10">
        <v>50</v>
      </c>
      <c r="Z55" s="10">
        <v>49.74</v>
      </c>
      <c r="AA55" s="10">
        <v>49.93</v>
      </c>
      <c r="AB55" s="95">
        <v>3403900</v>
      </c>
      <c r="AC55" s="10">
        <v>48.96</v>
      </c>
      <c r="AD55" s="2">
        <f t="shared" si="0"/>
        <v>0.25999999999999801</v>
      </c>
      <c r="AE55" s="138">
        <f t="shared" si="1"/>
        <v>1.1152416356877248E-2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45.989499999999992</v>
      </c>
      <c r="T56" s="93" t="s">
        <v>255</v>
      </c>
      <c r="U56" s="88">
        <v>3.36</v>
      </c>
      <c r="W56" s="133">
        <v>42514</v>
      </c>
      <c r="X56" s="10">
        <v>48.96</v>
      </c>
      <c r="Y56" s="10">
        <v>49.46</v>
      </c>
      <c r="Z56" s="10">
        <v>48.94</v>
      </c>
      <c r="AA56" s="10">
        <v>49.38</v>
      </c>
      <c r="AB56" s="95">
        <v>10452400</v>
      </c>
      <c r="AC56" s="10">
        <v>48.42</v>
      </c>
      <c r="AD56" s="2">
        <f t="shared" si="0"/>
        <v>0.52000000000000313</v>
      </c>
      <c r="AE56" s="138">
        <f t="shared" si="1"/>
        <v>1.8725015779507581E-2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45.505399999999995</v>
      </c>
      <c r="T57" s="93"/>
      <c r="U57" s="88"/>
      <c r="W57" s="133">
        <v>42513</v>
      </c>
      <c r="X57" s="10">
        <v>48.43</v>
      </c>
      <c r="Y57" s="10">
        <v>48.6</v>
      </c>
      <c r="Z57" s="10">
        <v>48.35</v>
      </c>
      <c r="AA57" s="10">
        <v>48.48</v>
      </c>
      <c r="AB57" s="95">
        <v>2771800</v>
      </c>
      <c r="AC57" s="10">
        <v>47.53</v>
      </c>
      <c r="AD57" s="2">
        <f t="shared" si="0"/>
        <v>0.25</v>
      </c>
      <c r="AE57" s="138">
        <f t="shared" si="1"/>
        <v>-2.5183630640083221E-3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45.021299999999997</v>
      </c>
      <c r="T58" s="93"/>
      <c r="U58" s="88"/>
      <c r="W58" s="133">
        <v>42510</v>
      </c>
      <c r="X58" s="10">
        <v>48.53</v>
      </c>
      <c r="Y58" s="10">
        <v>48.7</v>
      </c>
      <c r="Z58" s="10">
        <v>48.49</v>
      </c>
      <c r="AA58" s="10">
        <v>48.6</v>
      </c>
      <c r="AB58" s="95">
        <v>2990600</v>
      </c>
      <c r="AC58" s="10">
        <v>47.65</v>
      </c>
      <c r="AD58" s="2">
        <f t="shared" si="0"/>
        <v>0.21000000000000085</v>
      </c>
      <c r="AE58" s="138">
        <f t="shared" si="1"/>
        <v>9.1063108852180719E-3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44.537199999999999</v>
      </c>
      <c r="W59" s="133">
        <v>42509</v>
      </c>
      <c r="X59" s="10">
        <v>48.18</v>
      </c>
      <c r="Y59" s="10">
        <v>48.28</v>
      </c>
      <c r="Z59" s="10">
        <v>47.98</v>
      </c>
      <c r="AA59" s="10">
        <v>48.16</v>
      </c>
      <c r="AB59" s="95">
        <v>4192900</v>
      </c>
      <c r="AC59" s="10">
        <v>47.22</v>
      </c>
      <c r="AD59" s="2">
        <f t="shared" si="0"/>
        <v>0.30000000000000426</v>
      </c>
      <c r="AE59" s="138">
        <f t="shared" si="1"/>
        <v>-6.1039781098716217E-3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44.053100000000001</v>
      </c>
      <c r="W60" s="133">
        <v>42508</v>
      </c>
      <c r="X60" s="10">
        <v>48.38</v>
      </c>
      <c r="Y60" s="10">
        <v>48.92</v>
      </c>
      <c r="Z60" s="10">
        <v>48.22</v>
      </c>
      <c r="AA60" s="10">
        <v>48.46</v>
      </c>
      <c r="AB60" s="95">
        <v>5098400</v>
      </c>
      <c r="AC60" s="10">
        <v>47.51</v>
      </c>
      <c r="AD60" s="2">
        <f t="shared" si="0"/>
        <v>0.70000000000000284</v>
      </c>
      <c r="AE60" s="138">
        <f t="shared" si="1"/>
        <v>3.1672297297296037E-3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43.568999999999996</v>
      </c>
      <c r="W61" s="133">
        <v>42507</v>
      </c>
      <c r="X61" s="10">
        <v>48.57</v>
      </c>
      <c r="Y61" s="10">
        <v>48.75</v>
      </c>
      <c r="Z61" s="10">
        <v>48.26</v>
      </c>
      <c r="AA61" s="10">
        <v>48.3</v>
      </c>
      <c r="AB61" s="95">
        <v>4697000</v>
      </c>
      <c r="AC61" s="10">
        <v>47.36</v>
      </c>
      <c r="AD61" s="2">
        <f t="shared" si="0"/>
        <v>0.49000000000000199</v>
      </c>
      <c r="AE61" s="138">
        <f t="shared" si="1"/>
        <v>-7.9597821533305968E-3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42506</v>
      </c>
      <c r="X62" s="10">
        <v>48.3</v>
      </c>
      <c r="Y62" s="10">
        <v>48.72</v>
      </c>
      <c r="Z62" s="10">
        <v>48.23</v>
      </c>
      <c r="AA62" s="10">
        <v>48.69</v>
      </c>
      <c r="AB62" s="95">
        <v>3364700</v>
      </c>
      <c r="AC62" s="10">
        <v>47.74</v>
      </c>
      <c r="AD62" s="2">
        <f t="shared" si="0"/>
        <v>0.49000000000000199</v>
      </c>
      <c r="AE62" s="138">
        <f t="shared" si="1"/>
        <v>1.2298558100084955E-2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42503</v>
      </c>
      <c r="X63" s="10">
        <v>48.27</v>
      </c>
      <c r="Y63" s="10">
        <v>48.52</v>
      </c>
      <c r="Z63" s="10">
        <v>48.02</v>
      </c>
      <c r="AA63" s="10">
        <v>48.1</v>
      </c>
      <c r="AB63" s="95">
        <v>3811600</v>
      </c>
      <c r="AC63" s="10">
        <v>47.16</v>
      </c>
      <c r="AD63" s="2">
        <f t="shared" si="0"/>
        <v>0.5</v>
      </c>
      <c r="AE63" s="138">
        <f t="shared" si="1"/>
        <v>-1.0283315844700991E-2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42502</v>
      </c>
      <c r="X64" s="10">
        <v>49.11</v>
      </c>
      <c r="Y64" s="10">
        <v>49.16</v>
      </c>
      <c r="Z64" s="10">
        <v>48.4</v>
      </c>
      <c r="AA64" s="10">
        <v>48.6</v>
      </c>
      <c r="AB64" s="95">
        <v>3459400</v>
      </c>
      <c r="AC64" s="10">
        <v>47.65</v>
      </c>
      <c r="AD64" s="2">
        <f t="shared" si="0"/>
        <v>0.75999999999999801</v>
      </c>
      <c r="AE64" s="138">
        <f t="shared" si="1"/>
        <v>-3.1380753138074979E-3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42501</v>
      </c>
      <c r="X65" s="10">
        <v>48.78</v>
      </c>
      <c r="Y65" s="10">
        <v>49.02</v>
      </c>
      <c r="Z65" s="10">
        <v>48.67</v>
      </c>
      <c r="AA65" s="10">
        <v>48.75</v>
      </c>
      <c r="AB65" s="95">
        <v>2922700</v>
      </c>
      <c r="AC65" s="10">
        <v>47.8</v>
      </c>
      <c r="AD65" s="2">
        <f t="shared" si="0"/>
        <v>0.35000000000000142</v>
      </c>
      <c r="AE65" s="138">
        <f t="shared" si="1"/>
        <v>-5.202913631633721E-3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42500</v>
      </c>
      <c r="X66" s="10">
        <v>48.72</v>
      </c>
      <c r="Y66" s="10">
        <v>49.04</v>
      </c>
      <c r="Z66" s="10">
        <v>48.7</v>
      </c>
      <c r="AA66" s="10">
        <v>49.01</v>
      </c>
      <c r="AB66" s="95">
        <v>2717900</v>
      </c>
      <c r="AC66" s="10">
        <v>48.05</v>
      </c>
      <c r="AD66" s="2">
        <f t="shared" si="0"/>
        <v>0.33999999999999631</v>
      </c>
      <c r="AE66" s="138">
        <f t="shared" si="1"/>
        <v>9.8781000420344878E-3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42499</v>
      </c>
      <c r="X67" s="10">
        <v>48.64</v>
      </c>
      <c r="Y67" s="10">
        <v>48.77</v>
      </c>
      <c r="Z67" s="10">
        <v>48.45</v>
      </c>
      <c r="AA67" s="10">
        <v>48.53</v>
      </c>
      <c r="AB67" s="95">
        <v>1978800</v>
      </c>
      <c r="AC67" s="10">
        <v>47.58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42496</v>
      </c>
      <c r="X68" s="10">
        <v>48.22</v>
      </c>
      <c r="Y68" s="10">
        <v>48.64</v>
      </c>
      <c r="Z68" s="10">
        <v>48.2</v>
      </c>
      <c r="AA68" s="10">
        <v>48.64</v>
      </c>
      <c r="AB68" s="95">
        <v>3070700</v>
      </c>
      <c r="AC68" s="10">
        <v>47.69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04" activePane="bottomLeft" state="frozen"/>
      <selection activeCell="A2" sqref="A2"/>
      <selection pane="bottomLeft" activeCell="P116" sqref="P116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88">
        <v>42568</v>
      </c>
      <c r="U2" s="127" t="s">
        <v>318</v>
      </c>
      <c r="V2" s="16"/>
      <c r="W2" s="141">
        <v>42591</v>
      </c>
      <c r="X2" s="142">
        <v>14.56</v>
      </c>
      <c r="Y2" s="142">
        <v>14.7</v>
      </c>
      <c r="Z2" s="10">
        <v>14.4</v>
      </c>
      <c r="AA2" s="10">
        <v>14.48</v>
      </c>
      <c r="AB2" s="95">
        <v>12563600</v>
      </c>
      <c r="AC2" s="10">
        <v>14.48</v>
      </c>
      <c r="AD2">
        <f>Y2-Z2</f>
        <v>0.29999999999999893</v>
      </c>
      <c r="AE2" s="138">
        <f>AC2/AC3-1</f>
        <v>4.1608876560332853E-3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16.157953250000109</v>
      </c>
      <c r="W3" s="133">
        <v>42590</v>
      </c>
      <c r="X3" s="10">
        <v>14.53</v>
      </c>
      <c r="Y3" s="10">
        <v>14.72</v>
      </c>
      <c r="Z3" s="10">
        <v>14.38</v>
      </c>
      <c r="AA3" s="10">
        <v>14.42</v>
      </c>
      <c r="AB3" s="95">
        <v>16149900</v>
      </c>
      <c r="AC3" s="10">
        <v>14.42</v>
      </c>
      <c r="AD3">
        <f t="shared" ref="AD3:AD66" si="2">Y3-Z3</f>
        <v>0.33999999999999986</v>
      </c>
      <c r="AE3" s="138">
        <f t="shared" ref="AE3:AE66" si="3">AC3/AC4-1</f>
        <v>-6.8870523415978102E-3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14.48</v>
      </c>
      <c r="T4" s="1"/>
      <c r="W4" s="133">
        <v>42587</v>
      </c>
      <c r="X4" s="10">
        <v>14.22</v>
      </c>
      <c r="Y4" s="10">
        <v>14.78</v>
      </c>
      <c r="Z4" s="10">
        <v>14.2</v>
      </c>
      <c r="AA4" s="10">
        <v>14.52</v>
      </c>
      <c r="AB4" s="95">
        <v>29098400</v>
      </c>
      <c r="AC4" s="10">
        <v>14.52</v>
      </c>
      <c r="AD4">
        <f t="shared" si="2"/>
        <v>0.58000000000000007</v>
      </c>
      <c r="AE4" s="138">
        <f t="shared" si="3"/>
        <v>3.4925160370634423E-2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57920</v>
      </c>
      <c r="W5" s="133">
        <v>42586</v>
      </c>
      <c r="X5" s="10">
        <v>13.61</v>
      </c>
      <c r="Y5" s="10">
        <v>14.2</v>
      </c>
      <c r="Z5" s="10">
        <v>13.6</v>
      </c>
      <c r="AA5" s="10">
        <v>14.03</v>
      </c>
      <c r="AB5" s="95">
        <v>23400100</v>
      </c>
      <c r="AC5" s="10">
        <v>14.03</v>
      </c>
      <c r="AD5">
        <f t="shared" si="2"/>
        <v>0.59999999999999964</v>
      </c>
      <c r="AE5" s="138">
        <f t="shared" si="3"/>
        <v>3.8490007401924542E-2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64631.813000000431</v>
      </c>
      <c r="W6" s="133">
        <v>42585</v>
      </c>
      <c r="X6" s="10">
        <v>13.27</v>
      </c>
      <c r="Y6" s="10">
        <v>13.58</v>
      </c>
      <c r="Z6" s="10">
        <v>13.27</v>
      </c>
      <c r="AA6" s="10">
        <v>13.51</v>
      </c>
      <c r="AB6" s="95">
        <v>17316600</v>
      </c>
      <c r="AC6" s="10">
        <v>13.51</v>
      </c>
      <c r="AD6">
        <f t="shared" si="2"/>
        <v>0.3100000000000005</v>
      </c>
      <c r="AE6" s="138">
        <f t="shared" si="3"/>
        <v>8.208955223880654E-3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-6711.8130000004312</v>
      </c>
      <c r="R7">
        <v>2500</v>
      </c>
      <c r="W7" s="133">
        <v>42584</v>
      </c>
      <c r="X7" s="10">
        <v>13.55</v>
      </c>
      <c r="Y7" s="10">
        <v>13.58</v>
      </c>
      <c r="Z7" s="10">
        <v>13.02</v>
      </c>
      <c r="AA7" s="10">
        <v>13.4</v>
      </c>
      <c r="AB7" s="95">
        <v>23707600</v>
      </c>
      <c r="AC7" s="10">
        <v>13.4</v>
      </c>
      <c r="AD7">
        <f t="shared" si="2"/>
        <v>0.5600000000000005</v>
      </c>
      <c r="AE7" s="138">
        <f t="shared" si="3"/>
        <v>-1.179941002949858E-2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-6711.8130000004312</v>
      </c>
      <c r="W8" s="133">
        <v>42583</v>
      </c>
      <c r="X8" s="10">
        <v>13.81</v>
      </c>
      <c r="Y8" s="10">
        <v>13.92</v>
      </c>
      <c r="Z8" s="10">
        <v>13.55</v>
      </c>
      <c r="AA8" s="10">
        <v>13.56</v>
      </c>
      <c r="AB8" s="95">
        <v>16363900</v>
      </c>
      <c r="AC8" s="10">
        <v>13.56</v>
      </c>
      <c r="AD8">
        <f t="shared" si="2"/>
        <v>0.36999999999999922</v>
      </c>
      <c r="AE8" s="138">
        <f t="shared" si="3"/>
        <v>-1.3100436681222738E-2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-0.10384689347953749</v>
      </c>
      <c r="W9" s="133">
        <v>42580</v>
      </c>
      <c r="X9" s="10">
        <v>13.91</v>
      </c>
      <c r="Y9" s="10">
        <v>13.94</v>
      </c>
      <c r="Z9" s="10">
        <v>13.62</v>
      </c>
      <c r="AA9" s="10">
        <v>13.74</v>
      </c>
      <c r="AB9" s="95">
        <v>21792900</v>
      </c>
      <c r="AC9" s="10">
        <v>13.74</v>
      </c>
      <c r="AD9">
        <f t="shared" si="2"/>
        <v>0.32000000000000028</v>
      </c>
      <c r="AE9" s="138">
        <f t="shared" si="3"/>
        <v>-5.0687907313541336E-3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42579</v>
      </c>
      <c r="X10" s="10">
        <v>14.13</v>
      </c>
      <c r="Y10" s="10">
        <v>14.19</v>
      </c>
      <c r="Z10" s="10">
        <v>13.7</v>
      </c>
      <c r="AA10" s="10">
        <v>13.81</v>
      </c>
      <c r="AB10" s="95">
        <v>25504200</v>
      </c>
      <c r="AC10" s="10">
        <v>13.81</v>
      </c>
      <c r="AD10">
        <f t="shared" si="2"/>
        <v>0.49000000000000021</v>
      </c>
      <c r="AE10" s="138">
        <f t="shared" si="3"/>
        <v>-2.6779422128259234E-2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42578</v>
      </c>
      <c r="X11" s="10">
        <v>14.85</v>
      </c>
      <c r="Y11" s="10">
        <v>14.89</v>
      </c>
      <c r="Z11" s="10">
        <v>14.06</v>
      </c>
      <c r="AA11" s="10">
        <v>14.19</v>
      </c>
      <c r="AB11" s="95">
        <v>35035800</v>
      </c>
      <c r="AC11" s="10">
        <v>14.19</v>
      </c>
      <c r="AD11">
        <f t="shared" si="2"/>
        <v>0.83000000000000007</v>
      </c>
      <c r="AE11" s="138">
        <f t="shared" si="3"/>
        <v>-3.2719836400817992E-2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42577</v>
      </c>
      <c r="X12" s="10">
        <v>14</v>
      </c>
      <c r="Y12" s="10">
        <v>14.69</v>
      </c>
      <c r="Z12" s="10">
        <v>13.93</v>
      </c>
      <c r="AA12" s="10">
        <v>14.67</v>
      </c>
      <c r="AB12" s="95">
        <v>38959800</v>
      </c>
      <c r="AC12" s="10">
        <v>14.67</v>
      </c>
      <c r="AD12">
        <f t="shared" si="2"/>
        <v>0.75999999999999979</v>
      </c>
      <c r="AE12" s="138">
        <f t="shared" si="3"/>
        <v>5.3879310344827624E-2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42576</v>
      </c>
      <c r="X13" s="10">
        <v>14</v>
      </c>
      <c r="Y13" s="10">
        <v>14.33</v>
      </c>
      <c r="Z13" s="10">
        <v>13.88</v>
      </c>
      <c r="AA13" s="10">
        <v>13.92</v>
      </c>
      <c r="AB13" s="95">
        <v>51357000</v>
      </c>
      <c r="AC13" s="10">
        <v>13.92</v>
      </c>
      <c r="AD13">
        <f t="shared" si="2"/>
        <v>0.44999999999999929</v>
      </c>
      <c r="AE13" s="138">
        <f t="shared" si="3"/>
        <v>6.0167555217060187E-2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42573</v>
      </c>
      <c r="X14" s="10">
        <v>13.21</v>
      </c>
      <c r="Y14" s="10">
        <v>13.23</v>
      </c>
      <c r="Z14" s="10">
        <v>13.02</v>
      </c>
      <c r="AA14" s="10">
        <v>13.13</v>
      </c>
      <c r="AB14" s="95">
        <v>18755900</v>
      </c>
      <c r="AC14" s="10">
        <v>13.13</v>
      </c>
      <c r="AD14">
        <f t="shared" si="2"/>
        <v>0.21000000000000085</v>
      </c>
      <c r="AE14" s="138">
        <f t="shared" si="3"/>
        <v>-3.793626707131903E-3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42572</v>
      </c>
      <c r="X15" s="10">
        <v>13.48</v>
      </c>
      <c r="Y15" s="10">
        <v>13.5</v>
      </c>
      <c r="Z15" s="10">
        <v>13.08</v>
      </c>
      <c r="AA15" s="10">
        <v>13.18</v>
      </c>
      <c r="AB15" s="95">
        <v>16734700</v>
      </c>
      <c r="AC15" s="10">
        <v>13.18</v>
      </c>
      <c r="AD15">
        <f t="shared" si="2"/>
        <v>0.41999999999999993</v>
      </c>
      <c r="AE15" s="138">
        <f t="shared" si="3"/>
        <v>-3.0169242089771897E-2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42571</v>
      </c>
      <c r="X16" s="10">
        <v>13.33</v>
      </c>
      <c r="Y16" s="10">
        <v>13.62</v>
      </c>
      <c r="Z16" s="10">
        <v>13.24</v>
      </c>
      <c r="AA16" s="10">
        <v>13.59</v>
      </c>
      <c r="AB16" s="95">
        <v>35666000</v>
      </c>
      <c r="AC16" s="10">
        <v>13.59</v>
      </c>
      <c r="AD16">
        <f t="shared" si="2"/>
        <v>0.37999999999999901</v>
      </c>
      <c r="AE16" s="138">
        <f t="shared" si="3"/>
        <v>2.7987897125567152E-2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42570</v>
      </c>
      <c r="X17" s="10">
        <v>13.22</v>
      </c>
      <c r="Y17" s="10">
        <v>13.26</v>
      </c>
      <c r="Z17" s="10">
        <v>13.05</v>
      </c>
      <c r="AA17" s="10">
        <v>13.22</v>
      </c>
      <c r="AB17" s="95">
        <v>30569900</v>
      </c>
      <c r="AC17" s="10">
        <v>13.22</v>
      </c>
      <c r="AD17">
        <f t="shared" si="2"/>
        <v>0.20999999999999908</v>
      </c>
      <c r="AE17" s="138">
        <f t="shared" si="3"/>
        <v>-8.9955022488754643E-3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42569</v>
      </c>
      <c r="X18" s="10">
        <v>13.25</v>
      </c>
      <c r="Y18" s="10">
        <v>13.36</v>
      </c>
      <c r="Z18" s="10">
        <v>13.09</v>
      </c>
      <c r="AA18" s="10">
        <v>13.34</v>
      </c>
      <c r="AB18" s="95">
        <v>17180500</v>
      </c>
      <c r="AC18" s="10">
        <v>13.34</v>
      </c>
      <c r="AD18">
        <f t="shared" si="2"/>
        <v>0.26999999999999957</v>
      </c>
      <c r="AE18" s="138">
        <f t="shared" si="3"/>
        <v>1.5993907083015957E-2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42566</v>
      </c>
      <c r="X19" s="10">
        <v>13.31</v>
      </c>
      <c r="Y19" s="10">
        <v>13.5</v>
      </c>
      <c r="Z19" s="10">
        <v>13.04</v>
      </c>
      <c r="AA19" s="10">
        <v>13.13</v>
      </c>
      <c r="AB19" s="95">
        <v>18046200</v>
      </c>
      <c r="AC19" s="10">
        <v>13.13</v>
      </c>
      <c r="AD19">
        <f t="shared" si="2"/>
        <v>0.46000000000000085</v>
      </c>
      <c r="AE19" s="138">
        <f t="shared" si="3"/>
        <v>-1.2039127163280594E-2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42565</v>
      </c>
      <c r="X20" s="10">
        <v>13.5</v>
      </c>
      <c r="Y20" s="10">
        <v>13.55</v>
      </c>
      <c r="Z20" s="10">
        <v>13.27</v>
      </c>
      <c r="AA20" s="10">
        <v>13.29</v>
      </c>
      <c r="AB20" s="95">
        <v>18698900</v>
      </c>
      <c r="AC20" s="10">
        <v>13.29</v>
      </c>
      <c r="AD20">
        <f t="shared" si="2"/>
        <v>0.28000000000000114</v>
      </c>
      <c r="AE20" s="138">
        <f t="shared" si="3"/>
        <v>0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42564</v>
      </c>
      <c r="X21" s="10">
        <v>13.24</v>
      </c>
      <c r="Y21" s="10">
        <v>13.39</v>
      </c>
      <c r="Z21" s="10">
        <v>13.07</v>
      </c>
      <c r="AA21" s="10">
        <v>13.29</v>
      </c>
      <c r="AB21" s="95">
        <v>23067400</v>
      </c>
      <c r="AC21" s="10">
        <v>13.29</v>
      </c>
      <c r="AD21">
        <f t="shared" si="2"/>
        <v>0.32000000000000028</v>
      </c>
      <c r="AE21" s="138">
        <f t="shared" si="3"/>
        <v>4.5351473922901064E-3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42563</v>
      </c>
      <c r="X22" s="10">
        <v>13</v>
      </c>
      <c r="Y22" s="10">
        <v>13.46</v>
      </c>
      <c r="Z22" s="10">
        <v>12.98</v>
      </c>
      <c r="AA22" s="10">
        <v>13.23</v>
      </c>
      <c r="AB22" s="95">
        <v>35226800</v>
      </c>
      <c r="AC22" s="10">
        <v>13.23</v>
      </c>
      <c r="AD22">
        <f t="shared" si="2"/>
        <v>0.48000000000000043</v>
      </c>
      <c r="AE22" s="138">
        <f t="shared" si="3"/>
        <v>4.6677215189873333E-2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42562</v>
      </c>
      <c r="X23" s="10">
        <v>12.79</v>
      </c>
      <c r="Y23" s="10">
        <v>12.98</v>
      </c>
      <c r="Z23" s="10">
        <v>12.61</v>
      </c>
      <c r="AA23" s="10">
        <v>12.64</v>
      </c>
      <c r="AB23" s="95">
        <v>22797100</v>
      </c>
      <c r="AC23" s="10">
        <v>12.64</v>
      </c>
      <c r="AD23">
        <f t="shared" si="2"/>
        <v>0.37000000000000099</v>
      </c>
      <c r="AE23" s="138">
        <f t="shared" si="3"/>
        <v>1.5847860538829028E-3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42559</v>
      </c>
      <c r="X24" s="10">
        <v>12.39</v>
      </c>
      <c r="Y24" s="10">
        <v>12.72</v>
      </c>
      <c r="Z24" s="10">
        <v>12.38</v>
      </c>
      <c r="AA24" s="10">
        <v>12.62</v>
      </c>
      <c r="AB24" s="95">
        <v>27955700</v>
      </c>
      <c r="AC24" s="10">
        <v>12.62</v>
      </c>
      <c r="AD24">
        <f t="shared" si="2"/>
        <v>0.33999999999999986</v>
      </c>
      <c r="AE24" s="138">
        <f t="shared" si="3"/>
        <v>3.4426229508196737E-2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42558</v>
      </c>
      <c r="X25" s="10">
        <v>11.9</v>
      </c>
      <c r="Y25" s="10">
        <v>12.55</v>
      </c>
      <c r="Z25" s="10">
        <v>11.89</v>
      </c>
      <c r="AA25" s="10">
        <v>12.2</v>
      </c>
      <c r="AB25" s="95">
        <v>33457100</v>
      </c>
      <c r="AC25" s="10">
        <v>12.2</v>
      </c>
      <c r="AD25">
        <f t="shared" si="2"/>
        <v>0.66000000000000014</v>
      </c>
      <c r="AE25" s="138">
        <f t="shared" si="3"/>
        <v>4.0068201193520725E-2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42557</v>
      </c>
      <c r="X26" s="10">
        <v>11.76</v>
      </c>
      <c r="Y26" s="10">
        <v>11.85</v>
      </c>
      <c r="Z26" s="10">
        <v>11.5</v>
      </c>
      <c r="AA26" s="10">
        <v>11.73</v>
      </c>
      <c r="AB26" s="95">
        <v>35747800</v>
      </c>
      <c r="AC26" s="10">
        <v>11.73</v>
      </c>
      <c r="AD26">
        <f t="shared" si="2"/>
        <v>0.34999999999999964</v>
      </c>
      <c r="AE26" s="138">
        <f t="shared" si="3"/>
        <v>-1.5113350125944613E-2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42556</v>
      </c>
      <c r="X27" s="10">
        <v>12.38</v>
      </c>
      <c r="Y27" s="10">
        <v>12.45</v>
      </c>
      <c r="Z27" s="10">
        <v>11.8</v>
      </c>
      <c r="AA27" s="10">
        <v>11.91</v>
      </c>
      <c r="AB27" s="95">
        <v>37298900</v>
      </c>
      <c r="AC27" s="10">
        <v>11.91</v>
      </c>
      <c r="AD27">
        <f t="shared" si="2"/>
        <v>0.64999999999999858</v>
      </c>
      <c r="AE27" s="138">
        <f t="shared" si="3"/>
        <v>-4.720000000000002E-2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42552</v>
      </c>
      <c r="X28" s="10">
        <v>12.58</v>
      </c>
      <c r="Y28" s="10">
        <v>12.9</v>
      </c>
      <c r="Z28" s="10">
        <v>12.31</v>
      </c>
      <c r="AA28" s="10">
        <v>12.5</v>
      </c>
      <c r="AB28" s="95">
        <v>68847100</v>
      </c>
      <c r="AC28" s="10">
        <v>12.5</v>
      </c>
      <c r="AD28">
        <f t="shared" si="2"/>
        <v>0.58999999999999986</v>
      </c>
      <c r="AE28" s="138">
        <f t="shared" si="3"/>
        <v>-9.1569767441860406E-2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0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42551</v>
      </c>
      <c r="X29" s="10">
        <v>13.34</v>
      </c>
      <c r="Y29" s="10">
        <v>13.78</v>
      </c>
      <c r="Z29" s="10">
        <v>13.22</v>
      </c>
      <c r="AA29" s="10">
        <v>13.76</v>
      </c>
      <c r="AB29" s="95">
        <v>48486100</v>
      </c>
      <c r="AC29" s="10">
        <v>13.76</v>
      </c>
      <c r="AD29">
        <f t="shared" si="2"/>
        <v>0.55999999999999872</v>
      </c>
      <c r="AE29" s="138">
        <f t="shared" si="3"/>
        <v>4.321455648218353E-2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0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42550</v>
      </c>
      <c r="X30" s="10">
        <v>13.3</v>
      </c>
      <c r="Y30" s="10">
        <v>13.42</v>
      </c>
      <c r="Z30" s="10">
        <v>12.94</v>
      </c>
      <c r="AA30" s="10">
        <v>13.19</v>
      </c>
      <c r="AB30" s="95">
        <v>36879800</v>
      </c>
      <c r="AC30" s="10">
        <v>13.19</v>
      </c>
      <c r="AD30">
        <f t="shared" si="2"/>
        <v>0.48000000000000043</v>
      </c>
      <c r="AE30" s="138">
        <f t="shared" si="3"/>
        <v>1.5396458814472602E-2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0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42549</v>
      </c>
      <c r="X31" s="10">
        <v>12.64</v>
      </c>
      <c r="Y31" s="10">
        <v>13.05</v>
      </c>
      <c r="Z31" s="10">
        <v>12.62</v>
      </c>
      <c r="AA31" s="10">
        <v>12.99</v>
      </c>
      <c r="AB31" s="95">
        <v>34838100</v>
      </c>
      <c r="AC31" s="10">
        <v>12.99</v>
      </c>
      <c r="AD31">
        <f t="shared" si="2"/>
        <v>0.43000000000000149</v>
      </c>
      <c r="AE31" s="138">
        <f t="shared" si="3"/>
        <v>6.214227309893694E-2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0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42548</v>
      </c>
      <c r="X32" s="10">
        <v>13.13</v>
      </c>
      <c r="Y32" s="10">
        <v>13.24</v>
      </c>
      <c r="Z32" s="10">
        <v>12.1</v>
      </c>
      <c r="AA32" s="10">
        <v>12.23</v>
      </c>
      <c r="AB32" s="95">
        <v>45700500</v>
      </c>
      <c r="AC32" s="10">
        <v>12.23</v>
      </c>
      <c r="AD32">
        <f t="shared" si="2"/>
        <v>1.1400000000000006</v>
      </c>
      <c r="AE32" s="138">
        <f t="shared" si="3"/>
        <v>-7.4186222558667692E-2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42545</v>
      </c>
      <c r="X33" s="10">
        <v>13.5</v>
      </c>
      <c r="Y33" s="10">
        <v>13.85</v>
      </c>
      <c r="Z33" s="10">
        <v>13.13</v>
      </c>
      <c r="AA33" s="10">
        <v>13.21</v>
      </c>
      <c r="AB33" s="95">
        <v>77486100</v>
      </c>
      <c r="AC33" s="10">
        <v>13.21</v>
      </c>
      <c r="AD33">
        <f t="shared" si="2"/>
        <v>0.71999999999999886</v>
      </c>
      <c r="AE33" s="138">
        <f t="shared" si="3"/>
        <v>-5.9786476868327387E-2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42544</v>
      </c>
      <c r="X34" s="10">
        <v>13.41</v>
      </c>
      <c r="Y34" s="10">
        <v>14.16</v>
      </c>
      <c r="Z34" s="10">
        <v>13.41</v>
      </c>
      <c r="AA34" s="10">
        <v>14.05</v>
      </c>
      <c r="AB34" s="95">
        <v>71203000</v>
      </c>
      <c r="AC34" s="10">
        <v>14.05</v>
      </c>
      <c r="AD34">
        <f t="shared" si="2"/>
        <v>0.75</v>
      </c>
      <c r="AE34" s="138">
        <f t="shared" si="3"/>
        <v>0.10455974842767302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42543</v>
      </c>
      <c r="X35" s="10">
        <v>12.78</v>
      </c>
      <c r="Y35" s="10">
        <v>13.04</v>
      </c>
      <c r="Z35" s="10">
        <v>12.67</v>
      </c>
      <c r="AA35" s="10">
        <v>12.72</v>
      </c>
      <c r="AB35" s="95">
        <v>26968200</v>
      </c>
      <c r="AC35" s="10">
        <v>12.72</v>
      </c>
      <c r="AD35">
        <f t="shared" si="2"/>
        <v>0.36999999999999922</v>
      </c>
      <c r="AE35" s="138">
        <f t="shared" si="3"/>
        <v>-2.3529411764705577E-3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42542</v>
      </c>
      <c r="X36" s="10">
        <v>12.54</v>
      </c>
      <c r="Y36" s="10">
        <v>12.83</v>
      </c>
      <c r="Z36" s="10">
        <v>12.42</v>
      </c>
      <c r="AA36" s="10">
        <v>12.75</v>
      </c>
      <c r="AB36" s="95">
        <v>25060500</v>
      </c>
      <c r="AC36" s="10">
        <v>12.75</v>
      </c>
      <c r="AD36">
        <f t="shared" si="2"/>
        <v>0.41000000000000014</v>
      </c>
      <c r="AE36" s="138">
        <f t="shared" si="3"/>
        <v>3.490259740259738E-2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42541</v>
      </c>
      <c r="X37" s="10">
        <v>12.51</v>
      </c>
      <c r="Y37" s="10">
        <v>12.66</v>
      </c>
      <c r="Z37" s="10">
        <v>12.29</v>
      </c>
      <c r="AA37" s="10">
        <v>12.32</v>
      </c>
      <c r="AB37" s="95">
        <v>21481700</v>
      </c>
      <c r="AC37" s="10">
        <v>12.32</v>
      </c>
      <c r="AD37">
        <f t="shared" si="2"/>
        <v>0.37000000000000099</v>
      </c>
      <c r="AE37" s="138">
        <f t="shared" si="3"/>
        <v>9.8360655737705915E-3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42538</v>
      </c>
      <c r="X38" s="10">
        <v>11.97</v>
      </c>
      <c r="Y38" s="10">
        <v>12.35</v>
      </c>
      <c r="Z38" s="10">
        <v>11.95</v>
      </c>
      <c r="AA38" s="10">
        <v>12.2</v>
      </c>
      <c r="AB38" s="95">
        <v>20604200</v>
      </c>
      <c r="AC38" s="10">
        <v>12.2</v>
      </c>
      <c r="AD38">
        <f t="shared" si="2"/>
        <v>0.40000000000000036</v>
      </c>
      <c r="AE38" s="138">
        <f t="shared" si="3"/>
        <v>2.0920502092050208E-2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42537</v>
      </c>
      <c r="X39" s="10">
        <v>11.87</v>
      </c>
      <c r="Y39" s="10">
        <v>11.99</v>
      </c>
      <c r="Z39" s="10">
        <v>11.58</v>
      </c>
      <c r="AA39" s="10">
        <v>11.95</v>
      </c>
      <c r="AB39" s="95">
        <v>22453100</v>
      </c>
      <c r="AC39" s="10">
        <v>11.95</v>
      </c>
      <c r="AD39">
        <f t="shared" si="2"/>
        <v>0.41000000000000014</v>
      </c>
      <c r="AE39" s="138">
        <f t="shared" si="3"/>
        <v>-5.8236272878535722E-3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42536</v>
      </c>
      <c r="X40" s="10">
        <v>12.16</v>
      </c>
      <c r="Y40" s="10">
        <v>12.25</v>
      </c>
      <c r="Z40" s="10">
        <v>11.95</v>
      </c>
      <c r="AA40" s="10">
        <v>12.02</v>
      </c>
      <c r="AB40" s="95">
        <v>17491700</v>
      </c>
      <c r="AC40" s="10">
        <v>12.02</v>
      </c>
      <c r="AD40">
        <f t="shared" si="2"/>
        <v>0.30000000000000071</v>
      </c>
      <c r="AE40" s="138">
        <f t="shared" si="3"/>
        <v>8.3892617449663476E-3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42535</v>
      </c>
      <c r="X41" s="10">
        <v>12.07</v>
      </c>
      <c r="Y41" s="10">
        <v>12.32</v>
      </c>
      <c r="Z41" s="10">
        <v>11.74</v>
      </c>
      <c r="AA41" s="10">
        <v>11.92</v>
      </c>
      <c r="AB41" s="95">
        <v>21913200</v>
      </c>
      <c r="AC41" s="10">
        <v>11.92</v>
      </c>
      <c r="AD41">
        <f t="shared" si="2"/>
        <v>0.58000000000000007</v>
      </c>
      <c r="AE41" s="138">
        <f t="shared" si="3"/>
        <v>-1.0788381742738662E-2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42534</v>
      </c>
      <c r="X42" s="10">
        <v>12</v>
      </c>
      <c r="Y42" s="10">
        <v>12.36</v>
      </c>
      <c r="Z42" s="10">
        <v>11.94</v>
      </c>
      <c r="AA42" s="10">
        <v>12.05</v>
      </c>
      <c r="AB42" s="95">
        <v>15570200</v>
      </c>
      <c r="AC42" s="10">
        <v>12.05</v>
      </c>
      <c r="AD42">
        <f t="shared" si="2"/>
        <v>0.41999999999999993</v>
      </c>
      <c r="AE42" s="138">
        <f t="shared" si="3"/>
        <v>-7.4135090609555032E-3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14.42</v>
      </c>
      <c r="W43" s="133">
        <v>42531</v>
      </c>
      <c r="X43" s="10">
        <v>12.32</v>
      </c>
      <c r="Y43" s="10">
        <v>12.37</v>
      </c>
      <c r="Z43" s="10">
        <v>12.05</v>
      </c>
      <c r="AA43" s="10">
        <v>12.14</v>
      </c>
      <c r="AB43" s="95">
        <v>21439300</v>
      </c>
      <c r="AC43" s="10">
        <v>12.14</v>
      </c>
      <c r="AD43">
        <f t="shared" si="2"/>
        <v>0.31999999999999851</v>
      </c>
      <c r="AE43" s="138">
        <f t="shared" si="3"/>
        <v>-2.9576338928856805E-2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8" t="s">
        <v>78</v>
      </c>
      <c r="P44" s="528"/>
      <c r="T44" s="93" t="s">
        <v>99</v>
      </c>
      <c r="U44" s="130">
        <v>14.56</v>
      </c>
      <c r="W44" s="133">
        <v>42530</v>
      </c>
      <c r="X44" s="10">
        <v>12.47</v>
      </c>
      <c r="Y44" s="10">
        <v>12.7</v>
      </c>
      <c r="Z44" s="10">
        <v>12.24</v>
      </c>
      <c r="AA44" s="10">
        <v>12.51</v>
      </c>
      <c r="AB44" s="95">
        <v>21881700</v>
      </c>
      <c r="AC44" s="10">
        <v>12.51</v>
      </c>
      <c r="AD44">
        <f t="shared" si="2"/>
        <v>0.45999999999999908</v>
      </c>
      <c r="AE44" s="138">
        <f t="shared" si="3"/>
        <v>-5.564387917329161E-3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15.928000000000003</v>
      </c>
      <c r="T45" s="93" t="s">
        <v>100</v>
      </c>
      <c r="U45" s="130" t="s">
        <v>561</v>
      </c>
      <c r="W45" s="133">
        <v>42529</v>
      </c>
      <c r="X45" s="10">
        <v>13.08</v>
      </c>
      <c r="Y45" s="10">
        <v>13.09</v>
      </c>
      <c r="Z45" s="10">
        <v>12.51</v>
      </c>
      <c r="AA45" s="10">
        <v>12.58</v>
      </c>
      <c r="AB45" s="95">
        <v>25869800</v>
      </c>
      <c r="AC45" s="10">
        <v>12.58</v>
      </c>
      <c r="AD45">
        <f t="shared" si="2"/>
        <v>0.58000000000000007</v>
      </c>
      <c r="AE45" s="138">
        <f t="shared" si="3"/>
        <v>-3.230769230769226E-2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15.783200000000001</v>
      </c>
      <c r="T46" s="93" t="s">
        <v>101</v>
      </c>
      <c r="U46" s="130" t="s">
        <v>562</v>
      </c>
      <c r="W46" s="133">
        <v>42528</v>
      </c>
      <c r="X46" s="10">
        <v>12.83</v>
      </c>
      <c r="Y46" s="10">
        <v>13.15</v>
      </c>
      <c r="Z46" s="10">
        <v>12.81</v>
      </c>
      <c r="AA46" s="10">
        <v>13</v>
      </c>
      <c r="AB46" s="95">
        <v>21409500</v>
      </c>
      <c r="AC46" s="10">
        <v>13</v>
      </c>
      <c r="AD46">
        <f t="shared" si="2"/>
        <v>0.33999999999999986</v>
      </c>
      <c r="AE46" s="138">
        <f t="shared" si="3"/>
        <v>1.8010963194988294E-2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15.638400000000001</v>
      </c>
      <c r="T47" s="93" t="s">
        <v>102</v>
      </c>
      <c r="U47" s="130">
        <v>15.71</v>
      </c>
      <c r="W47" s="133">
        <v>42527</v>
      </c>
      <c r="X47" s="10">
        <v>12.89</v>
      </c>
      <c r="Y47" s="10">
        <v>13.04</v>
      </c>
      <c r="Z47" s="10">
        <v>12.76</v>
      </c>
      <c r="AA47" s="10">
        <v>12.77</v>
      </c>
      <c r="AB47" s="95">
        <v>24861200</v>
      </c>
      <c r="AC47" s="10">
        <v>12.77</v>
      </c>
      <c r="AD47">
        <f t="shared" si="2"/>
        <v>0.27999999999999936</v>
      </c>
      <c r="AE47" s="138">
        <f t="shared" si="3"/>
        <v>-6.9984447900466318E-3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15.493600000000001</v>
      </c>
      <c r="T48" s="93" t="s">
        <v>103</v>
      </c>
      <c r="U48" s="130">
        <v>2.00881</v>
      </c>
      <c r="W48" s="133">
        <v>42524</v>
      </c>
      <c r="X48" s="10">
        <v>13.02</v>
      </c>
      <c r="Y48" s="10">
        <v>13.04</v>
      </c>
      <c r="Z48" s="10">
        <v>12.63</v>
      </c>
      <c r="AA48" s="10">
        <v>12.86</v>
      </c>
      <c r="AB48" s="95">
        <v>28326000</v>
      </c>
      <c r="AC48" s="10">
        <v>12.86</v>
      </c>
      <c r="AD48">
        <f t="shared" si="2"/>
        <v>0.40999999999999837</v>
      </c>
      <c r="AE48" s="138">
        <f t="shared" si="3"/>
        <v>-1.9069412662090057E-2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15.348800000000001</v>
      </c>
      <c r="T49" s="93" t="s">
        <v>123</v>
      </c>
      <c r="U49" s="130" t="s">
        <v>284</v>
      </c>
      <c r="W49" s="133">
        <v>42523</v>
      </c>
      <c r="X49" s="10">
        <v>12.95</v>
      </c>
      <c r="Y49" s="10">
        <v>13.21</v>
      </c>
      <c r="Z49" s="10">
        <v>12.75</v>
      </c>
      <c r="AA49" s="10">
        <v>13.11</v>
      </c>
      <c r="AB49" s="95">
        <v>31941900</v>
      </c>
      <c r="AC49" s="10">
        <v>13.11</v>
      </c>
      <c r="AD49">
        <f t="shared" si="2"/>
        <v>0.46000000000000085</v>
      </c>
      <c r="AE49" s="138">
        <f t="shared" si="3"/>
        <v>1.5278838808250317E-3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15.204000000000001</v>
      </c>
      <c r="T50" s="93"/>
      <c r="U50" s="130"/>
      <c r="W50" s="133">
        <v>42522</v>
      </c>
      <c r="X50" s="10">
        <v>12.61</v>
      </c>
      <c r="Y50" s="10">
        <v>13.09</v>
      </c>
      <c r="Z50" s="10">
        <v>12.31</v>
      </c>
      <c r="AA50" s="10">
        <v>13.09</v>
      </c>
      <c r="AB50" s="95">
        <v>35762100</v>
      </c>
      <c r="AC50" s="10">
        <v>13.09</v>
      </c>
      <c r="AD50">
        <f t="shared" si="2"/>
        <v>0.77999999999999936</v>
      </c>
      <c r="AE50" s="138">
        <f t="shared" si="3"/>
        <v>2.9088050314465264E-2</v>
      </c>
      <c r="AL50" s="236"/>
      <c r="AO50" s="236"/>
    </row>
    <row r="51" spans="2:41" x14ac:dyDescent="0.25">
      <c r="B51" s="53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15.059200000000001</v>
      </c>
      <c r="T51" s="93" t="s">
        <v>105</v>
      </c>
      <c r="U51" s="130" t="s">
        <v>563</v>
      </c>
      <c r="W51" s="133">
        <v>42521</v>
      </c>
      <c r="X51" s="10">
        <v>12.66</v>
      </c>
      <c r="Y51" s="10">
        <v>12.91</v>
      </c>
      <c r="Z51" s="10">
        <v>12.26</v>
      </c>
      <c r="AA51" s="10">
        <v>12.72</v>
      </c>
      <c r="AB51" s="95">
        <v>49604300</v>
      </c>
      <c r="AC51" s="10">
        <v>12.72</v>
      </c>
      <c r="AD51">
        <f t="shared" si="2"/>
        <v>0.65000000000000036</v>
      </c>
      <c r="AE51" s="138">
        <f t="shared" si="3"/>
        <v>3.3306255077172997E-2</v>
      </c>
    </row>
    <row r="52" spans="2:41" x14ac:dyDescent="0.25">
      <c r="B52" s="53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14.914400000000001</v>
      </c>
      <c r="T52" s="93" t="s">
        <v>106</v>
      </c>
      <c r="U52" s="130" t="s">
        <v>376</v>
      </c>
      <c r="W52" s="133">
        <v>42517</v>
      </c>
      <c r="X52" s="10">
        <v>11.97</v>
      </c>
      <c r="Y52" s="10">
        <v>12.43</v>
      </c>
      <c r="Z52" s="10">
        <v>11.83</v>
      </c>
      <c r="AA52" s="10">
        <v>12.31</v>
      </c>
      <c r="AB52" s="95">
        <v>29838400</v>
      </c>
      <c r="AC52" s="10">
        <v>12.31</v>
      </c>
      <c r="AD52">
        <f t="shared" si="2"/>
        <v>0.59999999999999964</v>
      </c>
      <c r="AE52" s="138">
        <f t="shared" si="3"/>
        <v>3.0125523012552335E-2</v>
      </c>
    </row>
    <row r="53" spans="2:41" x14ac:dyDescent="0.25">
      <c r="B53" s="53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14.769600000000001</v>
      </c>
      <c r="T53" s="93" t="s">
        <v>107</v>
      </c>
      <c r="U53" s="131">
        <v>12573716</v>
      </c>
      <c r="W53" s="133">
        <v>42516</v>
      </c>
      <c r="X53" s="10">
        <v>11.71</v>
      </c>
      <c r="Y53" s="10">
        <v>12.03</v>
      </c>
      <c r="Z53" s="10">
        <v>11.69</v>
      </c>
      <c r="AA53" s="10">
        <v>11.95</v>
      </c>
      <c r="AB53" s="95">
        <v>23644100</v>
      </c>
      <c r="AC53" s="10">
        <v>11.95</v>
      </c>
      <c r="AD53">
        <f t="shared" si="2"/>
        <v>0.33999999999999986</v>
      </c>
      <c r="AE53" s="138">
        <f t="shared" si="3"/>
        <v>3.0172413793103425E-2</v>
      </c>
    </row>
    <row r="54" spans="2:41" x14ac:dyDescent="0.25">
      <c r="B54" s="53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14.6248</v>
      </c>
      <c r="T54" s="93" t="s">
        <v>110</v>
      </c>
      <c r="U54" s="131">
        <v>28913000</v>
      </c>
      <c r="W54" s="133">
        <v>42515</v>
      </c>
      <c r="X54" s="10">
        <v>11.59</v>
      </c>
      <c r="Y54" s="10">
        <v>11.78</v>
      </c>
      <c r="Z54" s="10">
        <v>11.42</v>
      </c>
      <c r="AA54" s="10">
        <v>11.6</v>
      </c>
      <c r="AB54" s="95">
        <v>29175600</v>
      </c>
      <c r="AC54" s="10">
        <v>11.6</v>
      </c>
      <c r="AD54">
        <f t="shared" si="2"/>
        <v>0.35999999999999943</v>
      </c>
      <c r="AE54" s="138">
        <f t="shared" si="3"/>
        <v>9.5735422106177914E-3</v>
      </c>
      <c r="AL54" s="236"/>
      <c r="AO54" s="236"/>
    </row>
    <row r="55" spans="2:41" x14ac:dyDescent="0.25">
      <c r="B55" s="53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14.48</v>
      </c>
      <c r="T55" s="93" t="s">
        <v>108</v>
      </c>
      <c r="U55" s="130" t="s">
        <v>564</v>
      </c>
      <c r="W55" s="133">
        <v>42514</v>
      </c>
      <c r="X55" s="10">
        <v>11.31</v>
      </c>
      <c r="Y55" s="10">
        <v>11.5</v>
      </c>
      <c r="Z55" s="10">
        <v>11.16</v>
      </c>
      <c r="AA55" s="10">
        <v>11.49</v>
      </c>
      <c r="AB55" s="95">
        <v>25437300</v>
      </c>
      <c r="AC55" s="10">
        <v>11.49</v>
      </c>
      <c r="AD55">
        <f t="shared" si="2"/>
        <v>0.33999999999999986</v>
      </c>
      <c r="AE55" s="138">
        <f t="shared" si="3"/>
        <v>3.1418312387791802E-2</v>
      </c>
    </row>
    <row r="56" spans="2:41" x14ac:dyDescent="0.25">
      <c r="B56" s="53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14.3352</v>
      </c>
      <c r="T56" s="93" t="s">
        <v>111</v>
      </c>
      <c r="U56" s="130">
        <v>41.61</v>
      </c>
      <c r="W56" s="133">
        <v>42513</v>
      </c>
      <c r="X56" s="10">
        <v>10.84</v>
      </c>
      <c r="Y56" s="10">
        <v>11.17</v>
      </c>
      <c r="Z56" s="10">
        <v>10.82</v>
      </c>
      <c r="AA56" s="10">
        <v>11.14</v>
      </c>
      <c r="AB56" s="95">
        <v>28369200</v>
      </c>
      <c r="AC56" s="10">
        <v>11.14</v>
      </c>
      <c r="AD56">
        <f t="shared" si="2"/>
        <v>0.34999999999999964</v>
      </c>
      <c r="AE56" s="138">
        <f t="shared" si="3"/>
        <v>3.1481481481481444E-2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14.1904</v>
      </c>
      <c r="T57" s="93" t="s">
        <v>112</v>
      </c>
      <c r="U57" s="130">
        <v>0.35</v>
      </c>
      <c r="W57" s="133">
        <v>42510</v>
      </c>
      <c r="X57" s="10">
        <v>10.31</v>
      </c>
      <c r="Y57" s="10">
        <v>10.81</v>
      </c>
      <c r="Z57" s="10">
        <v>10.28</v>
      </c>
      <c r="AA57" s="10">
        <v>10.8</v>
      </c>
      <c r="AB57" s="95">
        <v>31189700</v>
      </c>
      <c r="AC57" s="10">
        <v>10.8</v>
      </c>
      <c r="AD57">
        <f t="shared" si="2"/>
        <v>0.53000000000000114</v>
      </c>
      <c r="AE57" s="138">
        <f t="shared" si="3"/>
        <v>7.2492552135054567E-2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14.0456</v>
      </c>
      <c r="T58" s="93" t="s">
        <v>109</v>
      </c>
      <c r="U58" s="130" t="s">
        <v>124</v>
      </c>
      <c r="W58" s="133">
        <v>42509</v>
      </c>
      <c r="X58" s="10">
        <v>10</v>
      </c>
      <c r="Y58" s="10">
        <v>10.26</v>
      </c>
      <c r="Z58" s="10">
        <v>9.91</v>
      </c>
      <c r="AA58" s="10">
        <v>10.07</v>
      </c>
      <c r="AB58" s="95">
        <v>18852900</v>
      </c>
      <c r="AC58" s="10">
        <v>10.07</v>
      </c>
      <c r="AD58">
        <f t="shared" si="2"/>
        <v>0.34999999999999964</v>
      </c>
      <c r="AE58" s="138">
        <f t="shared" si="3"/>
        <v>1.9900497512437276E-3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13.9008</v>
      </c>
      <c r="W59" s="133">
        <v>42508</v>
      </c>
      <c r="X59" s="10">
        <v>9.68</v>
      </c>
      <c r="Y59" s="10">
        <v>10.28</v>
      </c>
      <c r="Z59" s="10">
        <v>9.68</v>
      </c>
      <c r="AA59" s="10">
        <v>10.050000000000001</v>
      </c>
      <c r="AB59" s="95">
        <v>27017500</v>
      </c>
      <c r="AC59" s="10">
        <v>10.050000000000001</v>
      </c>
      <c r="AD59">
        <f t="shared" si="2"/>
        <v>0.59999999999999964</v>
      </c>
      <c r="AE59" s="138">
        <f t="shared" si="3"/>
        <v>3.9296794208893537E-2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13.756</v>
      </c>
      <c r="W60" s="133">
        <v>42507</v>
      </c>
      <c r="X60" s="10">
        <v>9.65</v>
      </c>
      <c r="Y60" s="10">
        <v>9.92</v>
      </c>
      <c r="Z60" s="10">
        <v>9.49</v>
      </c>
      <c r="AA60" s="10">
        <v>9.67</v>
      </c>
      <c r="AB60" s="95">
        <v>22112100</v>
      </c>
      <c r="AC60" s="10">
        <v>9.67</v>
      </c>
      <c r="AD60">
        <f t="shared" si="2"/>
        <v>0.42999999999999972</v>
      </c>
      <c r="AE60" s="138">
        <f t="shared" si="3"/>
        <v>-1.0330578512396382E-3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13.6112</v>
      </c>
      <c r="W61" s="133">
        <v>42506</v>
      </c>
      <c r="X61" s="10">
        <v>9.61</v>
      </c>
      <c r="Y61" s="10">
        <v>9.69</v>
      </c>
      <c r="Z61" s="10">
        <v>9.51</v>
      </c>
      <c r="AA61" s="10">
        <v>9.68</v>
      </c>
      <c r="AB61" s="95">
        <v>16247600</v>
      </c>
      <c r="AC61" s="10">
        <v>9.68</v>
      </c>
      <c r="AD61">
        <f t="shared" si="2"/>
        <v>0.17999999999999972</v>
      </c>
      <c r="AE61" s="138">
        <f t="shared" si="3"/>
        <v>1.2552301255229992E-2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13.466400000000002</v>
      </c>
      <c r="W62" s="133">
        <v>42503</v>
      </c>
      <c r="X62" s="10">
        <v>9.66</v>
      </c>
      <c r="Y62" s="10">
        <v>9.7899999999999991</v>
      </c>
      <c r="Z62" s="10">
        <v>9.41</v>
      </c>
      <c r="AA62" s="10">
        <v>9.56</v>
      </c>
      <c r="AB62" s="95">
        <v>21517300</v>
      </c>
      <c r="AC62" s="10">
        <v>9.56</v>
      </c>
      <c r="AD62">
        <f t="shared" si="2"/>
        <v>0.37999999999999901</v>
      </c>
      <c r="AE62" s="138">
        <f t="shared" si="3"/>
        <v>-7.2689511941849139E-3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13.3216</v>
      </c>
      <c r="W63" s="133">
        <v>42502</v>
      </c>
      <c r="X63" s="10">
        <v>10.15</v>
      </c>
      <c r="Y63" s="10">
        <v>10.26</v>
      </c>
      <c r="Z63" s="10">
        <v>9.35</v>
      </c>
      <c r="AA63" s="10">
        <v>9.6300000000000008</v>
      </c>
      <c r="AB63" s="95">
        <v>41066600</v>
      </c>
      <c r="AC63" s="10">
        <v>9.6300000000000008</v>
      </c>
      <c r="AD63">
        <f t="shared" si="2"/>
        <v>0.91000000000000014</v>
      </c>
      <c r="AE63" s="138">
        <f t="shared" si="3"/>
        <v>-4.6534653465346465E-2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13.1768</v>
      </c>
      <c r="W64" s="133">
        <v>42501</v>
      </c>
      <c r="X64" s="10">
        <v>10.02</v>
      </c>
      <c r="Y64" s="10">
        <v>10.33</v>
      </c>
      <c r="Z64" s="10">
        <v>10.01</v>
      </c>
      <c r="AA64" s="10">
        <v>10.1</v>
      </c>
      <c r="AB64" s="95">
        <v>17808400</v>
      </c>
      <c r="AC64" s="10">
        <v>10.1</v>
      </c>
      <c r="AD64">
        <f t="shared" si="2"/>
        <v>0.32000000000000028</v>
      </c>
      <c r="AE64" s="138">
        <f t="shared" si="3"/>
        <v>9.9108027750238747E-4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13.032</v>
      </c>
      <c r="W65" s="133">
        <v>42500</v>
      </c>
      <c r="X65" s="10">
        <v>9.94</v>
      </c>
      <c r="Y65" s="10">
        <v>10.11</v>
      </c>
      <c r="Z65" s="10">
        <v>9.84</v>
      </c>
      <c r="AA65" s="10">
        <v>10.09</v>
      </c>
      <c r="AB65" s="95">
        <v>19608200</v>
      </c>
      <c r="AC65" s="10">
        <v>10.09</v>
      </c>
      <c r="AD65">
        <f t="shared" si="2"/>
        <v>0.26999999999999957</v>
      </c>
      <c r="AE65" s="138">
        <f t="shared" si="3"/>
        <v>2.228976697061813E-2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42499</v>
      </c>
      <c r="X66" s="10">
        <v>10</v>
      </c>
      <c r="Y66" s="10">
        <v>10.07</v>
      </c>
      <c r="Z66" s="10">
        <v>9.76</v>
      </c>
      <c r="AA66" s="10">
        <v>9.8699999999999992</v>
      </c>
      <c r="AB66" s="95">
        <v>20476700</v>
      </c>
      <c r="AC66" s="10">
        <v>9.8699999999999992</v>
      </c>
      <c r="AD66">
        <f t="shared" si="2"/>
        <v>0.3100000000000005</v>
      </c>
      <c r="AE66" s="138">
        <f t="shared" si="3"/>
        <v>-1.2012012012012074E-2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42496</v>
      </c>
      <c r="X67" s="10">
        <v>9.98</v>
      </c>
      <c r="Y67" s="10">
        <v>10.210000000000001</v>
      </c>
      <c r="Z67" s="10">
        <v>9.85</v>
      </c>
      <c r="AA67" s="10">
        <v>9.99</v>
      </c>
      <c r="AB67" s="95">
        <v>20963300</v>
      </c>
      <c r="AC67" s="10">
        <v>9.99</v>
      </c>
      <c r="AD67">
        <f>Y67-Z67</f>
        <v>0.36000000000000121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2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5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C125" s="4"/>
      <c r="D125" s="3"/>
      <c r="E125" s="3"/>
      <c r="F125" s="3"/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52835</v>
      </c>
      <c r="I134" s="13"/>
      <c r="J134" s="13"/>
      <c r="K134" s="13">
        <f>SUM(K2:K133)</f>
        <v>722205.16999999969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2">-C139*(D139-E139)</f>
        <v>-3110.9999999999973</v>
      </c>
      <c r="G139" s="40">
        <f t="shared" ref="G139:G148" si="13">IF(C139=0, 0,D139*C139)</f>
        <v>88179</v>
      </c>
      <c r="H139" s="234">
        <f t="shared" ref="H139:H153" si="14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2"/>
        <v>-1812.9999999999875</v>
      </c>
      <c r="G140" s="40">
        <f t="shared" si="13"/>
        <v>84721</v>
      </c>
      <c r="H140" s="234">
        <f t="shared" si="14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2"/>
        <v>-5303.9999999999955</v>
      </c>
      <c r="G141" s="40">
        <f t="shared" si="13"/>
        <v>87975</v>
      </c>
      <c r="H141" s="234">
        <f t="shared" si="14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2"/>
        <v>2303.5000000000036</v>
      </c>
      <c r="G142" s="40">
        <f t="shared" si="13"/>
        <v>46042.899999999994</v>
      </c>
      <c r="H142" s="234">
        <f t="shared" si="14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2"/>
        <v>1305.9000000000083</v>
      </c>
      <c r="G143" s="40">
        <f t="shared" si="13"/>
        <v>49304.979999999996</v>
      </c>
      <c r="H143" s="234">
        <f t="shared" si="14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2"/>
        <v>-2283.9999999999918</v>
      </c>
      <c r="G144" s="40">
        <f t="shared" si="13"/>
        <v>96556.1</v>
      </c>
      <c r="H144" s="234">
        <f t="shared" si="14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2"/>
        <v>-2355</v>
      </c>
      <c r="G145" s="40">
        <f t="shared" si="13"/>
        <v>79834.5</v>
      </c>
      <c r="H145" s="234">
        <f t="shared" si="14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2"/>
        <v>-5211.8000000000056</v>
      </c>
      <c r="G146" s="40">
        <f t="shared" si="13"/>
        <v>85362.200000000012</v>
      </c>
      <c r="H146" s="234">
        <f t="shared" si="14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2"/>
        <v>-9899.9999999999909</v>
      </c>
      <c r="G147" s="40">
        <f t="shared" si="13"/>
        <v>99240</v>
      </c>
      <c r="H147" s="234">
        <f t="shared" si="14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2"/>
        <v>-7337.0000000000055</v>
      </c>
      <c r="G148" s="40">
        <f t="shared" si="13"/>
        <v>84653.8</v>
      </c>
      <c r="H148" s="234">
        <f t="shared" si="14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2"/>
        <v>-6779.9999999999936</v>
      </c>
      <c r="G149" s="40">
        <f t="shared" ref="G149:G176" si="15">IF(C149=0, 0,D149*C149)</f>
        <v>99120</v>
      </c>
      <c r="H149" s="234">
        <f t="shared" si="14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2"/>
        <v>-6881.5999999999967</v>
      </c>
      <c r="G150" s="40">
        <f t="shared" si="15"/>
        <v>84400.8</v>
      </c>
      <c r="H150" s="234">
        <f t="shared" si="14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2"/>
        <v>-3768.0000000000032</v>
      </c>
      <c r="G151" s="40">
        <f t="shared" si="15"/>
        <v>78798.3</v>
      </c>
      <c r="H151" s="234">
        <f t="shared" si="14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2"/>
        <v>-4301.0000000000073</v>
      </c>
      <c r="G152" s="40">
        <f t="shared" si="15"/>
        <v>84350.200000000012</v>
      </c>
      <c r="H152" s="234">
        <f t="shared" si="14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2"/>
        <v>-5211.8000000000056</v>
      </c>
      <c r="G153" s="40">
        <f t="shared" si="15"/>
        <v>84198.400000000009</v>
      </c>
      <c r="H153" s="234">
        <f t="shared" si="14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2"/>
        <v>-11782.399999999992</v>
      </c>
      <c r="G154" s="40">
        <f t="shared" si="15"/>
        <v>87105.599999999991</v>
      </c>
      <c r="H154" s="234">
        <f t="shared" ref="H154:H176" si="16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2"/>
        <v>-9968.1999999999935</v>
      </c>
      <c r="G155" s="40">
        <f t="shared" si="15"/>
        <v>84147.799999999988</v>
      </c>
      <c r="H155" s="234">
        <f t="shared" si="16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2"/>
        <v>-13054.80000000001</v>
      </c>
      <c r="G156" s="40">
        <f t="shared" si="15"/>
        <v>84097.200000000012</v>
      </c>
      <c r="H156" s="234">
        <f t="shared" si="16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2"/>
        <v>-13079.999999999998</v>
      </c>
      <c r="G157" s="40">
        <f t="shared" si="15"/>
        <v>97320</v>
      </c>
      <c r="H157" s="234">
        <f t="shared" si="16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2"/>
        <v>-13020.000000000009</v>
      </c>
      <c r="G158" s="40">
        <f t="shared" si="15"/>
        <v>100068</v>
      </c>
      <c r="H158" s="234">
        <f t="shared" si="16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2"/>
        <v>-13043.880000000006</v>
      </c>
      <c r="G159" s="40">
        <f t="shared" si="15"/>
        <v>93366.720000000001</v>
      </c>
      <c r="H159" s="234">
        <f t="shared" si="16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2"/>
        <v>-13025.958000000004</v>
      </c>
      <c r="G160" s="40">
        <f t="shared" si="15"/>
        <v>84068.358000000007</v>
      </c>
      <c r="H160" s="234">
        <f t="shared" si="16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2"/>
        <v>-11521.114000000007</v>
      </c>
      <c r="G161" s="40">
        <f t="shared" si="15"/>
        <v>83980.314000000013</v>
      </c>
      <c r="H161" s="234">
        <f t="shared" si="16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2"/>
        <v>-11410.000000000005</v>
      </c>
      <c r="G162" s="40">
        <f t="shared" si="15"/>
        <v>111790</v>
      </c>
      <c r="H162" s="234">
        <f t="shared" si="16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2"/>
        <v>-11220.000000000005</v>
      </c>
      <c r="G163" s="40">
        <f t="shared" si="15"/>
        <v>97380</v>
      </c>
      <c r="H163" s="234">
        <f t="shared" si="16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2"/>
        <v>-11211.199999999997</v>
      </c>
      <c r="G164" s="40">
        <f t="shared" si="15"/>
        <v>90191.2</v>
      </c>
      <c r="H164" s="234">
        <f t="shared" si="16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2"/>
        <v>-9664.6</v>
      </c>
      <c r="G165" s="40">
        <f t="shared" si="15"/>
        <v>83743</v>
      </c>
      <c r="H165" s="234">
        <f t="shared" si="16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2"/>
        <v>-9794.1360000000041</v>
      </c>
      <c r="G166" s="40">
        <f t="shared" si="15"/>
        <v>83720.736000000004</v>
      </c>
      <c r="H166" s="234">
        <f t="shared" si="16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2"/>
        <v>-16274.965999999995</v>
      </c>
      <c r="G167" s="40">
        <f t="shared" si="15"/>
        <v>86390.766000000003</v>
      </c>
      <c r="H167" s="234">
        <f t="shared" si="16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2"/>
        <v>-29899.999999999993</v>
      </c>
      <c r="G168" s="40">
        <f t="shared" si="15"/>
        <v>83600</v>
      </c>
      <c r="H168" s="234">
        <f t="shared" si="16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2"/>
        <v>-28718.02199999999</v>
      </c>
      <c r="G169" s="40">
        <f t="shared" si="15"/>
        <v>86367.621999999988</v>
      </c>
      <c r="H169" s="234">
        <f t="shared" si="16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2"/>
        <v>-30321.199999999997</v>
      </c>
      <c r="G170" s="40">
        <f t="shared" si="15"/>
        <v>81015.199999999997</v>
      </c>
      <c r="H170" s="234">
        <f t="shared" si="16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2"/>
        <v>-29806.800000000003</v>
      </c>
      <c r="G171" s="40">
        <f t="shared" si="15"/>
        <v>72786.8</v>
      </c>
      <c r="H171" s="234">
        <f t="shared" si="16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2"/>
        <v>-29239.199999999993</v>
      </c>
      <c r="G172" s="40">
        <f t="shared" si="15"/>
        <v>68155.199999999997</v>
      </c>
      <c r="H172" s="234">
        <f t="shared" si="16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2"/>
        <v>-30856.212000000007</v>
      </c>
      <c r="G173" s="40">
        <f t="shared" si="15"/>
        <v>86033.612000000008</v>
      </c>
      <c r="H173" s="234">
        <f t="shared" si="16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2"/>
        <v>-24651.563999999995</v>
      </c>
      <c r="G174" s="40">
        <f t="shared" si="15"/>
        <v>80248.363999999987</v>
      </c>
      <c r="H174" s="234">
        <f t="shared" si="16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2"/>
        <v>-24751.381000000001</v>
      </c>
      <c r="G175" s="40">
        <f t="shared" si="15"/>
        <v>86009.581000000006</v>
      </c>
      <c r="H175" s="234">
        <f t="shared" si="16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2"/>
        <v>-28613.610000000004</v>
      </c>
      <c r="G176" s="40">
        <f t="shared" si="15"/>
        <v>86010.11</v>
      </c>
      <c r="H176" s="234">
        <f t="shared" si="16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7">-C177*(D177-E177)</f>
        <v>-28406.616000000002</v>
      </c>
      <c r="G177" s="40">
        <f t="shared" ref="G177:G215" si="18">IF(C177=0, 0,D177*C177)</f>
        <v>85963.266000000003</v>
      </c>
      <c r="H177" s="234">
        <f t="shared" ref="H177:H215" si="19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7"/>
        <v>-27248.360000000008</v>
      </c>
      <c r="G178" s="40">
        <f t="shared" si="18"/>
        <v>85919.360000000015</v>
      </c>
      <c r="H178" s="234">
        <f t="shared" si="19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7"/>
        <v>-26871.468499999992</v>
      </c>
      <c r="G179" s="40">
        <f t="shared" si="18"/>
        <v>84298.1685</v>
      </c>
      <c r="H179" s="234">
        <f t="shared" si="19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7"/>
        <v>-24742.084500000001</v>
      </c>
      <c r="G180" s="40">
        <f t="shared" si="18"/>
        <v>70382.784499999994</v>
      </c>
      <c r="H180" s="234">
        <f t="shared" si="19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7"/>
        <v>-25084.414000000001</v>
      </c>
      <c r="G181" s="40">
        <f t="shared" si="18"/>
        <v>85258.813999999998</v>
      </c>
      <c r="H181" s="234">
        <f t="shared" si="19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7"/>
        <v>-29256.487999999998</v>
      </c>
      <c r="G182" s="40">
        <f t="shared" si="18"/>
        <v>86340.487999999998</v>
      </c>
      <c r="H182" s="234">
        <f t="shared" si="19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7"/>
        <v>-27809.620000000003</v>
      </c>
      <c r="G183" s="40">
        <f t="shared" si="18"/>
        <v>85248.82</v>
      </c>
      <c r="H183" s="234">
        <f t="shared" si="19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7"/>
        <v>-30544.820000000003</v>
      </c>
      <c r="G184" s="40">
        <f t="shared" si="18"/>
        <v>85248.82</v>
      </c>
      <c r="H184" s="234">
        <f t="shared" si="19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7"/>
        <v>-30549.887999999995</v>
      </c>
      <c r="G185" s="40">
        <f t="shared" si="18"/>
        <v>90453.887999999992</v>
      </c>
      <c r="H185" s="234">
        <f t="shared" si="19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7"/>
        <v>-28441.346000000009</v>
      </c>
      <c r="G186" s="40">
        <f t="shared" si="18"/>
        <v>85038.946000000011</v>
      </c>
      <c r="H186" s="234">
        <f t="shared" si="19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7"/>
        <v>-31628.763999999996</v>
      </c>
      <c r="G187" s="40">
        <f t="shared" si="18"/>
        <v>91224.963999999993</v>
      </c>
      <c r="H187" s="234">
        <f t="shared" si="19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7"/>
        <v>-27540.307999999997</v>
      </c>
      <c r="G188" s="40">
        <f t="shared" si="18"/>
        <v>84769.108000000007</v>
      </c>
      <c r="H188" s="234">
        <f t="shared" si="19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7"/>
        <v>-28697.508000000002</v>
      </c>
      <c r="G189" s="40">
        <f t="shared" si="18"/>
        <v>84769.108000000007</v>
      </c>
      <c r="H189" s="234">
        <f t="shared" si="19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7"/>
        <v>-24361.662</v>
      </c>
      <c r="G190" s="40">
        <f t="shared" si="18"/>
        <v>73394.262000000002</v>
      </c>
      <c r="H190" s="234">
        <f t="shared" si="19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7"/>
        <v>-23878.821999999989</v>
      </c>
      <c r="G191" s="40">
        <f t="shared" si="18"/>
        <v>84684.421999999991</v>
      </c>
      <c r="H191" s="234">
        <f t="shared" si="19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7"/>
        <v>-23451.183999999997</v>
      </c>
      <c r="G192" s="40">
        <f t="shared" si="18"/>
        <v>84572.383999999991</v>
      </c>
      <c r="H192" s="234">
        <f t="shared" si="19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7"/>
        <v>-28042.299999999996</v>
      </c>
      <c r="G193" s="40">
        <f t="shared" si="18"/>
        <v>87167.3</v>
      </c>
      <c r="H193" s="234">
        <f t="shared" si="19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7"/>
        <v>-32191.9</v>
      </c>
      <c r="G194" s="40">
        <f t="shared" si="18"/>
        <v>97191.900000000009</v>
      </c>
      <c r="H194" s="234">
        <f t="shared" si="19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7"/>
        <v>-31551.299999999996</v>
      </c>
      <c r="G195" s="40">
        <f t="shared" si="18"/>
        <v>86881.3</v>
      </c>
      <c r="H195" s="234">
        <f t="shared" si="19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7"/>
        <v>-34151.30000000001</v>
      </c>
      <c r="G196" s="40">
        <f t="shared" si="18"/>
        <v>115921.3</v>
      </c>
      <c r="H196" s="234">
        <f t="shared" si="19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7"/>
        <v>-33961.949999999997</v>
      </c>
      <c r="G197" s="40">
        <f t="shared" si="18"/>
        <v>86651.95</v>
      </c>
      <c r="H197" s="234">
        <f t="shared" si="19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7"/>
        <v>-27277.000000000004</v>
      </c>
      <c r="G198" s="40">
        <f t="shared" si="18"/>
        <v>81277.000000000015</v>
      </c>
      <c r="H198" s="234">
        <f t="shared" si="19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7"/>
        <v>-23679.899999999991</v>
      </c>
      <c r="G199" s="40">
        <f t="shared" si="18"/>
        <v>75384.899999999994</v>
      </c>
      <c r="H199" s="234">
        <f t="shared" si="19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7"/>
        <v>-23160.150000000005</v>
      </c>
      <c r="G200" s="40">
        <f t="shared" si="18"/>
        <v>75360.150000000009</v>
      </c>
      <c r="H200" s="234">
        <f t="shared" si="19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7"/>
        <v>-21580</v>
      </c>
      <c r="G201" s="40">
        <f t="shared" si="18"/>
        <v>69380</v>
      </c>
      <c r="H201" s="234">
        <f t="shared" si="19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7"/>
        <v>-20050.800000000003</v>
      </c>
      <c r="G202" s="40">
        <f t="shared" si="18"/>
        <v>69290.8</v>
      </c>
      <c r="H202" s="234">
        <f t="shared" si="19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7"/>
        <v>-16837.537500000002</v>
      </c>
      <c r="G203" s="40">
        <f t="shared" si="18"/>
        <v>61016.287500000006</v>
      </c>
      <c r="H203" s="234">
        <f t="shared" si="19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7"/>
        <v>-17476.399999999998</v>
      </c>
      <c r="G204" s="40">
        <f t="shared" si="18"/>
        <v>68916.399999999994</v>
      </c>
      <c r="H204" s="234">
        <f t="shared" si="19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7"/>
        <v>-18696.400000000005</v>
      </c>
      <c r="G205" s="40">
        <f t="shared" si="18"/>
        <v>68736.400000000009</v>
      </c>
      <c r="H205" s="234">
        <f t="shared" si="19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7"/>
        <v>-20214.768</v>
      </c>
      <c r="G206" s="40">
        <f t="shared" si="18"/>
        <v>78001.168000000005</v>
      </c>
      <c r="H206" s="234">
        <f t="shared" si="19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7"/>
        <v>-21262.920000000002</v>
      </c>
      <c r="G207" s="40">
        <f t="shared" si="18"/>
        <v>78002.12</v>
      </c>
      <c r="H207" s="234">
        <f t="shared" si="19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7"/>
        <v>-20999.216</v>
      </c>
      <c r="G208" s="40">
        <f t="shared" si="18"/>
        <v>77881.216</v>
      </c>
      <c r="H208" s="234">
        <f t="shared" si="19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7"/>
        <v>-19042.620000000006</v>
      </c>
      <c r="G209" s="40">
        <f t="shared" si="18"/>
        <v>75714.62000000001</v>
      </c>
      <c r="H209" s="234">
        <f t="shared" si="19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7"/>
        <v>-17040.800000000003</v>
      </c>
      <c r="G210" s="40">
        <f t="shared" si="18"/>
        <v>68040.800000000003</v>
      </c>
      <c r="H210" s="234">
        <f t="shared" si="19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7"/>
        <v>-12255.250000000002</v>
      </c>
      <c r="G211" s="40">
        <f t="shared" si="18"/>
        <v>47380.250000000007</v>
      </c>
      <c r="H211" s="234">
        <f t="shared" si="19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7"/>
        <v>-13580.100000000006</v>
      </c>
      <c r="G212" s="40">
        <f t="shared" si="18"/>
        <v>54140.100000000006</v>
      </c>
      <c r="H212" s="234">
        <f t="shared" si="19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7"/>
        <v>-13760.25</v>
      </c>
      <c r="G213" s="40">
        <f t="shared" si="18"/>
        <v>60870.25</v>
      </c>
      <c r="H213" s="234">
        <f t="shared" si="19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7"/>
        <v>-14250</v>
      </c>
      <c r="G214" s="40">
        <f t="shared" si="18"/>
        <v>67530</v>
      </c>
      <c r="H214" s="234">
        <f t="shared" si="19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7"/>
        <v>-19047.14</v>
      </c>
      <c r="G215" s="40">
        <f t="shared" si="18"/>
        <v>77261.94</v>
      </c>
      <c r="H215" s="234">
        <f t="shared" si="19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0">-C216*(D216-E216)</f>
        <v>-19222.143999999993</v>
      </c>
      <c r="G216" s="40">
        <f t="shared" ref="G216:G217" si="21">IF(C216=0, 0,D216*C216)</f>
        <v>83551.944000000003</v>
      </c>
      <c r="H216" s="234">
        <f t="shared" ref="H216:H217" si="22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0"/>
        <v>-15240.149999999998</v>
      </c>
      <c r="G217" s="40">
        <f t="shared" si="21"/>
        <v>73695.149999999994</v>
      </c>
      <c r="H217" s="234">
        <f t="shared" si="22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3">-C218*(D218-E218)</f>
        <v>-14340.15</v>
      </c>
      <c r="G218" s="40">
        <f t="shared" ref="G218:G220" si="24">IF(C218=0, 0,D218*C218)</f>
        <v>73695.149999999994</v>
      </c>
      <c r="H218" s="234">
        <f t="shared" ref="H218:H220" si="25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3"/>
        <v>-11794.000000000004</v>
      </c>
      <c r="G219" s="40">
        <f t="shared" si="24"/>
        <v>66834</v>
      </c>
      <c r="H219" s="234">
        <f t="shared" si="25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3"/>
        <v>-11115.000000000004</v>
      </c>
      <c r="G220" s="40">
        <f t="shared" si="24"/>
        <v>73035</v>
      </c>
      <c r="H220" s="234">
        <f t="shared" si="25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6">-C221*(D221-E221)</f>
        <v>-16785.000000000004</v>
      </c>
      <c r="G221" s="40">
        <f t="shared" ref="G221:G222" si="27">IF(C221=0, 0,D221*C221)</f>
        <v>73035</v>
      </c>
      <c r="H221" s="234">
        <f t="shared" ref="H221:H222" si="28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6"/>
        <v>-19431.5</v>
      </c>
      <c r="G222" s="40">
        <f t="shared" si="27"/>
        <v>78981.5</v>
      </c>
      <c r="H222" s="234">
        <f t="shared" si="28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9">-C223*(D223-E223)</f>
        <v>-17741.700000000012</v>
      </c>
      <c r="G223" s="40">
        <f t="shared" ref="G223" si="30">IF(C223=0, 0,D223*C223)</f>
        <v>72641.700000000012</v>
      </c>
      <c r="H223" s="234">
        <f t="shared" ref="H223" si="31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2">-C224*(D224-E224)</f>
        <v>-15851.700000000012</v>
      </c>
      <c r="G224" s="40">
        <f t="shared" ref="G224" si="33">IF(C224=0, 0,D224*C224)</f>
        <v>72641.700000000012</v>
      </c>
      <c r="H224" s="234">
        <f t="shared" ref="H224" si="34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5">-C225*(D225-E225)</f>
        <v>-15763.5</v>
      </c>
      <c r="G225" s="40">
        <f t="shared" ref="G225" si="36">IF(C225=0, 0,D225*C225)</f>
        <v>72643.5</v>
      </c>
      <c r="H225" s="234">
        <f t="shared" ref="H225" si="37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8">-C226*(D226-E226)</f>
        <v>-13333.500000000004</v>
      </c>
      <c r="G226" s="40">
        <f t="shared" ref="G226" si="39">IF(C226=0, 0,D226*C226)</f>
        <v>72643.5</v>
      </c>
      <c r="H226" s="234">
        <f t="shared" ref="H226" si="40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1">-C227*(D227-E227)</f>
        <v>-10052</v>
      </c>
      <c r="G227" s="40">
        <f t="shared" ref="G227" si="42">IF(C227=0, 0,D227*C227)</f>
        <v>65732</v>
      </c>
      <c r="H227" s="234">
        <f t="shared" ref="H227" si="43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4">-C228*(D228-E228)</f>
        <v>-7249.2800000000043</v>
      </c>
      <c r="G228" s="40">
        <f t="shared" ref="G228" si="45">IF(C228=0, 0,D228*C228)</f>
        <v>54193.280000000006</v>
      </c>
      <c r="H228" s="234">
        <f t="shared" ref="H228" si="46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7">-C229*(D229-E229)</f>
        <v>-8771.3200000000015</v>
      </c>
      <c r="G229" s="40">
        <f t="shared" ref="G229:G230" si="48">IF(C229=0, 0,D229*C229)</f>
        <v>57017.32</v>
      </c>
      <c r="H229" s="234">
        <f t="shared" ref="H229:H230" si="49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7"/>
        <v>-10069.200000000003</v>
      </c>
      <c r="G230" s="40">
        <f t="shared" si="48"/>
        <v>65309.200000000004</v>
      </c>
      <c r="H230" s="234">
        <f t="shared" si="49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4" si="50">-C231*(D231-E231)</f>
        <v>-10289.249999999993</v>
      </c>
      <c r="G231" s="40">
        <f t="shared" ref="G231:G234" si="51">IF(C231=0, 0,D231*C231)</f>
        <v>72119.25</v>
      </c>
      <c r="H231" s="234">
        <f t="shared" ref="H231:H234" si="52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0"/>
        <v>-11755.169999999996</v>
      </c>
      <c r="G232" s="40">
        <f t="shared" si="51"/>
        <v>74735.17</v>
      </c>
      <c r="H232" s="234">
        <f t="shared" si="52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0"/>
        <v>-8821.7999999999993</v>
      </c>
      <c r="G233" s="40">
        <f t="shared" si="51"/>
        <v>71956.800000000003</v>
      </c>
      <c r="H233" s="234">
        <f t="shared" si="52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0"/>
        <v>-6552.0000000000064</v>
      </c>
      <c r="G234" s="40">
        <f t="shared" si="51"/>
        <v>64632.000000000007</v>
      </c>
      <c r="H234" s="234">
        <f t="shared" si="52"/>
        <v>-0.10137393241737848</v>
      </c>
      <c r="I234" s="238">
        <v>16</v>
      </c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42591</v>
      </c>
      <c r="X2" s="103">
        <v>46.2</v>
      </c>
      <c r="Y2" s="103">
        <v>46.5</v>
      </c>
      <c r="Z2" s="103">
        <v>46.02</v>
      </c>
      <c r="AA2" s="103">
        <v>46.06</v>
      </c>
      <c r="AB2" s="101">
        <v>1175100</v>
      </c>
      <c r="AC2" s="100">
        <v>46.06</v>
      </c>
      <c r="AD2" s="2">
        <f>Y2-Z2</f>
        <v>0.47999999999999687</v>
      </c>
      <c r="AE2" s="138">
        <f>AC2/AC3-1</f>
        <v>-2.5985275010826925E-3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46.06</v>
      </c>
      <c r="S3" s="115"/>
      <c r="T3" s="17"/>
      <c r="U3" s="17"/>
      <c r="V3" s="17"/>
      <c r="W3" s="99">
        <v>42590</v>
      </c>
      <c r="X3" s="103">
        <v>45.93</v>
      </c>
      <c r="Y3" s="103">
        <v>46.34</v>
      </c>
      <c r="Z3" s="103">
        <v>45.84</v>
      </c>
      <c r="AA3" s="103">
        <v>46.18</v>
      </c>
      <c r="AB3" s="101">
        <v>2112900</v>
      </c>
      <c r="AC3" s="100">
        <v>46.18</v>
      </c>
      <c r="AD3" s="2">
        <f t="shared" ref="AD3:AD66" si="0">Y3-Z3</f>
        <v>0.5</v>
      </c>
      <c r="AE3" s="138">
        <f t="shared" ref="AE3:AE66" si="1">AC3/AC4-1</f>
        <v>4.3497172683775176E-3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46.06</v>
      </c>
      <c r="W4" s="99">
        <v>42587</v>
      </c>
      <c r="X4" s="103">
        <v>46.11</v>
      </c>
      <c r="Y4" s="103">
        <v>46.47</v>
      </c>
      <c r="Z4" s="103">
        <v>45.89</v>
      </c>
      <c r="AA4" s="103">
        <v>45.98</v>
      </c>
      <c r="AB4" s="101">
        <v>1748900</v>
      </c>
      <c r="AC4" s="100">
        <v>45.98</v>
      </c>
      <c r="AD4" s="2">
        <f t="shared" si="0"/>
        <v>0.57999999999999829</v>
      </c>
      <c r="AE4" s="138">
        <f t="shared" si="1"/>
        <v>3.4919249236140537E-3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42586</v>
      </c>
      <c r="X5" s="103">
        <v>45.85</v>
      </c>
      <c r="Y5" s="103">
        <v>46.38</v>
      </c>
      <c r="Z5" s="103">
        <v>45.73</v>
      </c>
      <c r="AA5" s="103">
        <v>45.82</v>
      </c>
      <c r="AB5" s="101">
        <v>2061300</v>
      </c>
      <c r="AC5" s="100">
        <v>45.82</v>
      </c>
      <c r="AD5" s="2">
        <f t="shared" si="0"/>
        <v>0.65000000000000568</v>
      </c>
      <c r="AE5" s="138">
        <f t="shared" si="1"/>
        <v>1.7490161783995095E-3</v>
      </c>
    </row>
    <row r="6" spans="1:31" x14ac:dyDescent="0.25">
      <c r="O6" s="11" t="s">
        <v>64</v>
      </c>
      <c r="Q6" s="2">
        <f>Q3*Q2</f>
        <v>0</v>
      </c>
      <c r="S6" s="85"/>
      <c r="W6" s="99">
        <v>42585</v>
      </c>
      <c r="X6" s="103">
        <v>45.38</v>
      </c>
      <c r="Y6" s="103">
        <v>45.82</v>
      </c>
      <c r="Z6" s="103">
        <v>45.17</v>
      </c>
      <c r="AA6" s="103">
        <v>45.74</v>
      </c>
      <c r="AB6" s="101">
        <v>1425800</v>
      </c>
      <c r="AC6" s="100">
        <v>45.74</v>
      </c>
      <c r="AD6" s="2">
        <f t="shared" si="0"/>
        <v>0.64999999999999858</v>
      </c>
      <c r="AE6" s="138">
        <f t="shared" si="1"/>
        <v>7.7109495483587143E-3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42584</v>
      </c>
      <c r="X7" s="103">
        <v>45.39</v>
      </c>
      <c r="Y7" s="103">
        <v>45.65</v>
      </c>
      <c r="Z7" s="103">
        <v>45.22</v>
      </c>
      <c r="AA7" s="103">
        <v>45.39</v>
      </c>
      <c r="AB7" s="101">
        <v>2004000</v>
      </c>
      <c r="AC7" s="100">
        <v>45.39</v>
      </c>
      <c r="AD7" s="2">
        <f t="shared" si="0"/>
        <v>0.42999999999999972</v>
      </c>
      <c r="AE7" s="138">
        <f t="shared" si="1"/>
        <v>-2.4175824175823868E-3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42583</v>
      </c>
      <c r="X8" s="103">
        <v>45.76</v>
      </c>
      <c r="Y8" s="103">
        <v>45.88</v>
      </c>
      <c r="Z8" s="103">
        <v>45.17</v>
      </c>
      <c r="AA8" s="103">
        <v>45.5</v>
      </c>
      <c r="AB8" s="101">
        <v>2063200</v>
      </c>
      <c r="AC8" s="100">
        <v>45.5</v>
      </c>
      <c r="AD8" s="2">
        <f t="shared" si="0"/>
        <v>0.71000000000000085</v>
      </c>
      <c r="AE8" s="138">
        <f t="shared" si="1"/>
        <v>-6.7670814232700938E-3</v>
      </c>
    </row>
    <row r="9" spans="1:31" x14ac:dyDescent="0.25">
      <c r="O9" s="11" t="s">
        <v>231</v>
      </c>
      <c r="Q9" s="138">
        <f>IF(Q2=0, 0, Q8/Q6)</f>
        <v>0</v>
      </c>
      <c r="W9" s="99">
        <v>42580</v>
      </c>
      <c r="X9" s="103">
        <v>45.57</v>
      </c>
      <c r="Y9" s="103">
        <v>45.89</v>
      </c>
      <c r="Z9" s="103">
        <v>45.28</v>
      </c>
      <c r="AA9" s="103">
        <v>45.81</v>
      </c>
      <c r="AB9" s="101">
        <v>2319700</v>
      </c>
      <c r="AC9" s="100">
        <v>45.81</v>
      </c>
      <c r="AD9" s="2">
        <f t="shared" si="0"/>
        <v>0.60999999999999943</v>
      </c>
      <c r="AE9" s="138">
        <f t="shared" si="1"/>
        <v>1.7493986442160825E-3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42579</v>
      </c>
      <c r="X10" s="103">
        <v>45.5</v>
      </c>
      <c r="Y10" s="103">
        <v>46.28</v>
      </c>
      <c r="Z10" s="103">
        <v>44.93</v>
      </c>
      <c r="AA10" s="103">
        <v>45.73</v>
      </c>
      <c r="AB10" s="101">
        <v>3215700</v>
      </c>
      <c r="AC10" s="100">
        <v>45.73</v>
      </c>
      <c r="AD10" s="2">
        <f t="shared" si="0"/>
        <v>1.3500000000000014</v>
      </c>
      <c r="AE10" s="138">
        <f t="shared" si="1"/>
        <v>3.0708488703661274E-3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42578</v>
      </c>
      <c r="X11" s="103">
        <v>45.68</v>
      </c>
      <c r="Y11" s="103">
        <v>45.86</v>
      </c>
      <c r="Z11" s="103">
        <v>45.1</v>
      </c>
      <c r="AA11" s="103">
        <v>45.59</v>
      </c>
      <c r="AB11" s="101">
        <v>2911000</v>
      </c>
      <c r="AC11" s="100">
        <v>45.59</v>
      </c>
      <c r="AD11" s="2">
        <f t="shared" si="0"/>
        <v>0.75999999999999801</v>
      </c>
      <c r="AE11" s="138">
        <f t="shared" si="1"/>
        <v>-1.9702276707529442E-3</v>
      </c>
    </row>
    <row r="12" spans="1:31" x14ac:dyDescent="0.25">
      <c r="W12" s="99">
        <v>42577</v>
      </c>
      <c r="X12" s="103">
        <v>45.19</v>
      </c>
      <c r="Y12" s="103">
        <v>45.71</v>
      </c>
      <c r="Z12" s="103">
        <v>45.05</v>
      </c>
      <c r="AA12" s="103">
        <v>45.68</v>
      </c>
      <c r="AB12" s="101">
        <v>1600200</v>
      </c>
      <c r="AC12" s="100">
        <v>45.68</v>
      </c>
      <c r="AD12" s="2">
        <f t="shared" si="0"/>
        <v>0.66000000000000369</v>
      </c>
      <c r="AE12" s="138">
        <f t="shared" si="1"/>
        <v>1.2411347517730542E-2</v>
      </c>
    </row>
    <row r="13" spans="1:31" x14ac:dyDescent="0.25">
      <c r="W13" s="99">
        <v>42576</v>
      </c>
      <c r="X13" s="103">
        <v>45.04</v>
      </c>
      <c r="Y13" s="103">
        <v>45.13</v>
      </c>
      <c r="Z13" s="103">
        <v>44.7</v>
      </c>
      <c r="AA13" s="103">
        <v>45.12</v>
      </c>
      <c r="AB13" s="101">
        <v>1402700</v>
      </c>
      <c r="AC13" s="100">
        <v>45.12</v>
      </c>
      <c r="AD13" s="2">
        <f t="shared" si="0"/>
        <v>0.42999999999999972</v>
      </c>
      <c r="AE13" s="138">
        <f t="shared" si="1"/>
        <v>0</v>
      </c>
    </row>
    <row r="14" spans="1:31" x14ac:dyDescent="0.25">
      <c r="W14" s="99">
        <v>42573</v>
      </c>
      <c r="X14" s="103">
        <v>44.94</v>
      </c>
      <c r="Y14" s="103">
        <v>45.22</v>
      </c>
      <c r="Z14" s="103">
        <v>44.75</v>
      </c>
      <c r="AA14" s="103">
        <v>45.12</v>
      </c>
      <c r="AB14" s="101">
        <v>1591500</v>
      </c>
      <c r="AC14" s="100">
        <v>45.12</v>
      </c>
      <c r="AD14" s="2">
        <f t="shared" si="0"/>
        <v>0.46999999999999886</v>
      </c>
      <c r="AE14" s="138">
        <f t="shared" si="1"/>
        <v>5.3475935828874999E-3</v>
      </c>
    </row>
    <row r="15" spans="1:31" x14ac:dyDescent="0.25">
      <c r="W15" s="99">
        <v>42572</v>
      </c>
      <c r="X15" s="103">
        <v>45.07</v>
      </c>
      <c r="Y15" s="103">
        <v>45.32</v>
      </c>
      <c r="Z15" s="103">
        <v>44.73</v>
      </c>
      <c r="AA15" s="103">
        <v>44.88</v>
      </c>
      <c r="AB15" s="101">
        <v>1802500</v>
      </c>
      <c r="AC15" s="100">
        <v>44.88</v>
      </c>
      <c r="AD15" s="2">
        <f t="shared" si="0"/>
        <v>0.59000000000000341</v>
      </c>
      <c r="AE15" s="138">
        <f t="shared" si="1"/>
        <v>-2.888247056209603E-3</v>
      </c>
    </row>
    <row r="16" spans="1:31" x14ac:dyDescent="0.25">
      <c r="W16" s="99">
        <v>42571</v>
      </c>
      <c r="X16" s="103">
        <v>45.01</v>
      </c>
      <c r="Y16" s="103">
        <v>45.47</v>
      </c>
      <c r="Z16" s="103">
        <v>44.89</v>
      </c>
      <c r="AA16" s="103">
        <v>45.01</v>
      </c>
      <c r="AB16" s="101">
        <v>2414700</v>
      </c>
      <c r="AC16" s="100">
        <v>45.01</v>
      </c>
      <c r="AD16" s="2">
        <f t="shared" si="0"/>
        <v>0.57999999999999829</v>
      </c>
      <c r="AE16" s="138">
        <f t="shared" si="1"/>
        <v>8.8948187680681912E-4</v>
      </c>
    </row>
    <row r="17" spans="1:31" x14ac:dyDescent="0.25">
      <c r="W17" s="99">
        <v>42570</v>
      </c>
      <c r="X17" s="103">
        <v>45.44</v>
      </c>
      <c r="Y17" s="103">
        <v>45.65</v>
      </c>
      <c r="Z17" s="103">
        <v>44.81</v>
      </c>
      <c r="AA17" s="103">
        <v>44.97</v>
      </c>
      <c r="AB17" s="101">
        <v>2908300</v>
      </c>
      <c r="AC17" s="100">
        <v>44.97</v>
      </c>
      <c r="AD17" s="2">
        <f t="shared" si="0"/>
        <v>0.83999999999999631</v>
      </c>
      <c r="AE17" s="138">
        <f t="shared" si="1"/>
        <v>-1.2299582692730127E-2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42569</v>
      </c>
      <c r="X18" s="103">
        <v>45.47</v>
      </c>
      <c r="Y18" s="103">
        <v>45.63</v>
      </c>
      <c r="Z18" s="103">
        <v>45.11</v>
      </c>
      <c r="AA18" s="103">
        <v>45.53</v>
      </c>
      <c r="AB18" s="101">
        <v>2118800</v>
      </c>
      <c r="AC18" s="100">
        <v>45.53</v>
      </c>
      <c r="AD18" s="2">
        <f t="shared" si="0"/>
        <v>0.52000000000000313</v>
      </c>
      <c r="AE18" s="138">
        <f t="shared" si="1"/>
        <v>1.3195513525401381E-3</v>
      </c>
    </row>
    <row r="19" spans="1:31" x14ac:dyDescent="0.25">
      <c r="W19" s="99">
        <v>42566</v>
      </c>
      <c r="X19" s="103">
        <v>44.41</v>
      </c>
      <c r="Y19" s="103">
        <v>45.97</v>
      </c>
      <c r="Z19" s="103">
        <v>44.41</v>
      </c>
      <c r="AA19" s="103">
        <v>45.47</v>
      </c>
      <c r="AB19" s="101">
        <v>5390300</v>
      </c>
      <c r="AC19" s="100">
        <v>45.47</v>
      </c>
      <c r="AD19" s="2">
        <f t="shared" si="0"/>
        <v>1.5600000000000023</v>
      </c>
      <c r="AE19" s="138">
        <f t="shared" si="1"/>
        <v>3.2236095346197535E-2</v>
      </c>
    </row>
    <row r="20" spans="1:31" x14ac:dyDescent="0.25">
      <c r="W20" s="99">
        <v>42565</v>
      </c>
      <c r="X20" s="103">
        <v>44.5</v>
      </c>
      <c r="Y20" s="103">
        <v>44.68</v>
      </c>
      <c r="Z20" s="103">
        <v>43.98</v>
      </c>
      <c r="AA20" s="103">
        <v>44.05</v>
      </c>
      <c r="AB20" s="101">
        <v>3046000</v>
      </c>
      <c r="AC20" s="100">
        <v>44.05</v>
      </c>
      <c r="AD20" s="2">
        <f t="shared" si="0"/>
        <v>0.70000000000000284</v>
      </c>
      <c r="AE20" s="138">
        <f t="shared" si="1"/>
        <v>-4.2947558770344285E-3</v>
      </c>
    </row>
    <row r="21" spans="1:31" x14ac:dyDescent="0.25">
      <c r="W21" s="99">
        <v>42564</v>
      </c>
      <c r="X21" s="103">
        <v>44.19</v>
      </c>
      <c r="Y21" s="103">
        <v>44.4</v>
      </c>
      <c r="Z21" s="103">
        <v>43.85</v>
      </c>
      <c r="AA21" s="103">
        <v>44.24</v>
      </c>
      <c r="AB21" s="101">
        <v>2818100</v>
      </c>
      <c r="AC21" s="100">
        <v>44.24</v>
      </c>
      <c r="AD21" s="2">
        <f t="shared" si="0"/>
        <v>0.54999999999999716</v>
      </c>
      <c r="AE21" s="138">
        <f t="shared" si="1"/>
        <v>1.5847860538826808E-3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42563</v>
      </c>
      <c r="X22" s="103">
        <v>43.32</v>
      </c>
      <c r="Y22" s="103">
        <v>44.22</v>
      </c>
      <c r="Z22" s="103">
        <v>43.28</v>
      </c>
      <c r="AA22" s="103">
        <v>44.17</v>
      </c>
      <c r="AB22" s="101">
        <v>2839600</v>
      </c>
      <c r="AC22" s="100">
        <v>44.17</v>
      </c>
      <c r="AD22" s="2">
        <f t="shared" si="0"/>
        <v>0.93999999999999773</v>
      </c>
      <c r="AE22" s="138">
        <f t="shared" si="1"/>
        <v>2.6493144317917716E-2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42562</v>
      </c>
      <c r="X23" s="103">
        <v>42.72</v>
      </c>
      <c r="Y23" s="103">
        <v>43.11</v>
      </c>
      <c r="Z23" s="103">
        <v>42.48</v>
      </c>
      <c r="AA23" s="103">
        <v>43.03</v>
      </c>
      <c r="AB23" s="101">
        <v>1988600</v>
      </c>
      <c r="AC23" s="100">
        <v>43.03</v>
      </c>
      <c r="AD23" s="2">
        <f t="shared" si="0"/>
        <v>0.63000000000000256</v>
      </c>
      <c r="AE23" s="138">
        <f t="shared" si="1"/>
        <v>6.5497076023393053E-3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42559</v>
      </c>
      <c r="X24" s="103">
        <v>42.27</v>
      </c>
      <c r="Y24" s="103">
        <v>42.86</v>
      </c>
      <c r="Z24" s="103">
        <v>42.2</v>
      </c>
      <c r="AA24" s="103">
        <v>42.75</v>
      </c>
      <c r="AB24" s="101">
        <v>2274500</v>
      </c>
      <c r="AC24" s="100">
        <v>42.75</v>
      </c>
      <c r="AD24" s="2">
        <f t="shared" si="0"/>
        <v>0.65999999999999659</v>
      </c>
      <c r="AE24" s="138">
        <f t="shared" si="1"/>
        <v>2.0286396181384392E-2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42558</v>
      </c>
      <c r="X25" s="103">
        <v>41.95</v>
      </c>
      <c r="Y25" s="103">
        <v>42.48</v>
      </c>
      <c r="Z25" s="103">
        <v>41.67</v>
      </c>
      <c r="AA25" s="103">
        <v>41.9</v>
      </c>
      <c r="AB25" s="101">
        <v>2317000</v>
      </c>
      <c r="AC25" s="100">
        <v>41.9</v>
      </c>
      <c r="AD25" s="2">
        <f t="shared" si="0"/>
        <v>0.80999999999999517</v>
      </c>
      <c r="AE25" s="138">
        <f t="shared" si="1"/>
        <v>-1.4299332697808032E-3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42557</v>
      </c>
      <c r="X26" s="103">
        <v>41.69</v>
      </c>
      <c r="Y26" s="103">
        <v>42</v>
      </c>
      <c r="Z26" s="103">
        <v>41.08</v>
      </c>
      <c r="AA26" s="103">
        <v>41.96</v>
      </c>
      <c r="AB26" s="101">
        <v>3467400</v>
      </c>
      <c r="AC26" s="100">
        <v>41.96</v>
      </c>
      <c r="AD26" s="2">
        <f t="shared" si="0"/>
        <v>0.92000000000000171</v>
      </c>
      <c r="AE26" s="138">
        <f t="shared" si="1"/>
        <v>4.7892720306514924E-3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42556</v>
      </c>
      <c r="X27" s="103">
        <v>42.3</v>
      </c>
      <c r="Y27" s="103">
        <v>42.42</v>
      </c>
      <c r="Z27" s="103">
        <v>41.53</v>
      </c>
      <c r="AA27" s="103">
        <v>41.76</v>
      </c>
      <c r="AB27" s="101">
        <v>1822800</v>
      </c>
      <c r="AC27" s="100">
        <v>41.76</v>
      </c>
      <c r="AD27" s="2">
        <f t="shared" si="0"/>
        <v>0.89000000000000057</v>
      </c>
      <c r="AE27" s="138">
        <f t="shared" si="1"/>
        <v>-2.2243034418169105E-2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42552</v>
      </c>
      <c r="X28" s="103">
        <v>42.7</v>
      </c>
      <c r="Y28" s="103">
        <v>42.82</v>
      </c>
      <c r="Z28" s="103">
        <v>42.19</v>
      </c>
      <c r="AA28" s="103">
        <v>42.71</v>
      </c>
      <c r="AB28" s="101">
        <v>1943800</v>
      </c>
      <c r="AC28" s="100">
        <v>42.71</v>
      </c>
      <c r="AD28" s="2">
        <f t="shared" si="0"/>
        <v>0.63000000000000256</v>
      </c>
      <c r="AE28" s="138">
        <f t="shared" si="1"/>
        <v>7.7866918357716308E-3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42551</v>
      </c>
      <c r="X29" s="103">
        <v>41.31</v>
      </c>
      <c r="Y29" s="103">
        <v>42.38</v>
      </c>
      <c r="Z29" s="103">
        <v>41</v>
      </c>
      <c r="AA29" s="103">
        <v>42.38</v>
      </c>
      <c r="AB29" s="101">
        <v>3105000</v>
      </c>
      <c r="AC29" s="100">
        <v>42.38</v>
      </c>
      <c r="AD29" s="2">
        <f t="shared" si="0"/>
        <v>1.3800000000000026</v>
      </c>
      <c r="AE29" s="138">
        <f t="shared" si="1"/>
        <v>2.9390332766577654E-2</v>
      </c>
    </row>
    <row r="30" spans="1:31" x14ac:dyDescent="0.25">
      <c r="L30" t="s">
        <v>230</v>
      </c>
      <c r="M30" s="2">
        <f>M37+K37-F37</f>
        <v>119.92000000000053</v>
      </c>
      <c r="W30" s="99">
        <v>42550</v>
      </c>
      <c r="X30" s="103">
        <v>40.83</v>
      </c>
      <c r="Y30" s="103">
        <v>41.34</v>
      </c>
      <c r="Z30" s="103">
        <v>40.630000000000003</v>
      </c>
      <c r="AA30" s="103">
        <v>41.17</v>
      </c>
      <c r="AB30" s="101">
        <v>2300700</v>
      </c>
      <c r="AC30" s="100">
        <v>41.17</v>
      </c>
      <c r="AD30" s="2">
        <f t="shared" si="0"/>
        <v>0.71000000000000085</v>
      </c>
      <c r="AE30" s="138">
        <f t="shared" si="1"/>
        <v>2.2603079980129337E-2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42549</v>
      </c>
      <c r="X31" s="103">
        <v>40</v>
      </c>
      <c r="Y31" s="103">
        <v>40.270000000000003</v>
      </c>
      <c r="Z31" s="103">
        <v>39.51</v>
      </c>
      <c r="AA31" s="103">
        <v>40.26</v>
      </c>
      <c r="AB31" s="101">
        <v>2858200</v>
      </c>
      <c r="AC31" s="100">
        <v>40.26</v>
      </c>
      <c r="AD31" s="2">
        <f t="shared" si="0"/>
        <v>0.76000000000000512</v>
      </c>
      <c r="AE31" s="138">
        <f t="shared" si="1"/>
        <v>1.5640766902119019E-2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42548</v>
      </c>
      <c r="X32" s="103">
        <v>41</v>
      </c>
      <c r="Y32" s="103">
        <v>41.07</v>
      </c>
      <c r="Z32" s="103">
        <v>39.24</v>
      </c>
      <c r="AA32" s="103">
        <v>39.64</v>
      </c>
      <c r="AB32" s="101">
        <v>4015400</v>
      </c>
      <c r="AC32" s="100">
        <v>39.64</v>
      </c>
      <c r="AD32" s="2">
        <f t="shared" si="0"/>
        <v>1.8299999999999983</v>
      </c>
      <c r="AE32" s="138">
        <f t="shared" si="1"/>
        <v>-4.1817742325356511E-2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42545</v>
      </c>
      <c r="X33" s="103">
        <v>41.52</v>
      </c>
      <c r="Y33" s="103">
        <v>42.38</v>
      </c>
      <c r="Z33" s="103">
        <v>41.25</v>
      </c>
      <c r="AA33" s="103">
        <v>41.37</v>
      </c>
      <c r="AB33" s="101">
        <v>9585800</v>
      </c>
      <c r="AC33" s="100">
        <v>41.37</v>
      </c>
      <c r="AD33" s="2">
        <f t="shared" si="0"/>
        <v>1.1300000000000026</v>
      </c>
      <c r="AE33" s="138">
        <f t="shared" si="1"/>
        <v>-4.4352044352044429E-2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42544</v>
      </c>
      <c r="X34" s="103">
        <v>43.02</v>
      </c>
      <c r="Y34" s="103">
        <v>43.29</v>
      </c>
      <c r="Z34" s="103">
        <v>42.88</v>
      </c>
      <c r="AA34" s="103">
        <v>43.29</v>
      </c>
      <c r="AB34" s="101">
        <v>1582600</v>
      </c>
      <c r="AC34" s="100">
        <v>43.29</v>
      </c>
      <c r="AD34" s="2">
        <f t="shared" si="0"/>
        <v>0.40999999999999659</v>
      </c>
      <c r="AE34" s="138">
        <f t="shared" si="1"/>
        <v>2.1713476516403096E-2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42543</v>
      </c>
      <c r="X35" s="103">
        <v>42.53</v>
      </c>
      <c r="Y35" s="103">
        <v>42.69</v>
      </c>
      <c r="Z35" s="103">
        <v>42.37</v>
      </c>
      <c r="AA35" s="103">
        <v>42.37</v>
      </c>
      <c r="AB35" s="101">
        <v>1579100</v>
      </c>
      <c r="AC35" s="100">
        <v>42.37</v>
      </c>
      <c r="AD35" s="2">
        <f t="shared" si="0"/>
        <v>0.32000000000000028</v>
      </c>
      <c r="AE35" s="138">
        <f t="shared" si="1"/>
        <v>-1.8845700824500211E-3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42542</v>
      </c>
      <c r="X36" s="103">
        <v>42.85</v>
      </c>
      <c r="Y36" s="103">
        <v>42.87</v>
      </c>
      <c r="Z36" s="103">
        <v>42.43</v>
      </c>
      <c r="AA36" s="103">
        <v>42.45</v>
      </c>
      <c r="AB36" s="101">
        <v>1729200</v>
      </c>
      <c r="AC36" s="100">
        <v>42.45</v>
      </c>
      <c r="AD36" s="2">
        <f t="shared" si="0"/>
        <v>0.43999999999999773</v>
      </c>
      <c r="AE36" s="138">
        <f t="shared" si="1"/>
        <v>-5.3889409559512158E-3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42541</v>
      </c>
      <c r="X37" s="103">
        <v>42.45</v>
      </c>
      <c r="Y37" s="103">
        <v>43.11</v>
      </c>
      <c r="Z37" s="103">
        <v>42.42</v>
      </c>
      <c r="AA37" s="103">
        <v>42.68</v>
      </c>
      <c r="AB37" s="101">
        <v>2188300</v>
      </c>
      <c r="AC37" s="100">
        <v>42.68</v>
      </c>
      <c r="AD37" s="2">
        <f t="shared" si="0"/>
        <v>0.68999999999999773</v>
      </c>
      <c r="AE37" s="138">
        <f t="shared" si="1"/>
        <v>1.7159199237368972E-2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42538</v>
      </c>
      <c r="X38" s="103">
        <v>41.72</v>
      </c>
      <c r="Y38" s="103">
        <v>42.04</v>
      </c>
      <c r="Z38" s="103">
        <v>41.45</v>
      </c>
      <c r="AA38" s="103">
        <v>41.96</v>
      </c>
      <c r="AB38" s="101">
        <v>2809500</v>
      </c>
      <c r="AC38" s="100">
        <v>41.96</v>
      </c>
      <c r="AD38" s="2">
        <f t="shared" si="0"/>
        <v>0.58999999999999631</v>
      </c>
      <c r="AE38" s="138">
        <f t="shared" si="1"/>
        <v>5.5116223340523351E-3</v>
      </c>
    </row>
    <row r="39" spans="1:31" x14ac:dyDescent="0.25">
      <c r="W39" s="99">
        <v>42537</v>
      </c>
      <c r="X39" s="103">
        <v>41.37</v>
      </c>
      <c r="Y39" s="103">
        <v>41.76</v>
      </c>
      <c r="Z39" s="103">
        <v>40.89</v>
      </c>
      <c r="AA39" s="103">
        <v>41.73</v>
      </c>
      <c r="AB39" s="101">
        <v>2799700</v>
      </c>
      <c r="AC39" s="100">
        <v>41.73</v>
      </c>
      <c r="AD39" s="2">
        <f t="shared" si="0"/>
        <v>0.86999999999999744</v>
      </c>
      <c r="AE39" s="138">
        <f t="shared" si="1"/>
        <v>3.3661937965856481E-3</v>
      </c>
    </row>
    <row r="40" spans="1:31" ht="20.25" thickBot="1" x14ac:dyDescent="0.35">
      <c r="O40" s="528" t="s">
        <v>78</v>
      </c>
      <c r="P40" s="528"/>
      <c r="W40" s="99">
        <v>42536</v>
      </c>
      <c r="X40" s="103">
        <v>42</v>
      </c>
      <c r="Y40" s="103">
        <v>42.26</v>
      </c>
      <c r="Z40" s="103">
        <v>41.55</v>
      </c>
      <c r="AA40" s="103">
        <v>41.59</v>
      </c>
      <c r="AB40" s="101">
        <v>2386000</v>
      </c>
      <c r="AC40" s="100">
        <v>41.59</v>
      </c>
      <c r="AD40" s="2">
        <f t="shared" si="0"/>
        <v>0.71000000000000085</v>
      </c>
      <c r="AE40" s="138">
        <f t="shared" si="1"/>
        <v>-3.3549005511620544E-3</v>
      </c>
    </row>
    <row r="41" spans="1:31" ht="15.75" thickTop="1" x14ac:dyDescent="0.25">
      <c r="O41" s="83">
        <v>1.1000000000000001</v>
      </c>
      <c r="P41" s="83">
        <f>O41*$Q$4</f>
        <v>50.666000000000004</v>
      </c>
      <c r="Q41" s="2"/>
      <c r="W41" s="99">
        <v>42535</v>
      </c>
      <c r="X41" s="103">
        <v>41.78</v>
      </c>
      <c r="Y41" s="103">
        <v>41.94</v>
      </c>
      <c r="Z41" s="103">
        <v>41.31</v>
      </c>
      <c r="AA41" s="103">
        <v>41.73</v>
      </c>
      <c r="AB41" s="101">
        <v>3014400</v>
      </c>
      <c r="AC41" s="100">
        <v>41.73</v>
      </c>
      <c r="AD41" s="2">
        <f t="shared" si="0"/>
        <v>0.62999999999999545</v>
      </c>
      <c r="AE41" s="138">
        <f t="shared" si="1"/>
        <v>-5.9552167698904146E-3</v>
      </c>
    </row>
    <row r="42" spans="1:31" ht="20.25" thickBot="1" x14ac:dyDescent="0.35">
      <c r="O42" s="83">
        <v>1.0900000000000001</v>
      </c>
      <c r="P42" s="83">
        <f t="shared" ref="P42:P61" si="2">O42*$Q$4</f>
        <v>50.205400000000004</v>
      </c>
      <c r="Q42" s="2"/>
      <c r="T42" s="91" t="s">
        <v>113</v>
      </c>
      <c r="W42" s="99">
        <v>42534</v>
      </c>
      <c r="X42" s="103">
        <v>42.92</v>
      </c>
      <c r="Y42" s="103">
        <v>43.04</v>
      </c>
      <c r="Z42" s="103">
        <v>41.93</v>
      </c>
      <c r="AA42" s="103">
        <v>41.98</v>
      </c>
      <c r="AB42" s="101">
        <v>3483500</v>
      </c>
      <c r="AC42" s="100">
        <v>41.98</v>
      </c>
      <c r="AD42" s="2">
        <f t="shared" si="0"/>
        <v>1.1099999999999994</v>
      </c>
      <c r="AE42" s="138">
        <f t="shared" si="1"/>
        <v>-2.7790643816581806E-2</v>
      </c>
    </row>
    <row r="43" spans="1:31" ht="15.75" thickTop="1" x14ac:dyDescent="0.25">
      <c r="O43" s="83">
        <v>1.08</v>
      </c>
      <c r="P43" s="83">
        <f t="shared" si="2"/>
        <v>49.744800000000005</v>
      </c>
      <c r="Q43" s="2"/>
      <c r="T43" s="97" t="s">
        <v>98</v>
      </c>
      <c r="U43" s="98">
        <v>46.18</v>
      </c>
      <c r="W43" s="99">
        <v>42531</v>
      </c>
      <c r="X43" s="103">
        <v>43.35</v>
      </c>
      <c r="Y43" s="103">
        <v>43.39</v>
      </c>
      <c r="Z43" s="103">
        <v>42.9</v>
      </c>
      <c r="AA43" s="103">
        <v>43.18</v>
      </c>
      <c r="AB43" s="101">
        <v>2337200</v>
      </c>
      <c r="AC43" s="100">
        <v>43.18</v>
      </c>
      <c r="AD43" s="2">
        <f t="shared" si="0"/>
        <v>0.49000000000000199</v>
      </c>
      <c r="AE43" s="138">
        <f t="shared" si="1"/>
        <v>-9.4058270245469533E-3</v>
      </c>
    </row>
    <row r="44" spans="1:31" x14ac:dyDescent="0.25">
      <c r="O44" s="83">
        <v>1.07</v>
      </c>
      <c r="P44" s="83">
        <f t="shared" si="2"/>
        <v>49.284200000000006</v>
      </c>
      <c r="Q44" s="2"/>
      <c r="T44" s="87" t="s">
        <v>99</v>
      </c>
      <c r="U44" s="88">
        <v>46.2</v>
      </c>
      <c r="W44" s="99">
        <v>42530</v>
      </c>
      <c r="X44" s="103">
        <v>43.9</v>
      </c>
      <c r="Y44" s="103">
        <v>43.99</v>
      </c>
      <c r="Z44" s="103">
        <v>43.36</v>
      </c>
      <c r="AA44" s="103">
        <v>43.59</v>
      </c>
      <c r="AB44" s="101">
        <v>1661100</v>
      </c>
      <c r="AC44" s="100">
        <v>43.59</v>
      </c>
      <c r="AD44" s="2">
        <f t="shared" si="0"/>
        <v>0.63000000000000256</v>
      </c>
      <c r="AE44" s="138">
        <f t="shared" si="1"/>
        <v>-1.1788710043074024E-2</v>
      </c>
    </row>
    <row r="45" spans="1:31" x14ac:dyDescent="0.25">
      <c r="O45" s="83">
        <v>1.06</v>
      </c>
      <c r="P45" s="83">
        <f t="shared" si="2"/>
        <v>48.823600000000006</v>
      </c>
      <c r="Q45" s="2"/>
      <c r="T45" s="87" t="s">
        <v>100</v>
      </c>
      <c r="U45" s="88" t="s">
        <v>424</v>
      </c>
      <c r="W45" s="99">
        <v>42529</v>
      </c>
      <c r="X45" s="103">
        <v>44.12</v>
      </c>
      <c r="Y45" s="103">
        <v>44.18</v>
      </c>
      <c r="Z45" s="103">
        <v>43.87</v>
      </c>
      <c r="AA45" s="103">
        <v>44.11</v>
      </c>
      <c r="AB45" s="101">
        <v>2899800</v>
      </c>
      <c r="AC45" s="100">
        <v>44.11</v>
      </c>
      <c r="AD45" s="2">
        <f t="shared" si="0"/>
        <v>0.31000000000000227</v>
      </c>
      <c r="AE45" s="138">
        <f t="shared" si="1"/>
        <v>4.5547711227511556E-3</v>
      </c>
    </row>
    <row r="46" spans="1:31" x14ac:dyDescent="0.25">
      <c r="O46" s="83">
        <v>1.05</v>
      </c>
      <c r="P46" s="83">
        <f t="shared" si="2"/>
        <v>48.363000000000007</v>
      </c>
      <c r="Q46" s="2"/>
      <c r="T46" s="87" t="s">
        <v>101</v>
      </c>
      <c r="U46" s="88" t="s">
        <v>425</v>
      </c>
      <c r="W46" s="99">
        <v>42528</v>
      </c>
      <c r="X46" s="103">
        <v>43.29</v>
      </c>
      <c r="Y46" s="103">
        <v>44.11</v>
      </c>
      <c r="Z46" s="103">
        <v>43.2</v>
      </c>
      <c r="AA46" s="103">
        <v>43.91</v>
      </c>
      <c r="AB46" s="101">
        <v>3864500</v>
      </c>
      <c r="AC46" s="100">
        <v>43.91</v>
      </c>
      <c r="AD46" s="2">
        <f t="shared" si="0"/>
        <v>0.90999999999999659</v>
      </c>
      <c r="AE46" s="138">
        <f t="shared" si="1"/>
        <v>1.8320964749536151E-2</v>
      </c>
    </row>
    <row r="47" spans="1:31" x14ac:dyDescent="0.25">
      <c r="O47" s="83">
        <v>1.04</v>
      </c>
      <c r="P47" s="83">
        <f t="shared" si="2"/>
        <v>47.902400000000007</v>
      </c>
      <c r="Q47" s="2"/>
      <c r="T47" s="87" t="s">
        <v>102</v>
      </c>
      <c r="U47" s="88">
        <v>47.44</v>
      </c>
      <c r="W47" s="99">
        <v>42527</v>
      </c>
      <c r="X47" s="103">
        <v>43</v>
      </c>
      <c r="Y47" s="103">
        <v>43.25</v>
      </c>
      <c r="Z47" s="103">
        <v>42.93</v>
      </c>
      <c r="AA47" s="103">
        <v>43.12</v>
      </c>
      <c r="AB47" s="101">
        <v>1945800</v>
      </c>
      <c r="AC47" s="100">
        <v>43.12</v>
      </c>
      <c r="AD47" s="2">
        <f t="shared" si="0"/>
        <v>0.32000000000000028</v>
      </c>
      <c r="AE47" s="138">
        <f t="shared" si="1"/>
        <v>4.4258094572560136E-3</v>
      </c>
    </row>
    <row r="48" spans="1:31" x14ac:dyDescent="0.25">
      <c r="O48" s="83">
        <v>1.03</v>
      </c>
      <c r="P48" s="83">
        <f t="shared" si="2"/>
        <v>47.441800000000001</v>
      </c>
      <c r="Q48" s="2"/>
      <c r="T48" s="87" t="s">
        <v>103</v>
      </c>
      <c r="U48" s="88">
        <v>1.51929</v>
      </c>
      <c r="W48" s="99">
        <v>42524</v>
      </c>
      <c r="X48" s="103">
        <v>42.9</v>
      </c>
      <c r="Y48" s="103">
        <v>42.98</v>
      </c>
      <c r="Z48" s="103">
        <v>42.4</v>
      </c>
      <c r="AA48" s="103">
        <v>42.93</v>
      </c>
      <c r="AB48" s="101">
        <v>2868400</v>
      </c>
      <c r="AC48" s="100">
        <v>42.93</v>
      </c>
      <c r="AD48" s="2">
        <f t="shared" si="0"/>
        <v>0.57999999999999829</v>
      </c>
      <c r="AE48" s="138">
        <f t="shared" si="1"/>
        <v>6.9930069930079775E-4</v>
      </c>
    </row>
    <row r="49" spans="15:31" x14ac:dyDescent="0.25">
      <c r="O49" s="83">
        <v>1.02</v>
      </c>
      <c r="P49" s="83">
        <f t="shared" si="2"/>
        <v>46.981200000000001</v>
      </c>
      <c r="Q49" s="2"/>
      <c r="T49" s="87" t="s">
        <v>104</v>
      </c>
      <c r="U49" s="89" t="s">
        <v>350</v>
      </c>
      <c r="W49" s="99">
        <v>42523</v>
      </c>
      <c r="X49" s="103">
        <v>42.15</v>
      </c>
      <c r="Y49" s="103">
        <v>43.09</v>
      </c>
      <c r="Z49" s="103">
        <v>42.07</v>
      </c>
      <c r="AA49" s="103">
        <v>42.9</v>
      </c>
      <c r="AB49" s="101">
        <v>3181700</v>
      </c>
      <c r="AC49" s="100">
        <v>42.9</v>
      </c>
      <c r="AD49" s="2">
        <f t="shared" si="0"/>
        <v>1.0200000000000031</v>
      </c>
      <c r="AE49" s="138">
        <f t="shared" si="1"/>
        <v>1.8760389456186077E-2</v>
      </c>
    </row>
    <row r="50" spans="15:31" x14ac:dyDescent="0.25">
      <c r="O50" s="83">
        <v>1.01</v>
      </c>
      <c r="P50" s="83">
        <f t="shared" si="2"/>
        <v>46.520600000000002</v>
      </c>
      <c r="Q50" s="2"/>
      <c r="T50" s="87"/>
      <c r="U50" s="88"/>
      <c r="W50" s="99">
        <v>42522</v>
      </c>
      <c r="X50" s="103">
        <v>41.95</v>
      </c>
      <c r="Y50" s="103">
        <v>42.12</v>
      </c>
      <c r="Z50" s="103">
        <v>41.7</v>
      </c>
      <c r="AA50" s="103">
        <v>42.11</v>
      </c>
      <c r="AB50" s="101">
        <v>1967900</v>
      </c>
      <c r="AC50" s="100">
        <v>42.11</v>
      </c>
      <c r="AD50" s="2">
        <f t="shared" si="0"/>
        <v>0.4199999999999946</v>
      </c>
      <c r="AE50" s="138">
        <f t="shared" si="1"/>
        <v>-1.1859582542693703E-3</v>
      </c>
    </row>
    <row r="51" spans="15:31" x14ac:dyDescent="0.25">
      <c r="O51" s="83">
        <v>1</v>
      </c>
      <c r="P51" s="83">
        <f t="shared" si="2"/>
        <v>46.06</v>
      </c>
      <c r="Q51" s="2"/>
      <c r="T51" s="87" t="s">
        <v>105</v>
      </c>
      <c r="U51" s="88" t="s">
        <v>426</v>
      </c>
      <c r="W51" s="99">
        <v>42521</v>
      </c>
      <c r="X51" s="103">
        <v>42.3</v>
      </c>
      <c r="Y51" s="103">
        <v>42.5</v>
      </c>
      <c r="Z51" s="103">
        <v>41.79</v>
      </c>
      <c r="AA51" s="103">
        <v>42.16</v>
      </c>
      <c r="AB51" s="101">
        <v>2822000</v>
      </c>
      <c r="AC51" s="100">
        <v>42.16</v>
      </c>
      <c r="AD51" s="2">
        <f t="shared" si="0"/>
        <v>0.71000000000000085</v>
      </c>
      <c r="AE51" s="138">
        <f t="shared" si="1"/>
        <v>1.6631028747919885E-3</v>
      </c>
    </row>
    <row r="52" spans="15:31" x14ac:dyDescent="0.25">
      <c r="O52" s="83">
        <v>0.99</v>
      </c>
      <c r="P52" s="83">
        <f t="shared" si="2"/>
        <v>45.599400000000003</v>
      </c>
      <c r="Q52" s="2"/>
      <c r="T52" s="87" t="s">
        <v>106</v>
      </c>
      <c r="U52" s="88" t="s">
        <v>427</v>
      </c>
      <c r="W52" s="99">
        <v>42517</v>
      </c>
      <c r="X52" s="103">
        <v>41.92</v>
      </c>
      <c r="Y52" s="103">
        <v>42.22</v>
      </c>
      <c r="Z52" s="103">
        <v>41.8</v>
      </c>
      <c r="AA52" s="103">
        <v>42.09</v>
      </c>
      <c r="AB52" s="101">
        <v>1625100</v>
      </c>
      <c r="AC52" s="100">
        <v>42.09</v>
      </c>
      <c r="AD52" s="2">
        <f t="shared" si="0"/>
        <v>0.42000000000000171</v>
      </c>
      <c r="AE52" s="138">
        <f t="shared" si="1"/>
        <v>5.9751434034416295E-3</v>
      </c>
    </row>
    <row r="53" spans="15:31" x14ac:dyDescent="0.25">
      <c r="O53" s="83">
        <v>0.98</v>
      </c>
      <c r="P53" s="83">
        <f t="shared" si="2"/>
        <v>45.138800000000003</v>
      </c>
      <c r="Q53" s="2"/>
      <c r="T53" s="87" t="s">
        <v>107</v>
      </c>
      <c r="U53" s="90">
        <v>1175241</v>
      </c>
      <c r="W53" s="99">
        <v>42516</v>
      </c>
      <c r="X53" s="103">
        <v>42.11</v>
      </c>
      <c r="Y53" s="103">
        <v>42.26</v>
      </c>
      <c r="Z53" s="103">
        <v>41.71</v>
      </c>
      <c r="AA53" s="103">
        <v>41.84</v>
      </c>
      <c r="AB53" s="101">
        <v>2460600</v>
      </c>
      <c r="AC53" s="100">
        <v>41.84</v>
      </c>
      <c r="AD53" s="2">
        <f t="shared" si="0"/>
        <v>0.54999999999999716</v>
      </c>
      <c r="AE53" s="138">
        <f t="shared" si="1"/>
        <v>-6.8834559696178133E-3</v>
      </c>
    </row>
    <row r="54" spans="15:31" x14ac:dyDescent="0.25">
      <c r="O54" s="83">
        <v>0.97</v>
      </c>
      <c r="P54" s="83">
        <f t="shared" si="2"/>
        <v>44.678200000000004</v>
      </c>
      <c r="T54" s="87" t="s">
        <v>110</v>
      </c>
      <c r="U54" s="90">
        <v>2717940</v>
      </c>
      <c r="W54" s="99">
        <v>42515</v>
      </c>
      <c r="X54" s="103">
        <v>41.18</v>
      </c>
      <c r="Y54" s="103">
        <v>42.42</v>
      </c>
      <c r="Z54" s="103">
        <v>41.18</v>
      </c>
      <c r="AA54" s="103">
        <v>42.13</v>
      </c>
      <c r="AB54" s="101">
        <v>4884300</v>
      </c>
      <c r="AC54" s="100">
        <v>42.13</v>
      </c>
      <c r="AD54" s="2">
        <f t="shared" si="0"/>
        <v>1.240000000000002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2"/>
        <v>44.217599999999997</v>
      </c>
      <c r="T55" s="87" t="s">
        <v>108</v>
      </c>
      <c r="U55" s="88" t="s">
        <v>428</v>
      </c>
      <c r="W55" s="99">
        <v>42515</v>
      </c>
      <c r="X55" s="103" t="s">
        <v>243</v>
      </c>
      <c r="Y55" s="103"/>
      <c r="Z55" s="103"/>
      <c r="AA55" s="103"/>
      <c r="AB55" s="101"/>
      <c r="AC55" s="10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2"/>
        <v>43.756999999999998</v>
      </c>
      <c r="T56" s="87" t="s">
        <v>111</v>
      </c>
      <c r="U56" s="88">
        <v>24.95</v>
      </c>
      <c r="W56" s="99">
        <v>42514</v>
      </c>
      <c r="X56" s="103">
        <v>41.24</v>
      </c>
      <c r="Y56" s="103">
        <v>41.54</v>
      </c>
      <c r="Z56" s="103">
        <v>41.14</v>
      </c>
      <c r="AA56" s="103">
        <v>41.42</v>
      </c>
      <c r="AB56" s="101">
        <v>2987700</v>
      </c>
      <c r="AC56" s="100">
        <v>40.98</v>
      </c>
      <c r="AD56" s="2">
        <f t="shared" si="0"/>
        <v>0.39999999999999858</v>
      </c>
      <c r="AE56" s="138">
        <f t="shared" si="1"/>
        <v>1.185185185185178E-2</v>
      </c>
    </row>
    <row r="57" spans="15:31" x14ac:dyDescent="0.25">
      <c r="O57" s="83">
        <v>0.94</v>
      </c>
      <c r="P57" s="83">
        <f t="shared" si="2"/>
        <v>43.296399999999998</v>
      </c>
      <c r="T57" s="87" t="s">
        <v>112</v>
      </c>
      <c r="U57" s="88">
        <v>1.85</v>
      </c>
      <c r="W57" s="99">
        <v>42513</v>
      </c>
      <c r="X57" s="103">
        <v>40.53</v>
      </c>
      <c r="Y57" s="103">
        <v>41.52</v>
      </c>
      <c r="Z57" s="103">
        <v>40.49</v>
      </c>
      <c r="AA57" s="103">
        <v>40.93</v>
      </c>
      <c r="AB57" s="101">
        <v>3211100</v>
      </c>
      <c r="AC57" s="100">
        <v>40.5</v>
      </c>
      <c r="AD57" s="2">
        <f t="shared" si="0"/>
        <v>1.0300000000000011</v>
      </c>
      <c r="AE57" s="138">
        <f t="shared" si="1"/>
        <v>1.2499999999999956E-2</v>
      </c>
    </row>
    <row r="58" spans="15:31" x14ac:dyDescent="0.25">
      <c r="O58" s="83">
        <v>0.93</v>
      </c>
      <c r="P58" s="83">
        <f t="shared" si="2"/>
        <v>42.835800000000006</v>
      </c>
      <c r="T58" s="87" t="s">
        <v>109</v>
      </c>
      <c r="U58" s="88" t="s">
        <v>389</v>
      </c>
      <c r="W58" s="99">
        <v>42510</v>
      </c>
      <c r="X58" s="103">
        <v>40.5</v>
      </c>
      <c r="Y58" s="103">
        <v>40.630000000000003</v>
      </c>
      <c r="Z58" s="103">
        <v>40.229999999999997</v>
      </c>
      <c r="AA58" s="103">
        <v>40.43</v>
      </c>
      <c r="AB58" s="101">
        <v>2620200</v>
      </c>
      <c r="AC58" s="100">
        <v>40</v>
      </c>
      <c r="AD58" s="2">
        <f t="shared" si="0"/>
        <v>0.40000000000000568</v>
      </c>
      <c r="AE58" s="138">
        <f t="shared" si="1"/>
        <v>4.2681395932715471E-3</v>
      </c>
    </row>
    <row r="59" spans="15:31" x14ac:dyDescent="0.25">
      <c r="O59" s="83">
        <v>0.92</v>
      </c>
      <c r="P59" s="83">
        <f t="shared" si="2"/>
        <v>42.375200000000007</v>
      </c>
      <c r="W59" s="99">
        <v>42509</v>
      </c>
      <c r="X59" s="103">
        <v>40.200000000000003</v>
      </c>
      <c r="Y59" s="103">
        <v>40.299999999999997</v>
      </c>
      <c r="Z59" s="103">
        <v>39.520000000000003</v>
      </c>
      <c r="AA59" s="103">
        <v>40.26</v>
      </c>
      <c r="AB59" s="101">
        <v>3753900</v>
      </c>
      <c r="AC59" s="100">
        <v>39.83</v>
      </c>
      <c r="AD59" s="2">
        <f t="shared" si="0"/>
        <v>0.77999999999999403</v>
      </c>
      <c r="AE59" s="138">
        <f t="shared" si="1"/>
        <v>-7.5263421976923262E-4</v>
      </c>
    </row>
    <row r="60" spans="15:31" x14ac:dyDescent="0.25">
      <c r="O60" s="83">
        <v>0.91</v>
      </c>
      <c r="P60" s="83">
        <f t="shared" si="2"/>
        <v>41.9146</v>
      </c>
      <c r="W60" s="99">
        <v>42508</v>
      </c>
      <c r="X60" s="103">
        <v>41.08</v>
      </c>
      <c r="Y60" s="103">
        <v>41.32</v>
      </c>
      <c r="Z60" s="103">
        <v>40.18</v>
      </c>
      <c r="AA60" s="103">
        <v>40.29</v>
      </c>
      <c r="AB60" s="101">
        <v>4547400</v>
      </c>
      <c r="AC60" s="100">
        <v>39.86</v>
      </c>
      <c r="AD60" s="2">
        <f t="shared" si="0"/>
        <v>1.1400000000000006</v>
      </c>
      <c r="AE60" s="138">
        <f t="shared" si="1"/>
        <v>-2.1840490797546019E-2</v>
      </c>
    </row>
    <row r="61" spans="15:31" x14ac:dyDescent="0.25">
      <c r="O61" s="83">
        <v>0.9</v>
      </c>
      <c r="P61" s="83">
        <f t="shared" si="2"/>
        <v>41.454000000000001</v>
      </c>
      <c r="W61" s="99">
        <v>42507</v>
      </c>
      <c r="X61" s="103">
        <v>41.75</v>
      </c>
      <c r="Y61" s="103">
        <v>41.76</v>
      </c>
      <c r="Z61" s="103">
        <v>40.799999999999997</v>
      </c>
      <c r="AA61" s="103">
        <v>41.19</v>
      </c>
      <c r="AB61" s="101">
        <v>5944100</v>
      </c>
      <c r="AC61" s="100">
        <v>40.75</v>
      </c>
      <c r="AD61" s="2">
        <f t="shared" si="0"/>
        <v>0.96000000000000085</v>
      </c>
      <c r="AE61" s="138">
        <f t="shared" si="1"/>
        <v>-2.4185823754789171E-2</v>
      </c>
    </row>
    <row r="62" spans="15:31" x14ac:dyDescent="0.25">
      <c r="W62" s="99">
        <v>42506</v>
      </c>
      <c r="X62" s="103">
        <v>42.01</v>
      </c>
      <c r="Y62" s="103">
        <v>42.4</v>
      </c>
      <c r="Z62" s="103">
        <v>41.68</v>
      </c>
      <c r="AA62" s="103">
        <v>42.21</v>
      </c>
      <c r="AB62" s="101">
        <v>2984400</v>
      </c>
      <c r="AC62" s="100">
        <v>41.76</v>
      </c>
      <c r="AD62" s="2">
        <f t="shared" si="0"/>
        <v>0.71999999999999886</v>
      </c>
      <c r="AE62" s="138">
        <f t="shared" si="1"/>
        <v>5.7803468208090791E-3</v>
      </c>
    </row>
    <row r="63" spans="15:31" x14ac:dyDescent="0.25">
      <c r="W63" s="99">
        <v>42503</v>
      </c>
      <c r="X63" s="103">
        <v>42.51</v>
      </c>
      <c r="Y63" s="103">
        <v>42.65</v>
      </c>
      <c r="Z63" s="103">
        <v>41.89</v>
      </c>
      <c r="AA63" s="103">
        <v>41.97</v>
      </c>
      <c r="AB63" s="101">
        <v>2710700</v>
      </c>
      <c r="AC63" s="100">
        <v>41.52</v>
      </c>
      <c r="AD63" s="2">
        <f t="shared" si="0"/>
        <v>0.75999999999999801</v>
      </c>
      <c r="AE63" s="138">
        <f t="shared" si="1"/>
        <v>-1.4946619217081736E-2</v>
      </c>
    </row>
    <row r="64" spans="15:31" x14ac:dyDescent="0.25">
      <c r="W64" s="99">
        <v>42502</v>
      </c>
      <c r="X64" s="103">
        <v>43.31</v>
      </c>
      <c r="Y64" s="103">
        <v>43.44</v>
      </c>
      <c r="Z64" s="103">
        <v>42.4</v>
      </c>
      <c r="AA64" s="103">
        <v>42.6</v>
      </c>
      <c r="AB64" s="101">
        <v>2154300</v>
      </c>
      <c r="AC64" s="100">
        <v>42.15</v>
      </c>
      <c r="AD64" s="2">
        <f t="shared" si="0"/>
        <v>1.0399999999999991</v>
      </c>
      <c r="AE64" s="138">
        <f t="shared" si="1"/>
        <v>-4.9575070821530343E-3</v>
      </c>
    </row>
    <row r="65" spans="23:31" x14ac:dyDescent="0.25">
      <c r="W65" s="99">
        <v>42501</v>
      </c>
      <c r="X65" s="103">
        <v>43.08</v>
      </c>
      <c r="Y65" s="103">
        <v>43.33</v>
      </c>
      <c r="Z65" s="103">
        <v>42.81</v>
      </c>
      <c r="AA65" s="103">
        <v>42.81</v>
      </c>
      <c r="AB65" s="101">
        <v>1944500</v>
      </c>
      <c r="AC65" s="100">
        <v>42.36</v>
      </c>
      <c r="AD65" s="2">
        <f t="shared" si="0"/>
        <v>0.51999999999999602</v>
      </c>
      <c r="AE65" s="138">
        <f t="shared" si="1"/>
        <v>-6.3335679099226772E-3</v>
      </c>
    </row>
    <row r="66" spans="23:31" x14ac:dyDescent="0.25">
      <c r="W66" s="99">
        <v>42500</v>
      </c>
      <c r="X66" s="103">
        <v>42.62</v>
      </c>
      <c r="Y66" s="103">
        <v>43.21</v>
      </c>
      <c r="Z66" s="103">
        <v>42.58</v>
      </c>
      <c r="AA66" s="103">
        <v>43.09</v>
      </c>
      <c r="AB66" s="101">
        <v>2349900</v>
      </c>
      <c r="AC66" s="100">
        <v>42.63</v>
      </c>
      <c r="AD66" s="2">
        <f t="shared" si="0"/>
        <v>0.63000000000000256</v>
      </c>
      <c r="AE66" s="138">
        <f t="shared" si="1"/>
        <v>1.3311148086522451E-2</v>
      </c>
    </row>
    <row r="67" spans="23:31" x14ac:dyDescent="0.25">
      <c r="W67" s="99">
        <v>42499</v>
      </c>
      <c r="X67" s="103">
        <v>42.19</v>
      </c>
      <c r="Y67" s="103">
        <v>42.78</v>
      </c>
      <c r="Z67" s="103">
        <v>42.03</v>
      </c>
      <c r="AA67" s="103">
        <v>42.52</v>
      </c>
      <c r="AB67" s="101">
        <v>3110700</v>
      </c>
      <c r="AC67" s="100">
        <v>42.07</v>
      </c>
      <c r="AD67" s="2">
        <f>Y67-Z67</f>
        <v>0.75</v>
      </c>
      <c r="AE67" s="138" t="e">
        <f>AC67/#REF!-1</f>
        <v>#REF!</v>
      </c>
    </row>
    <row r="68" spans="23:31" x14ac:dyDescent="0.25">
      <c r="W68" s="99">
        <v>42496</v>
      </c>
      <c r="X68" s="103">
        <v>41.46</v>
      </c>
      <c r="Y68" s="103">
        <v>42.37</v>
      </c>
      <c r="Z68" s="103">
        <v>41.28</v>
      </c>
      <c r="AA68" s="103">
        <v>42.1</v>
      </c>
      <c r="AB68" s="101">
        <v>2958200</v>
      </c>
      <c r="AC68" s="100">
        <v>41.65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42591</v>
      </c>
      <c r="X2" s="103">
        <v>35.04</v>
      </c>
      <c r="Y2" s="103">
        <v>35.159999999999997</v>
      </c>
      <c r="Z2" s="103">
        <v>34.840000000000003</v>
      </c>
      <c r="AA2" s="103">
        <v>34.92</v>
      </c>
      <c r="AB2" s="101">
        <v>12565800</v>
      </c>
      <c r="AC2" s="100">
        <v>34.92</v>
      </c>
      <c r="AD2" s="2">
        <f>Y2-Z2</f>
        <v>0.31999999999999318</v>
      </c>
      <c r="AE2" s="138">
        <f>AC2/AC3-1</f>
        <v>-3.424657534246478E-3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34.92</v>
      </c>
      <c r="S3" s="115"/>
      <c r="T3" s="17"/>
      <c r="U3" s="17"/>
      <c r="V3" s="17"/>
      <c r="W3" s="99">
        <v>42590</v>
      </c>
      <c r="X3" s="103">
        <v>34.9</v>
      </c>
      <c r="Y3" s="103">
        <v>35.17</v>
      </c>
      <c r="Z3" s="103">
        <v>34.86</v>
      </c>
      <c r="AA3" s="103">
        <v>35.04</v>
      </c>
      <c r="AB3" s="101">
        <v>19497300</v>
      </c>
      <c r="AC3" s="100">
        <v>35.04</v>
      </c>
      <c r="AD3" s="2">
        <f t="shared" ref="AD3:AD66" si="0">Y3-Z3</f>
        <v>0.31000000000000227</v>
      </c>
      <c r="AE3" s="138">
        <f t="shared" ref="AE3:AE66" si="1">AC3/AC4-1</f>
        <v>1.7152658662094034E-3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34.92</v>
      </c>
      <c r="W4" s="99">
        <v>42587</v>
      </c>
      <c r="X4" s="103">
        <v>34.799999999999997</v>
      </c>
      <c r="Y4" s="103">
        <v>35.130000000000003</v>
      </c>
      <c r="Z4" s="103">
        <v>34.700000000000003</v>
      </c>
      <c r="AA4" s="103">
        <v>34.979999999999997</v>
      </c>
      <c r="AB4" s="101">
        <v>20046200</v>
      </c>
      <c r="AC4" s="100">
        <v>34.979999999999997</v>
      </c>
      <c r="AD4" s="2">
        <f t="shared" si="0"/>
        <v>0.42999999999999972</v>
      </c>
      <c r="AE4" s="138">
        <f t="shared" si="1"/>
        <v>1.1567379988432602E-2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42586</v>
      </c>
      <c r="X5" s="103">
        <v>34.29</v>
      </c>
      <c r="Y5" s="103">
        <v>34.619999999999997</v>
      </c>
      <c r="Z5" s="103">
        <v>34.22</v>
      </c>
      <c r="AA5" s="103">
        <v>34.58</v>
      </c>
      <c r="AB5" s="101">
        <v>16362600</v>
      </c>
      <c r="AC5" s="100">
        <v>34.58</v>
      </c>
      <c r="AD5" s="2">
        <f t="shared" si="0"/>
        <v>0.39999999999999858</v>
      </c>
      <c r="AE5" s="138">
        <f t="shared" si="1"/>
        <v>9.6350364963502244E-3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42585</v>
      </c>
      <c r="X6" s="103">
        <v>34.1</v>
      </c>
      <c r="Y6" s="103">
        <v>34.28</v>
      </c>
      <c r="Z6" s="103">
        <v>33.99</v>
      </c>
      <c r="AA6" s="103">
        <v>34.25</v>
      </c>
      <c r="AB6" s="101">
        <v>18388800</v>
      </c>
      <c r="AC6" s="100">
        <v>34.25</v>
      </c>
      <c r="AD6" s="2">
        <f t="shared" si="0"/>
        <v>0.28999999999999915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42585</v>
      </c>
      <c r="X7" s="103" t="s">
        <v>142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42584</v>
      </c>
      <c r="X8" s="103">
        <v>34.81</v>
      </c>
      <c r="Y8" s="103">
        <v>34.869999999999997</v>
      </c>
      <c r="Z8" s="103">
        <v>34.33</v>
      </c>
      <c r="AA8" s="103">
        <v>34.56</v>
      </c>
      <c r="AB8" s="101">
        <v>20057300</v>
      </c>
      <c r="AC8" s="100">
        <v>34.299999999999997</v>
      </c>
      <c r="AD8" s="2">
        <f t="shared" si="0"/>
        <v>0.53999999999999915</v>
      </c>
      <c r="AE8" s="138">
        <f t="shared" si="1"/>
        <v>-8.383925990170793E-3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42583</v>
      </c>
      <c r="X9" s="103">
        <v>34.82</v>
      </c>
      <c r="Y9" s="103">
        <v>34.909999999999997</v>
      </c>
      <c r="Z9" s="103">
        <v>34.56</v>
      </c>
      <c r="AA9" s="103">
        <v>34.85</v>
      </c>
      <c r="AB9" s="101">
        <v>18824400</v>
      </c>
      <c r="AC9" s="100">
        <v>34.590000000000003</v>
      </c>
      <c r="AD9" s="2">
        <f t="shared" si="0"/>
        <v>0.34999999999999432</v>
      </c>
      <c r="AE9" s="138">
        <f t="shared" si="1"/>
        <v>-2.8901734104036514E-4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42580</v>
      </c>
      <c r="X10" s="103">
        <v>34.770000000000003</v>
      </c>
      <c r="Y10" s="103">
        <v>34.92</v>
      </c>
      <c r="Z10" s="103">
        <v>34.6</v>
      </c>
      <c r="AA10" s="103">
        <v>34.86</v>
      </c>
      <c r="AB10" s="101">
        <v>18171200</v>
      </c>
      <c r="AC10" s="100">
        <v>34.6</v>
      </c>
      <c r="AD10" s="2">
        <f t="shared" si="0"/>
        <v>0.32000000000000028</v>
      </c>
      <c r="AE10" s="138">
        <f t="shared" si="1"/>
        <v>2.6079397276153049E-3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42579</v>
      </c>
      <c r="X11" s="103">
        <v>34.83</v>
      </c>
      <c r="Y11" s="103">
        <v>34.83</v>
      </c>
      <c r="Z11" s="103">
        <v>34.520000000000003</v>
      </c>
      <c r="AA11" s="103">
        <v>34.770000000000003</v>
      </c>
      <c r="AB11" s="101">
        <v>21667400</v>
      </c>
      <c r="AC11" s="100">
        <v>34.51</v>
      </c>
      <c r="AD11" s="2">
        <f t="shared" si="0"/>
        <v>0.30999999999999517</v>
      </c>
      <c r="AE11" s="138">
        <f t="shared" si="1"/>
        <v>-1.7356089094591187E-3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42578</v>
      </c>
      <c r="X12" s="103">
        <v>35</v>
      </c>
      <c r="Y12" s="103">
        <v>35.28</v>
      </c>
      <c r="Z12" s="103">
        <v>34.630000000000003</v>
      </c>
      <c r="AA12" s="103">
        <v>34.83</v>
      </c>
      <c r="AB12" s="101">
        <v>23601800</v>
      </c>
      <c r="AC12" s="100">
        <v>34.57</v>
      </c>
      <c r="AD12" s="2">
        <f t="shared" si="0"/>
        <v>0.64999999999999858</v>
      </c>
      <c r="AE12" s="138">
        <f t="shared" si="1"/>
        <v>-7.4648291702554825E-3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42577</v>
      </c>
      <c r="X13" s="103">
        <v>34.75</v>
      </c>
      <c r="Y13" s="103">
        <v>35.229999999999997</v>
      </c>
      <c r="Z13" s="103">
        <v>34.700000000000003</v>
      </c>
      <c r="AA13" s="103">
        <v>35.090000000000003</v>
      </c>
      <c r="AB13" s="101">
        <v>29644400</v>
      </c>
      <c r="AC13" s="100">
        <v>34.83</v>
      </c>
      <c r="AD13" s="2">
        <f t="shared" si="0"/>
        <v>0.52999999999999403</v>
      </c>
      <c r="AE13" s="138">
        <f t="shared" si="1"/>
        <v>1.1617775196050006E-2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42576</v>
      </c>
      <c r="X14" s="103">
        <v>34.619999999999997</v>
      </c>
      <c r="Y14" s="103">
        <v>34.76</v>
      </c>
      <c r="Z14" s="103">
        <v>34.57</v>
      </c>
      <c r="AA14" s="103">
        <v>34.69</v>
      </c>
      <c r="AB14" s="101">
        <v>20277700</v>
      </c>
      <c r="AC14" s="100">
        <v>34.43</v>
      </c>
      <c r="AD14" s="2">
        <f t="shared" si="0"/>
        <v>0.18999999999999773</v>
      </c>
      <c r="AE14" s="138">
        <f t="shared" si="1"/>
        <v>8.7209302325574889E-4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42573</v>
      </c>
      <c r="X15" s="103">
        <v>34.380000000000003</v>
      </c>
      <c r="Y15" s="103">
        <v>34.700000000000003</v>
      </c>
      <c r="Z15" s="103">
        <v>34.26</v>
      </c>
      <c r="AA15" s="103">
        <v>34.659999999999997</v>
      </c>
      <c r="AB15" s="101">
        <v>33033700</v>
      </c>
      <c r="AC15" s="100">
        <v>34.4</v>
      </c>
      <c r="AD15" s="2">
        <f t="shared" si="0"/>
        <v>0.44000000000000483</v>
      </c>
      <c r="AE15" s="138">
        <f t="shared" si="1"/>
        <v>1.1467215524845642E-2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42572</v>
      </c>
      <c r="X16" s="103">
        <v>34.33</v>
      </c>
      <c r="Y16" s="103">
        <v>34.49</v>
      </c>
      <c r="Z16" s="103">
        <v>33.86</v>
      </c>
      <c r="AA16" s="103">
        <v>34.270000000000003</v>
      </c>
      <c r="AB16" s="101">
        <v>63708600</v>
      </c>
      <c r="AC16" s="100">
        <v>34.01</v>
      </c>
      <c r="AD16" s="2">
        <f t="shared" si="0"/>
        <v>0.63000000000000256</v>
      </c>
      <c r="AE16" s="138">
        <f t="shared" si="1"/>
        <v>-3.9808018068887785E-2</v>
      </c>
    </row>
    <row r="17" spans="1:31" x14ac:dyDescent="0.25">
      <c r="W17" s="99">
        <v>42571</v>
      </c>
      <c r="X17" s="103">
        <v>35.299999999999997</v>
      </c>
      <c r="Y17" s="103">
        <v>35.93</v>
      </c>
      <c r="Z17" s="103">
        <v>35.06</v>
      </c>
      <c r="AA17" s="103">
        <v>35.69</v>
      </c>
      <c r="AB17" s="101">
        <v>42994200</v>
      </c>
      <c r="AC17" s="100">
        <v>35.42</v>
      </c>
      <c r="AD17" s="2">
        <f t="shared" si="0"/>
        <v>0.86999999999999744</v>
      </c>
      <c r="AE17" s="138">
        <f t="shared" si="1"/>
        <v>1.5190599025508789E-2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42570</v>
      </c>
      <c r="X18" s="103">
        <v>34.89</v>
      </c>
      <c r="Y18" s="103">
        <v>35.159999999999997</v>
      </c>
      <c r="Z18" s="103">
        <v>34.85</v>
      </c>
      <c r="AA18" s="103">
        <v>35.15</v>
      </c>
      <c r="AB18" s="101">
        <v>20395400</v>
      </c>
      <c r="AC18" s="100">
        <v>34.89</v>
      </c>
      <c r="AD18" s="2">
        <f t="shared" si="0"/>
        <v>0.30999999999999517</v>
      </c>
      <c r="AE18" s="138">
        <f t="shared" si="1"/>
        <v>2.8743891922966558E-3</v>
      </c>
    </row>
    <row r="19" spans="1:31" x14ac:dyDescent="0.25">
      <c r="W19" s="99">
        <v>42569</v>
      </c>
      <c r="X19" s="103">
        <v>35.18</v>
      </c>
      <c r="Y19" s="103">
        <v>35.200000000000003</v>
      </c>
      <c r="Z19" s="103">
        <v>34.950000000000003</v>
      </c>
      <c r="AA19" s="103">
        <v>35.049999999999997</v>
      </c>
      <c r="AB19" s="101">
        <v>19347200</v>
      </c>
      <c r="AC19" s="100">
        <v>34.79</v>
      </c>
      <c r="AD19" s="2">
        <f t="shared" si="0"/>
        <v>0.25</v>
      </c>
      <c r="AE19" s="138">
        <f t="shared" si="1"/>
        <v>-5.7454754380936723E-4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42566</v>
      </c>
      <c r="X20" s="103">
        <v>35.26</v>
      </c>
      <c r="Y20" s="103">
        <v>35.29</v>
      </c>
      <c r="Z20" s="103">
        <v>34.9</v>
      </c>
      <c r="AA20" s="103">
        <v>35.07</v>
      </c>
      <c r="AB20" s="101">
        <v>23661900</v>
      </c>
      <c r="AC20" s="100">
        <v>34.81</v>
      </c>
      <c r="AD20" s="2">
        <f t="shared" si="0"/>
        <v>0.39000000000000057</v>
      </c>
      <c r="AE20" s="138">
        <f t="shared" si="1"/>
        <v>-3.7206639954205922E-3</v>
      </c>
    </row>
    <row r="21" spans="1:31" x14ac:dyDescent="0.25">
      <c r="B21" s="195"/>
      <c r="C21" s="10"/>
      <c r="D21" s="40"/>
      <c r="E21" s="40"/>
      <c r="F21" s="40"/>
      <c r="G21" s="40"/>
      <c r="W21" s="99">
        <v>42565</v>
      </c>
      <c r="X21" s="103">
        <v>35.130000000000003</v>
      </c>
      <c r="Y21" s="103">
        <v>35.299999999999997</v>
      </c>
      <c r="Z21" s="103">
        <v>34.96</v>
      </c>
      <c r="AA21" s="103">
        <v>35.200000000000003</v>
      </c>
      <c r="AB21" s="101">
        <v>25296400</v>
      </c>
      <c r="AC21" s="100">
        <v>34.94</v>
      </c>
      <c r="AD21" s="2">
        <f t="shared" si="0"/>
        <v>0.33999999999999631</v>
      </c>
      <c r="AE21" s="138">
        <f t="shared" si="1"/>
        <v>5.4676258992805149E-3</v>
      </c>
    </row>
    <row r="22" spans="1:31" x14ac:dyDescent="0.25">
      <c r="B22" s="195"/>
      <c r="C22" s="10"/>
      <c r="D22" s="40"/>
      <c r="E22" s="40"/>
      <c r="F22" s="40"/>
      <c r="G22" s="40"/>
      <c r="W22" s="99">
        <v>42564</v>
      </c>
      <c r="X22" s="103">
        <v>35.04</v>
      </c>
      <c r="Y22" s="103">
        <v>35.25</v>
      </c>
      <c r="Z22" s="103">
        <v>34.880000000000003</v>
      </c>
      <c r="AA22" s="103">
        <v>35.01</v>
      </c>
      <c r="AB22" s="101">
        <v>29120900</v>
      </c>
      <c r="AC22" s="100">
        <v>34.75</v>
      </c>
      <c r="AD22" s="2">
        <f t="shared" si="0"/>
        <v>0.36999999999999744</v>
      </c>
      <c r="AE22" s="138">
        <f t="shared" si="1"/>
        <v>2.0184544405996707E-3</v>
      </c>
    </row>
    <row r="23" spans="1:31" x14ac:dyDescent="0.25">
      <c r="B23" s="10"/>
      <c r="C23" s="10"/>
      <c r="D23" s="40"/>
      <c r="E23" s="40"/>
      <c r="F23" s="40"/>
      <c r="G23" s="40"/>
      <c r="W23" s="99">
        <v>42563</v>
      </c>
      <c r="X23" s="103">
        <v>34.51</v>
      </c>
      <c r="Y23" s="103">
        <v>34.97</v>
      </c>
      <c r="Z23" s="103">
        <v>34.479999999999997</v>
      </c>
      <c r="AA23" s="103">
        <v>34.94</v>
      </c>
      <c r="AB23" s="101">
        <v>28064100</v>
      </c>
      <c r="AC23" s="100">
        <v>34.68</v>
      </c>
      <c r="AD23" s="2">
        <f t="shared" si="0"/>
        <v>0.49000000000000199</v>
      </c>
      <c r="AE23" s="138">
        <f t="shared" si="1"/>
        <v>1.6412661195779776E-2</v>
      </c>
    </row>
    <row r="24" spans="1:31" x14ac:dyDescent="0.25">
      <c r="B24" s="10"/>
      <c r="C24" s="10"/>
      <c r="D24" s="40"/>
      <c r="E24" s="40"/>
      <c r="F24" s="40"/>
      <c r="G24" s="40"/>
      <c r="W24" s="99">
        <v>42562</v>
      </c>
      <c r="X24" s="103">
        <v>34.04</v>
      </c>
      <c r="Y24" s="103">
        <v>34.5</v>
      </c>
      <c r="Z24" s="103">
        <v>34.04</v>
      </c>
      <c r="AA24" s="103">
        <v>34.380000000000003</v>
      </c>
      <c r="AB24" s="101">
        <v>23820700</v>
      </c>
      <c r="AC24" s="100">
        <v>34.119999999999997</v>
      </c>
      <c r="AD24" s="2">
        <f t="shared" si="0"/>
        <v>0.46000000000000085</v>
      </c>
      <c r="AE24" s="138">
        <f t="shared" si="1"/>
        <v>1.1262596324836949E-2</v>
      </c>
    </row>
    <row r="25" spans="1:31" x14ac:dyDescent="0.25">
      <c r="B25" s="10"/>
      <c r="C25" s="10"/>
      <c r="D25" s="40"/>
      <c r="E25" s="40"/>
      <c r="F25" s="40"/>
      <c r="G25" s="40"/>
      <c r="W25" s="99">
        <v>42559</v>
      </c>
      <c r="X25" s="103">
        <v>33.65</v>
      </c>
      <c r="Y25" s="103">
        <v>34</v>
      </c>
      <c r="Z25" s="103">
        <v>33.5</v>
      </c>
      <c r="AA25" s="103">
        <v>34</v>
      </c>
      <c r="AB25" s="101">
        <v>23341900</v>
      </c>
      <c r="AC25" s="100">
        <v>33.74</v>
      </c>
      <c r="AD25" s="2">
        <f t="shared" si="0"/>
        <v>0.5</v>
      </c>
      <c r="AE25" s="138">
        <f t="shared" si="1"/>
        <v>2.3975720789074284E-2</v>
      </c>
    </row>
    <row r="26" spans="1:31" x14ac:dyDescent="0.25">
      <c r="B26" s="10"/>
      <c r="C26" s="10"/>
      <c r="D26" s="40"/>
      <c r="E26" s="40"/>
      <c r="F26" s="40"/>
      <c r="G26" s="40"/>
      <c r="W26" s="99">
        <v>42558</v>
      </c>
      <c r="X26" s="103">
        <v>32.96</v>
      </c>
      <c r="Y26" s="103">
        <v>33.549999999999997</v>
      </c>
      <c r="Z26" s="103">
        <v>32.96</v>
      </c>
      <c r="AA26" s="103">
        <v>33.200000000000003</v>
      </c>
      <c r="AB26" s="101">
        <v>26119400</v>
      </c>
      <c r="AC26" s="100">
        <v>32.950000000000003</v>
      </c>
      <c r="AD26" s="2">
        <f t="shared" si="0"/>
        <v>0.58999999999999631</v>
      </c>
      <c r="AE26" s="138">
        <f t="shared" si="1"/>
        <v>7.0293398533007867E-3</v>
      </c>
    </row>
    <row r="27" spans="1:31" x14ac:dyDescent="0.25">
      <c r="B27" s="10"/>
      <c r="C27" s="10"/>
      <c r="D27" s="40"/>
      <c r="E27" s="40"/>
      <c r="F27" s="40"/>
      <c r="G27" s="40"/>
      <c r="W27" s="99">
        <v>42557</v>
      </c>
      <c r="X27" s="103">
        <v>32.799999999999997</v>
      </c>
      <c r="Y27" s="103">
        <v>33</v>
      </c>
      <c r="Z27" s="103">
        <v>32.380000000000003</v>
      </c>
      <c r="AA27" s="103">
        <v>32.97</v>
      </c>
      <c r="AB27" s="101">
        <v>21070200</v>
      </c>
      <c r="AC27" s="100">
        <v>32.72</v>
      </c>
      <c r="AD27" s="2">
        <f t="shared" si="0"/>
        <v>0.61999999999999744</v>
      </c>
      <c r="AE27" s="138">
        <f t="shared" si="1"/>
        <v>8.9423373419672547E-3</v>
      </c>
    </row>
    <row r="28" spans="1:31" x14ac:dyDescent="0.25">
      <c r="B28" s="10"/>
      <c r="C28" s="10"/>
      <c r="D28" s="40"/>
      <c r="E28" s="40"/>
      <c r="F28" s="40"/>
      <c r="G28" s="40"/>
      <c r="W28" s="99">
        <v>42556</v>
      </c>
      <c r="X28" s="103">
        <v>32.5</v>
      </c>
      <c r="Y28" s="103">
        <v>32.729999999999997</v>
      </c>
      <c r="Z28" s="103">
        <v>32.46</v>
      </c>
      <c r="AA28" s="103">
        <v>32.68</v>
      </c>
      <c r="AB28" s="101">
        <v>20107200</v>
      </c>
      <c r="AC28" s="100">
        <v>32.43</v>
      </c>
      <c r="AD28" s="2">
        <f t="shared" si="0"/>
        <v>0.26999999999999602</v>
      </c>
      <c r="AE28" s="138">
        <f t="shared" si="1"/>
        <v>-2.1538461538461728E-3</v>
      </c>
    </row>
    <row r="29" spans="1:31" x14ac:dyDescent="0.25">
      <c r="B29" s="10"/>
      <c r="C29" s="10"/>
      <c r="D29" s="40"/>
      <c r="E29" s="40"/>
      <c r="F29" s="40"/>
      <c r="G29" s="40"/>
      <c r="W29" s="99">
        <v>42552</v>
      </c>
      <c r="X29" s="103">
        <v>32.64</v>
      </c>
      <c r="Y29" s="103">
        <v>32.89</v>
      </c>
      <c r="Z29" s="103">
        <v>32.47</v>
      </c>
      <c r="AA29" s="103">
        <v>32.75</v>
      </c>
      <c r="AB29" s="101">
        <v>17084600</v>
      </c>
      <c r="AC29" s="100">
        <v>32.5</v>
      </c>
      <c r="AD29" s="2">
        <f t="shared" si="0"/>
        <v>0.42000000000000171</v>
      </c>
      <c r="AE29" s="138">
        <f t="shared" si="1"/>
        <v>-1.536098310291778E-3</v>
      </c>
    </row>
    <row r="30" spans="1:31" x14ac:dyDescent="0.25">
      <c r="B30" s="10"/>
      <c r="C30" s="10"/>
      <c r="D30" s="40"/>
      <c r="E30" s="40"/>
      <c r="F30" s="40"/>
      <c r="G30" s="40"/>
      <c r="W30" s="99">
        <v>42551</v>
      </c>
      <c r="X30" s="103">
        <v>32</v>
      </c>
      <c r="Y30" s="103">
        <v>32.880000000000003</v>
      </c>
      <c r="Z30" s="103">
        <v>31.97</v>
      </c>
      <c r="AA30" s="103">
        <v>32.799999999999997</v>
      </c>
      <c r="AB30" s="101">
        <v>34528900</v>
      </c>
      <c r="AC30" s="100">
        <v>32.549999999999997</v>
      </c>
      <c r="AD30" s="2">
        <f t="shared" si="0"/>
        <v>0.91000000000000369</v>
      </c>
      <c r="AE30" s="138">
        <f t="shared" si="1"/>
        <v>2.7137898390659387E-2</v>
      </c>
    </row>
    <row r="31" spans="1:31" x14ac:dyDescent="0.25">
      <c r="W31" s="99">
        <v>42550</v>
      </c>
      <c r="X31" s="103">
        <v>31.35</v>
      </c>
      <c r="Y31" s="103">
        <v>31.98</v>
      </c>
      <c r="Z31" s="103">
        <v>31.31</v>
      </c>
      <c r="AA31" s="103">
        <v>31.93</v>
      </c>
      <c r="AB31" s="101">
        <v>22771100</v>
      </c>
      <c r="AC31" s="100">
        <v>31.69</v>
      </c>
      <c r="AD31" s="2">
        <f t="shared" si="0"/>
        <v>0.67000000000000171</v>
      </c>
      <c r="AE31" s="138">
        <f t="shared" si="1"/>
        <v>2.3578811369509012E-2</v>
      </c>
    </row>
    <row r="32" spans="1:31" x14ac:dyDescent="0.25">
      <c r="W32" s="99">
        <v>42549</v>
      </c>
      <c r="X32" s="103">
        <v>30.97</v>
      </c>
      <c r="Y32" s="103">
        <v>31.2</v>
      </c>
      <c r="Z32" s="103">
        <v>30.81</v>
      </c>
      <c r="AA32" s="103">
        <v>31.19</v>
      </c>
      <c r="AB32" s="101">
        <v>23693900</v>
      </c>
      <c r="AC32" s="100">
        <v>30.96</v>
      </c>
      <c r="AD32" s="2">
        <f t="shared" si="0"/>
        <v>0.39000000000000057</v>
      </c>
      <c r="AE32" s="138">
        <f t="shared" si="1"/>
        <v>1.5414890127910974E-2</v>
      </c>
    </row>
    <row r="33" spans="1:31" x14ac:dyDescent="0.25">
      <c r="L33" t="s">
        <v>230</v>
      </c>
      <c r="M33" s="2">
        <f>M56+K56-F56</f>
        <v>1407.5400000000009</v>
      </c>
      <c r="W33" s="99">
        <v>42548</v>
      </c>
      <c r="X33" s="103">
        <v>31.41</v>
      </c>
      <c r="Y33" s="103">
        <v>31.41</v>
      </c>
      <c r="Z33" s="103">
        <v>30.44</v>
      </c>
      <c r="AA33" s="103">
        <v>30.72</v>
      </c>
      <c r="AB33" s="101">
        <v>34965100</v>
      </c>
      <c r="AC33" s="100">
        <v>30.49</v>
      </c>
      <c r="AD33" s="2">
        <f t="shared" si="0"/>
        <v>0.96999999999999886</v>
      </c>
      <c r="AE33" s="138">
        <f t="shared" si="1"/>
        <v>-2.6189715745768116E-2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42545</v>
      </c>
      <c r="X34" s="103">
        <v>31.8</v>
      </c>
      <c r="Y34" s="103">
        <v>32.32</v>
      </c>
      <c r="Z34" s="103">
        <v>31.4</v>
      </c>
      <c r="AA34" s="103">
        <v>31.55</v>
      </c>
      <c r="AB34" s="101">
        <v>38094300</v>
      </c>
      <c r="AC34" s="100">
        <v>31.31</v>
      </c>
      <c r="AD34" s="2">
        <f t="shared" si="0"/>
        <v>0.92000000000000171</v>
      </c>
      <c r="AE34" s="138">
        <f t="shared" si="1"/>
        <v>-4.3677458766035571E-2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42544</v>
      </c>
      <c r="X35" s="103">
        <v>32.58</v>
      </c>
      <c r="Y35" s="103">
        <v>33</v>
      </c>
      <c r="Z35" s="103">
        <v>32.5</v>
      </c>
      <c r="AA35" s="103">
        <v>32.99</v>
      </c>
      <c r="AB35" s="101">
        <v>22048800</v>
      </c>
      <c r="AC35" s="100">
        <v>32.74</v>
      </c>
      <c r="AD35" s="2">
        <f t="shared" si="0"/>
        <v>0.5</v>
      </c>
      <c r="AE35" s="138">
        <f t="shared" si="1"/>
        <v>2.152886115444641E-2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42543</v>
      </c>
      <c r="X36" s="103">
        <v>32.299999999999997</v>
      </c>
      <c r="Y36" s="103">
        <v>32.630000000000003</v>
      </c>
      <c r="Z36" s="103">
        <v>32.25</v>
      </c>
      <c r="AA36" s="103">
        <v>32.29</v>
      </c>
      <c r="AB36" s="101">
        <v>18304800</v>
      </c>
      <c r="AC36" s="100">
        <v>32.049999999999997</v>
      </c>
      <c r="AD36" s="2">
        <f t="shared" si="0"/>
        <v>0.38000000000000256</v>
      </c>
      <c r="AE36" s="138">
        <f t="shared" si="1"/>
        <v>-9.3516209476307566E-4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42542</v>
      </c>
      <c r="X37" s="103">
        <v>32.26</v>
      </c>
      <c r="Y37" s="103">
        <v>32.380000000000003</v>
      </c>
      <c r="Z37" s="103">
        <v>32.090000000000003</v>
      </c>
      <c r="AA37" s="103">
        <v>32.32</v>
      </c>
      <c r="AB37" s="101">
        <v>15476500</v>
      </c>
      <c r="AC37" s="100">
        <v>32.08</v>
      </c>
      <c r="AD37" s="2">
        <f t="shared" si="0"/>
        <v>0.28999999999999915</v>
      </c>
      <c r="AE37" s="138">
        <f t="shared" si="1"/>
        <v>4.6977763858440102E-3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42541</v>
      </c>
      <c r="X38" s="103">
        <v>32.07</v>
      </c>
      <c r="Y38" s="103">
        <v>32.44</v>
      </c>
      <c r="Z38" s="103">
        <v>32.01</v>
      </c>
      <c r="AA38" s="103">
        <v>32.17</v>
      </c>
      <c r="AB38" s="101">
        <v>21961600</v>
      </c>
      <c r="AC38" s="100">
        <v>31.93</v>
      </c>
      <c r="AD38" s="2">
        <f t="shared" si="0"/>
        <v>0.42999999999999972</v>
      </c>
      <c r="AE38" s="138">
        <f t="shared" si="1"/>
        <v>1.3007614213198071E-2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42538</v>
      </c>
      <c r="X39" s="103">
        <v>31.73</v>
      </c>
      <c r="Y39" s="103">
        <v>31.81</v>
      </c>
      <c r="Z39" s="103">
        <v>31.47</v>
      </c>
      <c r="AA39" s="103">
        <v>31.76</v>
      </c>
      <c r="AB39" s="101">
        <v>27047900</v>
      </c>
      <c r="AC39" s="100">
        <v>31.52</v>
      </c>
      <c r="AD39" s="2">
        <f t="shared" si="0"/>
        <v>0.33999999999999986</v>
      </c>
      <c r="AE39" s="138">
        <f t="shared" si="1"/>
        <v>2.2257551669315756E-3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8" t="s">
        <v>78</v>
      </c>
      <c r="P40" s="528"/>
      <c r="W40" s="99">
        <v>42537</v>
      </c>
      <c r="X40" s="103">
        <v>31.44</v>
      </c>
      <c r="Y40" s="103">
        <v>31.77</v>
      </c>
      <c r="Z40" s="103">
        <v>31.22</v>
      </c>
      <c r="AA40" s="103">
        <v>31.69</v>
      </c>
      <c r="AB40" s="101">
        <v>18547900</v>
      </c>
      <c r="AC40" s="100">
        <v>31.45</v>
      </c>
      <c r="AD40" s="2">
        <f t="shared" si="0"/>
        <v>0.55000000000000071</v>
      </c>
      <c r="AE40" s="138">
        <f t="shared" si="1"/>
        <v>2.5502072043352975E-3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38.412000000000006</v>
      </c>
      <c r="Q41" s="2"/>
      <c r="W41" s="99">
        <v>42536</v>
      </c>
      <c r="X41" s="103">
        <v>32.25</v>
      </c>
      <c r="Y41" s="103">
        <v>32.26</v>
      </c>
      <c r="Z41" s="103">
        <v>31.59</v>
      </c>
      <c r="AA41" s="103">
        <v>31.61</v>
      </c>
      <c r="AB41" s="101">
        <v>23783300</v>
      </c>
      <c r="AC41" s="100">
        <v>31.37</v>
      </c>
      <c r="AD41" s="2">
        <f t="shared" si="0"/>
        <v>0.66999999999999815</v>
      </c>
      <c r="AE41" s="138">
        <f t="shared" si="1"/>
        <v>-1.6614420062695867E-2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38.062800000000003</v>
      </c>
      <c r="Q42" s="2"/>
      <c r="T42" s="91" t="s">
        <v>113</v>
      </c>
      <c r="W42" s="99">
        <v>42535</v>
      </c>
      <c r="X42" s="103">
        <v>32.01</v>
      </c>
      <c r="Y42" s="103">
        <v>32.24</v>
      </c>
      <c r="Z42" s="103">
        <v>31.79</v>
      </c>
      <c r="AA42" s="103">
        <v>32.14</v>
      </c>
      <c r="AB42" s="101">
        <v>18754300</v>
      </c>
      <c r="AC42" s="100">
        <v>31.9</v>
      </c>
      <c r="AD42" s="2">
        <f t="shared" si="0"/>
        <v>0.45000000000000284</v>
      </c>
      <c r="AE42" s="138">
        <f t="shared" si="1"/>
        <v>-9.3955527716882425E-4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37.713600000000007</v>
      </c>
      <c r="Q43" s="2"/>
      <c r="T43" s="97" t="s">
        <v>98</v>
      </c>
      <c r="U43" s="98">
        <v>35.04</v>
      </c>
      <c r="V43" s="420"/>
      <c r="W43" s="99">
        <v>42534</v>
      </c>
      <c r="X43" s="103">
        <v>32.049999999999997</v>
      </c>
      <c r="Y43" s="103">
        <v>32.5</v>
      </c>
      <c r="Z43" s="103">
        <v>32.04</v>
      </c>
      <c r="AA43" s="103">
        <v>32.17</v>
      </c>
      <c r="AB43" s="101">
        <v>23004800</v>
      </c>
      <c r="AC43" s="100">
        <v>31.93</v>
      </c>
      <c r="AD43" s="2">
        <f t="shared" si="0"/>
        <v>0.46000000000000085</v>
      </c>
      <c r="AE43" s="138">
        <f t="shared" si="1"/>
        <v>4.0880503144653524E-3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37.364400000000003</v>
      </c>
      <c r="Q44" s="2"/>
      <c r="T44" s="87" t="s">
        <v>99</v>
      </c>
      <c r="U44" s="88">
        <v>35.04</v>
      </c>
      <c r="V44" s="421"/>
      <c r="W44" s="99">
        <v>42531</v>
      </c>
      <c r="X44" s="103">
        <v>31.7</v>
      </c>
      <c r="Y44" s="103">
        <v>32.24</v>
      </c>
      <c r="Z44" s="103">
        <v>31.65</v>
      </c>
      <c r="AA44" s="103">
        <v>32.04</v>
      </c>
      <c r="AB44" s="101">
        <v>35749100</v>
      </c>
      <c r="AC44" s="100">
        <v>31.8</v>
      </c>
      <c r="AD44" s="2">
        <f t="shared" si="0"/>
        <v>0.59000000000000341</v>
      </c>
      <c r="AE44" s="138">
        <f t="shared" si="1"/>
        <v>3.154574132492094E-3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37.015200000000007</v>
      </c>
      <c r="Q45" s="2"/>
      <c r="T45" s="87" t="s">
        <v>100</v>
      </c>
      <c r="U45" s="88" t="s">
        <v>429</v>
      </c>
      <c r="V45" s="421"/>
      <c r="W45" s="99">
        <v>42530</v>
      </c>
      <c r="X45" s="103">
        <v>31.68</v>
      </c>
      <c r="Y45" s="103">
        <v>32</v>
      </c>
      <c r="Z45" s="103">
        <v>31.68</v>
      </c>
      <c r="AA45" s="103">
        <v>31.94</v>
      </c>
      <c r="AB45" s="101">
        <v>11276800</v>
      </c>
      <c r="AC45" s="100">
        <v>31.7</v>
      </c>
      <c r="AD45" s="2">
        <f t="shared" si="0"/>
        <v>0.32000000000000028</v>
      </c>
      <c r="AE45" s="138">
        <f t="shared" si="1"/>
        <v>1.5797788309637184E-3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36.666000000000004</v>
      </c>
      <c r="Q46" s="2"/>
      <c r="T46" s="87" t="s">
        <v>101</v>
      </c>
      <c r="U46" s="88" t="s">
        <v>430</v>
      </c>
      <c r="V46" s="421"/>
      <c r="W46" s="99">
        <v>42529</v>
      </c>
      <c r="X46" s="103">
        <v>31.8</v>
      </c>
      <c r="Y46" s="103">
        <v>32</v>
      </c>
      <c r="Z46" s="103">
        <v>31.79</v>
      </c>
      <c r="AA46" s="103">
        <v>31.89</v>
      </c>
      <c r="AB46" s="101">
        <v>12732100</v>
      </c>
      <c r="AC46" s="100">
        <v>31.65</v>
      </c>
      <c r="AD46" s="2">
        <f t="shared" si="0"/>
        <v>0.21000000000000085</v>
      </c>
      <c r="AE46" s="138">
        <f t="shared" si="1"/>
        <v>3.1605562579017921E-4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36.316800000000001</v>
      </c>
      <c r="Q47" s="2"/>
      <c r="T47" s="87" t="s">
        <v>102</v>
      </c>
      <c r="U47" s="88">
        <v>37.61</v>
      </c>
      <c r="V47" s="421"/>
      <c r="W47" s="99">
        <v>42528</v>
      </c>
      <c r="X47" s="103">
        <v>31.75</v>
      </c>
      <c r="Y47" s="103">
        <v>32.020000000000003</v>
      </c>
      <c r="Z47" s="103">
        <v>31.7</v>
      </c>
      <c r="AA47" s="103">
        <v>31.88</v>
      </c>
      <c r="AB47" s="101">
        <v>19339100</v>
      </c>
      <c r="AC47" s="100">
        <v>31.64</v>
      </c>
      <c r="AD47" s="2">
        <f t="shared" si="0"/>
        <v>0.32000000000000384</v>
      </c>
      <c r="AE47" s="138">
        <f t="shared" si="1"/>
        <v>6.3613231552162031E-3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35.967600000000004</v>
      </c>
      <c r="Q48" s="2"/>
      <c r="T48" s="87" t="s">
        <v>103</v>
      </c>
      <c r="U48" s="88">
        <v>1.1814199999999999</v>
      </c>
      <c r="V48" s="421"/>
      <c r="W48" s="99">
        <v>42527</v>
      </c>
      <c r="X48" s="103">
        <v>31.64</v>
      </c>
      <c r="Y48" s="103">
        <v>31.82</v>
      </c>
      <c r="Z48" s="103">
        <v>31.58</v>
      </c>
      <c r="AA48" s="103">
        <v>31.68</v>
      </c>
      <c r="AB48" s="101">
        <v>15139600</v>
      </c>
      <c r="AC48" s="100">
        <v>31.44</v>
      </c>
      <c r="AD48" s="2">
        <f t="shared" si="0"/>
        <v>0.24000000000000199</v>
      </c>
      <c r="AE48" s="138">
        <f t="shared" si="1"/>
        <v>1.9120458891013214E-3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35.618400000000001</v>
      </c>
      <c r="Q49" s="2"/>
      <c r="T49" s="87" t="s">
        <v>104</v>
      </c>
      <c r="U49" s="89" t="s">
        <v>333</v>
      </c>
      <c r="V49" s="422"/>
      <c r="W49" s="99">
        <v>42524</v>
      </c>
      <c r="X49" s="103">
        <v>31.74</v>
      </c>
      <c r="Y49" s="103">
        <v>31.74</v>
      </c>
      <c r="Z49" s="103">
        <v>31.4</v>
      </c>
      <c r="AA49" s="103">
        <v>31.62</v>
      </c>
      <c r="AB49" s="101">
        <v>15777500</v>
      </c>
      <c r="AC49" s="100">
        <v>31.38</v>
      </c>
      <c r="AD49" s="2">
        <f t="shared" si="0"/>
        <v>0.33999999999999986</v>
      </c>
      <c r="AE49" s="138">
        <f t="shared" si="1"/>
        <v>-4.4416243654822329E-3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35.269200000000005</v>
      </c>
      <c r="Q50" s="2"/>
      <c r="T50" s="87"/>
      <c r="U50" s="88"/>
      <c r="V50" s="421"/>
      <c r="W50" s="99">
        <v>42523</v>
      </c>
      <c r="X50" s="103">
        <v>31.56</v>
      </c>
      <c r="Y50" s="103">
        <v>31.76</v>
      </c>
      <c r="Z50" s="103">
        <v>31.45</v>
      </c>
      <c r="AA50" s="103">
        <v>31.76</v>
      </c>
      <c r="AB50" s="101">
        <v>14140100</v>
      </c>
      <c r="AC50" s="100">
        <v>31.52</v>
      </c>
      <c r="AD50" s="2">
        <f t="shared" si="0"/>
        <v>0.31000000000000227</v>
      </c>
      <c r="AE50" s="138">
        <f t="shared" si="1"/>
        <v>3.1826861871417922E-3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34.92</v>
      </c>
      <c r="Q51" s="2"/>
      <c r="T51" s="87" t="s">
        <v>105</v>
      </c>
      <c r="U51" s="88" t="s">
        <v>431</v>
      </c>
      <c r="V51" s="421"/>
      <c r="W51" s="99">
        <v>42522</v>
      </c>
      <c r="X51" s="103">
        <v>31.62</v>
      </c>
      <c r="Y51" s="103">
        <v>31.72</v>
      </c>
      <c r="Z51" s="103">
        <v>31.47</v>
      </c>
      <c r="AA51" s="103">
        <v>31.66</v>
      </c>
      <c r="AB51" s="101">
        <v>17753500</v>
      </c>
      <c r="AC51" s="100">
        <v>31.42</v>
      </c>
      <c r="AD51" s="2">
        <f t="shared" si="0"/>
        <v>0.25</v>
      </c>
      <c r="AE51" s="138">
        <f t="shared" si="1"/>
        <v>2.2328548644339197E-3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34.570799999999998</v>
      </c>
      <c r="Q52" s="2"/>
      <c r="T52" s="87" t="s">
        <v>106</v>
      </c>
      <c r="U52" s="88" t="s">
        <v>324</v>
      </c>
      <c r="V52" s="421"/>
      <c r="W52" s="99">
        <v>42521</v>
      </c>
      <c r="X52" s="103">
        <v>31.51</v>
      </c>
      <c r="Y52" s="103">
        <v>31.65</v>
      </c>
      <c r="Z52" s="103">
        <v>31.31</v>
      </c>
      <c r="AA52" s="103">
        <v>31.59</v>
      </c>
      <c r="AB52" s="101">
        <v>23040200</v>
      </c>
      <c r="AC52" s="100">
        <v>31.35</v>
      </c>
      <c r="AD52" s="2">
        <f t="shared" si="0"/>
        <v>0.33999999999999986</v>
      </c>
      <c r="AE52" s="138">
        <f t="shared" si="1"/>
        <v>6.3836578359399709E-4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34.221600000000002</v>
      </c>
      <c r="Q53" s="2"/>
      <c r="T53" s="87" t="s">
        <v>107</v>
      </c>
      <c r="U53" s="90">
        <v>12578884</v>
      </c>
      <c r="V53" s="423"/>
      <c r="W53" s="99">
        <v>42517</v>
      </c>
      <c r="X53" s="103">
        <v>31.6</v>
      </c>
      <c r="Y53" s="103">
        <v>31.65</v>
      </c>
      <c r="Z53" s="103">
        <v>31.45</v>
      </c>
      <c r="AA53" s="103">
        <v>31.57</v>
      </c>
      <c r="AB53" s="101">
        <v>13341300</v>
      </c>
      <c r="AC53" s="100">
        <v>31.33</v>
      </c>
      <c r="AD53" s="2">
        <f t="shared" si="0"/>
        <v>0.19999999999999929</v>
      </c>
      <c r="AE53" s="138">
        <f t="shared" si="1"/>
        <v>2.5599999999998957E-3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33.872399999999999</v>
      </c>
      <c r="T54" s="87" t="s">
        <v>110</v>
      </c>
      <c r="U54" s="90">
        <v>22520200</v>
      </c>
      <c r="V54" s="423"/>
      <c r="W54" s="99">
        <v>42516</v>
      </c>
      <c r="X54" s="103">
        <v>31.49</v>
      </c>
      <c r="Y54" s="103">
        <v>31.63</v>
      </c>
      <c r="Z54" s="103">
        <v>31.4</v>
      </c>
      <c r="AA54" s="103">
        <v>31.49</v>
      </c>
      <c r="AB54" s="101">
        <v>12692300</v>
      </c>
      <c r="AC54" s="100">
        <v>31.25</v>
      </c>
      <c r="AD54" s="2">
        <f t="shared" si="0"/>
        <v>0.23000000000000043</v>
      </c>
      <c r="AE54" s="138">
        <f t="shared" si="1"/>
        <v>3.2102728731941976E-3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33.523200000000003</v>
      </c>
      <c r="T55" s="87" t="s">
        <v>108</v>
      </c>
      <c r="U55" s="88" t="s">
        <v>432</v>
      </c>
      <c r="V55" s="421"/>
      <c r="W55" s="99">
        <v>42515</v>
      </c>
      <c r="X55" s="103">
        <v>31.2</v>
      </c>
      <c r="Y55" s="103">
        <v>31.57</v>
      </c>
      <c r="Z55" s="103">
        <v>31.15</v>
      </c>
      <c r="AA55" s="103">
        <v>31.39</v>
      </c>
      <c r="AB55" s="101">
        <v>18359600</v>
      </c>
      <c r="AC55" s="100">
        <v>31.15</v>
      </c>
      <c r="AD55" s="2">
        <f t="shared" si="0"/>
        <v>0.42000000000000171</v>
      </c>
      <c r="AE55" s="138">
        <f t="shared" si="1"/>
        <v>1.0379500486539017E-2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33.173999999999999</v>
      </c>
      <c r="T56" s="87" t="s">
        <v>111</v>
      </c>
      <c r="U56" s="88">
        <v>16.940000000000001</v>
      </c>
      <c r="V56" s="421"/>
      <c r="W56" s="99">
        <v>42514</v>
      </c>
      <c r="X56" s="103">
        <v>30.5</v>
      </c>
      <c r="Y56" s="103">
        <v>31.12</v>
      </c>
      <c r="Z56" s="103">
        <v>30.45</v>
      </c>
      <c r="AA56" s="103">
        <v>31.06</v>
      </c>
      <c r="AB56" s="101">
        <v>23699200</v>
      </c>
      <c r="AC56" s="100">
        <v>30.83</v>
      </c>
      <c r="AD56" s="2">
        <f t="shared" si="0"/>
        <v>0.67000000000000171</v>
      </c>
      <c r="AE56" s="138">
        <f t="shared" si="1"/>
        <v>2.7666666666666506E-2</v>
      </c>
    </row>
    <row r="57" spans="1:31" x14ac:dyDescent="0.25">
      <c r="O57" s="83">
        <v>0.94</v>
      </c>
      <c r="P57" s="83">
        <f t="shared" si="4"/>
        <v>32.824799999999996</v>
      </c>
      <c r="T57" s="87" t="s">
        <v>112</v>
      </c>
      <c r="U57" s="88">
        <v>2.06</v>
      </c>
      <c r="V57" s="421"/>
      <c r="W57" s="99">
        <v>42513</v>
      </c>
      <c r="X57" s="103">
        <v>30.23</v>
      </c>
      <c r="Y57" s="103">
        <v>30.48</v>
      </c>
      <c r="Z57" s="103">
        <v>30.13</v>
      </c>
      <c r="AA57" s="103">
        <v>30.23</v>
      </c>
      <c r="AB57" s="101">
        <v>20881900</v>
      </c>
      <c r="AC57" s="100">
        <v>30</v>
      </c>
      <c r="AD57" s="2">
        <f t="shared" si="0"/>
        <v>0.35000000000000142</v>
      </c>
      <c r="AE57" s="138">
        <f t="shared" si="1"/>
        <v>2.673796791443861E-3</v>
      </c>
    </row>
    <row r="58" spans="1:31" x14ac:dyDescent="0.25">
      <c r="O58" s="83">
        <v>0.93</v>
      </c>
      <c r="P58" s="83">
        <f t="shared" si="4"/>
        <v>32.4756</v>
      </c>
      <c r="T58" s="87" t="s">
        <v>109</v>
      </c>
      <c r="U58" s="88" t="s">
        <v>390</v>
      </c>
      <c r="V58" s="421"/>
      <c r="W58" s="99">
        <v>42510</v>
      </c>
      <c r="X58" s="103">
        <v>29.73</v>
      </c>
      <c r="Y58" s="103">
        <v>30.38</v>
      </c>
      <c r="Z58" s="103">
        <v>29.7</v>
      </c>
      <c r="AA58" s="103">
        <v>30.15</v>
      </c>
      <c r="AB58" s="101">
        <v>22777300</v>
      </c>
      <c r="AC58" s="100">
        <v>29.92</v>
      </c>
      <c r="AD58" s="2">
        <f t="shared" si="0"/>
        <v>0.67999999999999972</v>
      </c>
      <c r="AE58" s="138">
        <f t="shared" si="1"/>
        <v>1.7341040462427904E-2</v>
      </c>
    </row>
    <row r="59" spans="1:31" x14ac:dyDescent="0.25">
      <c r="O59" s="83">
        <v>0.92</v>
      </c>
      <c r="P59" s="83">
        <f t="shared" si="4"/>
        <v>32.126400000000004</v>
      </c>
      <c r="W59" s="99">
        <v>42509</v>
      </c>
      <c r="X59" s="103">
        <v>29.77</v>
      </c>
      <c r="Y59" s="103">
        <v>29.93</v>
      </c>
      <c r="Z59" s="103">
        <v>29.5</v>
      </c>
      <c r="AA59" s="103">
        <v>29.63</v>
      </c>
      <c r="AB59" s="101">
        <v>21740900</v>
      </c>
      <c r="AC59" s="100">
        <v>29.41</v>
      </c>
      <c r="AD59" s="2">
        <f t="shared" si="0"/>
        <v>0.42999999999999972</v>
      </c>
      <c r="AE59" s="138">
        <f t="shared" si="1"/>
        <v>-1.1760752688172116E-2</v>
      </c>
    </row>
    <row r="60" spans="1:31" x14ac:dyDescent="0.25">
      <c r="O60" s="83">
        <v>0.91</v>
      </c>
      <c r="P60" s="83">
        <f t="shared" si="4"/>
        <v>31.777200000000004</v>
      </c>
      <c r="W60" s="99">
        <v>42508</v>
      </c>
      <c r="X60" s="103">
        <v>30.03</v>
      </c>
      <c r="Y60" s="103">
        <v>30.25</v>
      </c>
      <c r="Z60" s="103">
        <v>29.78</v>
      </c>
      <c r="AA60" s="103">
        <v>29.99</v>
      </c>
      <c r="AB60" s="101">
        <v>22469900</v>
      </c>
      <c r="AC60" s="100">
        <v>29.76</v>
      </c>
      <c r="AD60" s="2">
        <f t="shared" si="0"/>
        <v>0.46999999999999886</v>
      </c>
      <c r="AE60" s="138">
        <f t="shared" si="1"/>
        <v>3.3613445378155582E-4</v>
      </c>
    </row>
    <row r="61" spans="1:31" x14ac:dyDescent="0.25">
      <c r="O61" s="83">
        <v>0.9</v>
      </c>
      <c r="P61" s="83">
        <f t="shared" si="4"/>
        <v>31.428000000000001</v>
      </c>
      <c r="W61" s="99">
        <v>42507</v>
      </c>
      <c r="X61" s="103">
        <v>30.57</v>
      </c>
      <c r="Y61" s="103">
        <v>30.57</v>
      </c>
      <c r="Z61" s="103">
        <v>29.86</v>
      </c>
      <c r="AA61" s="103">
        <v>29.98</v>
      </c>
      <c r="AB61" s="101">
        <v>25709900</v>
      </c>
      <c r="AC61" s="100">
        <v>29.75</v>
      </c>
      <c r="AD61" s="2">
        <f t="shared" si="0"/>
        <v>0.71000000000000085</v>
      </c>
      <c r="AE61" s="138">
        <f t="shared" si="1"/>
        <v>-1.3594164456233404E-2</v>
      </c>
    </row>
    <row r="62" spans="1:31" x14ac:dyDescent="0.25">
      <c r="W62" s="99">
        <v>42506</v>
      </c>
      <c r="X62" s="103">
        <v>29.9</v>
      </c>
      <c r="Y62" s="103">
        <v>30.56</v>
      </c>
      <c r="Z62" s="103">
        <v>29.88</v>
      </c>
      <c r="AA62" s="103">
        <v>30.39</v>
      </c>
      <c r="AB62" s="101">
        <v>21826100</v>
      </c>
      <c r="AC62" s="100">
        <v>30.16</v>
      </c>
      <c r="AD62" s="2">
        <f t="shared" si="0"/>
        <v>0.67999999999999972</v>
      </c>
      <c r="AE62" s="138">
        <f t="shared" si="1"/>
        <v>1.6172506738544534E-2</v>
      </c>
    </row>
    <row r="63" spans="1:31" x14ac:dyDescent="0.25">
      <c r="W63" s="99">
        <v>42503</v>
      </c>
      <c r="X63" s="103">
        <v>29.86</v>
      </c>
      <c r="Y63" s="103">
        <v>30.2</v>
      </c>
      <c r="Z63" s="103">
        <v>29.84</v>
      </c>
      <c r="AA63" s="103">
        <v>29.91</v>
      </c>
      <c r="AB63" s="101">
        <v>19999600</v>
      </c>
      <c r="AC63" s="100">
        <v>29.68</v>
      </c>
      <c r="AD63" s="2">
        <f t="shared" si="0"/>
        <v>0.35999999999999943</v>
      </c>
      <c r="AE63" s="138">
        <f t="shared" si="1"/>
        <v>4.7393364928909332E-3</v>
      </c>
    </row>
    <row r="64" spans="1:31" x14ac:dyDescent="0.25">
      <c r="W64" s="99">
        <v>42502</v>
      </c>
      <c r="X64" s="103">
        <v>30.11</v>
      </c>
      <c r="Y64" s="103">
        <v>30.24</v>
      </c>
      <c r="Z64" s="103">
        <v>29.57</v>
      </c>
      <c r="AA64" s="103">
        <v>29.76</v>
      </c>
      <c r="AB64" s="101">
        <v>20826700</v>
      </c>
      <c r="AC64" s="100">
        <v>29.54</v>
      </c>
      <c r="AD64" s="2">
        <f t="shared" si="0"/>
        <v>0.66999999999999815</v>
      </c>
      <c r="AE64" s="138">
        <f t="shared" si="1"/>
        <v>-9.7217566208515072E-3</v>
      </c>
    </row>
    <row r="65" spans="23:31" x14ac:dyDescent="0.25">
      <c r="W65" s="99">
        <v>42501</v>
      </c>
      <c r="X65" s="103">
        <v>30.16</v>
      </c>
      <c r="Y65" s="103">
        <v>30.25</v>
      </c>
      <c r="Z65" s="103">
        <v>29.97</v>
      </c>
      <c r="AA65" s="103">
        <v>30.06</v>
      </c>
      <c r="AB65" s="101">
        <v>15754200</v>
      </c>
      <c r="AC65" s="100">
        <v>29.83</v>
      </c>
      <c r="AD65" s="2">
        <f t="shared" si="0"/>
        <v>0.28000000000000114</v>
      </c>
      <c r="AE65" s="138">
        <f t="shared" si="1"/>
        <v>-2.6746907388833785E-3</v>
      </c>
    </row>
    <row r="66" spans="23:31" x14ac:dyDescent="0.25">
      <c r="W66" s="99">
        <v>42500</v>
      </c>
      <c r="X66" s="103">
        <v>30</v>
      </c>
      <c r="Y66" s="103">
        <v>30.18</v>
      </c>
      <c r="Z66" s="103">
        <v>29.82</v>
      </c>
      <c r="AA66" s="103">
        <v>30.14</v>
      </c>
      <c r="AB66" s="101">
        <v>17013800</v>
      </c>
      <c r="AC66" s="100">
        <v>29.91</v>
      </c>
      <c r="AD66" s="2">
        <f t="shared" si="0"/>
        <v>0.35999999999999943</v>
      </c>
      <c r="AE66" s="138">
        <f t="shared" si="1"/>
        <v>1.1156186612576224E-2</v>
      </c>
    </row>
    <row r="67" spans="23:31" x14ac:dyDescent="0.25">
      <c r="W67" s="99">
        <v>42499</v>
      </c>
      <c r="X67" s="103">
        <v>30.08</v>
      </c>
      <c r="Y67" s="103">
        <v>30.17</v>
      </c>
      <c r="Z67" s="103">
        <v>29.76</v>
      </c>
      <c r="AA67" s="103">
        <v>29.8</v>
      </c>
      <c r="AB67" s="101">
        <v>16888300</v>
      </c>
      <c r="AC67" s="100">
        <v>29.58</v>
      </c>
      <c r="AD67" s="2">
        <f>Y67-Z67</f>
        <v>0.41000000000000014</v>
      </c>
      <c r="AE67" s="138">
        <f>AC67/AC68-1</f>
        <v>-7.7155317007715496E-3</v>
      </c>
    </row>
    <row r="68" spans="23:31" x14ac:dyDescent="0.25">
      <c r="W68" s="99">
        <v>42496</v>
      </c>
      <c r="X68" s="103">
        <v>29.61</v>
      </c>
      <c r="Y68" s="103">
        <v>30.11</v>
      </c>
      <c r="Z68" s="103">
        <v>29.52</v>
      </c>
      <c r="AA68" s="103">
        <v>30.04</v>
      </c>
      <c r="AB68" s="101">
        <v>19632200</v>
      </c>
      <c r="AC68" s="100">
        <v>29.81</v>
      </c>
      <c r="AD68" s="2">
        <f>Y68-Z68</f>
        <v>0.58999999999999986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42591</v>
      </c>
      <c r="X2" s="41">
        <v>56.09</v>
      </c>
      <c r="Y2" s="41">
        <v>56.17</v>
      </c>
      <c r="Z2" s="41">
        <v>54.83</v>
      </c>
      <c r="AA2" s="41">
        <v>55.42</v>
      </c>
      <c r="AB2" s="104">
        <v>2657600</v>
      </c>
      <c r="AC2" s="41">
        <v>55.42</v>
      </c>
      <c r="AD2" s="2">
        <f>Y2-Z2</f>
        <v>1.3400000000000034</v>
      </c>
      <c r="AE2" s="138">
        <f>AC2/AC3-1</f>
        <v>-8.9413447782547006E-3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55.42</v>
      </c>
      <c r="W3" s="110">
        <v>42590</v>
      </c>
      <c r="X3" s="41">
        <v>55.44</v>
      </c>
      <c r="Y3" s="41">
        <v>56.46</v>
      </c>
      <c r="Z3" s="41">
        <v>55.28</v>
      </c>
      <c r="AA3" s="41">
        <v>55.92</v>
      </c>
      <c r="AB3" s="104">
        <v>3595200</v>
      </c>
      <c r="AC3" s="41">
        <v>55.92</v>
      </c>
      <c r="AD3" s="2">
        <f t="shared" ref="AD3:AD66" si="0">Y3-Z3</f>
        <v>1.1799999999999997</v>
      </c>
      <c r="AE3" s="138">
        <f t="shared" ref="AE3:AE66" si="1">AC3/AC4-1</f>
        <v>2.3426061493411421E-2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55.42</v>
      </c>
      <c r="T4" s="124"/>
      <c r="U4" s="30"/>
      <c r="V4" s="35"/>
      <c r="W4" s="110">
        <v>42587</v>
      </c>
      <c r="X4" s="41">
        <v>54</v>
      </c>
      <c r="Y4" s="41">
        <v>54.76</v>
      </c>
      <c r="Z4" s="41">
        <v>53.58</v>
      </c>
      <c r="AA4" s="41">
        <v>54.64</v>
      </c>
      <c r="AB4" s="104">
        <v>3479600</v>
      </c>
      <c r="AC4" s="41">
        <v>54.64</v>
      </c>
      <c r="AD4" s="2">
        <f t="shared" si="0"/>
        <v>1.1799999999999997</v>
      </c>
      <c r="AE4" s="138">
        <f t="shared" si="1"/>
        <v>1.4293669946166654E-2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42586</v>
      </c>
      <c r="X5" s="41">
        <v>53.28</v>
      </c>
      <c r="Y5" s="41">
        <v>55.14</v>
      </c>
      <c r="Z5" s="41">
        <v>53.11</v>
      </c>
      <c r="AA5" s="41">
        <v>53.87</v>
      </c>
      <c r="AB5" s="104">
        <v>5349900</v>
      </c>
      <c r="AC5" s="41">
        <v>53.87</v>
      </c>
      <c r="AD5" s="2">
        <f t="shared" si="0"/>
        <v>2.0300000000000011</v>
      </c>
      <c r="AE5" s="138">
        <f t="shared" si="1"/>
        <v>8.9904476493725127E-3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42585</v>
      </c>
      <c r="X6" s="41">
        <v>51.74</v>
      </c>
      <c r="Y6" s="41">
        <v>53.73</v>
      </c>
      <c r="Z6" s="41">
        <v>51.63</v>
      </c>
      <c r="AA6" s="41">
        <v>53.39</v>
      </c>
      <c r="AB6" s="104">
        <v>6177000</v>
      </c>
      <c r="AC6" s="41">
        <v>53.39</v>
      </c>
      <c r="AD6" s="2">
        <f t="shared" si="0"/>
        <v>2.0999999999999943</v>
      </c>
      <c r="AE6" s="138">
        <f t="shared" si="1"/>
        <v>3.1690821256038726E-2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42584</v>
      </c>
      <c r="X7" s="41">
        <v>51.48</v>
      </c>
      <c r="Y7" s="41">
        <v>51.96</v>
      </c>
      <c r="Z7" s="41">
        <v>50.31</v>
      </c>
      <c r="AA7" s="41">
        <v>51.75</v>
      </c>
      <c r="AB7" s="104">
        <v>4733200</v>
      </c>
      <c r="AC7" s="41">
        <v>51.75</v>
      </c>
      <c r="AD7" s="2">
        <f t="shared" si="0"/>
        <v>1.6499999999999986</v>
      </c>
      <c r="AE7" s="138">
        <f t="shared" si="1"/>
        <v>1.0150302557095481E-2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42583</v>
      </c>
      <c r="X8" s="41">
        <v>52.67</v>
      </c>
      <c r="Y8" s="41">
        <v>52.73</v>
      </c>
      <c r="Z8" s="41">
        <v>51.01</v>
      </c>
      <c r="AA8" s="41">
        <v>51.23</v>
      </c>
      <c r="AB8" s="104">
        <v>5623200</v>
      </c>
      <c r="AC8" s="41">
        <v>51.23</v>
      </c>
      <c r="AD8" s="2">
        <f t="shared" si="0"/>
        <v>1.7199999999999989</v>
      </c>
      <c r="AE8" s="138">
        <f t="shared" si="1"/>
        <v>-4.5107176141658933E-2</v>
      </c>
    </row>
    <row r="9" spans="1:40" x14ac:dyDescent="0.25">
      <c r="O9" s="11" t="s">
        <v>231</v>
      </c>
      <c r="Q9" s="138">
        <f>IF(Q2=0, 0, Q8/Q6)</f>
        <v>0</v>
      </c>
      <c r="W9" s="110">
        <v>42580</v>
      </c>
      <c r="X9" s="41">
        <v>51.41</v>
      </c>
      <c r="Y9" s="41">
        <v>53.82</v>
      </c>
      <c r="Z9" s="41">
        <v>51.41</v>
      </c>
      <c r="AA9" s="41">
        <v>53.65</v>
      </c>
      <c r="AB9" s="104">
        <v>4098000</v>
      </c>
      <c r="AC9" s="41">
        <v>53.65</v>
      </c>
      <c r="AD9" s="2">
        <f t="shared" si="0"/>
        <v>2.4100000000000037</v>
      </c>
      <c r="AE9" s="138">
        <f t="shared" si="1"/>
        <v>2.8368794326241176E-2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42579</v>
      </c>
      <c r="X10" s="41">
        <v>51.5</v>
      </c>
      <c r="Y10" s="41">
        <v>53</v>
      </c>
      <c r="Z10" s="41">
        <v>51.28</v>
      </c>
      <c r="AA10" s="41">
        <v>52.17</v>
      </c>
      <c r="AB10" s="104">
        <v>5308100</v>
      </c>
      <c r="AC10" s="41">
        <v>52.17</v>
      </c>
      <c r="AD10" s="2">
        <f t="shared" si="0"/>
        <v>1.7199999999999989</v>
      </c>
      <c r="AE10" s="138">
        <f t="shared" si="1"/>
        <v>1.1046511627907041E-2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42578</v>
      </c>
      <c r="X11" s="41">
        <v>52</v>
      </c>
      <c r="Y11" s="41">
        <v>53.66</v>
      </c>
      <c r="Z11" s="41">
        <v>50.55</v>
      </c>
      <c r="AA11" s="41">
        <v>51.6</v>
      </c>
      <c r="AB11" s="104">
        <v>9367200</v>
      </c>
      <c r="AC11" s="41">
        <v>51.6</v>
      </c>
      <c r="AD11" s="2">
        <f t="shared" si="0"/>
        <v>3.1099999999999994</v>
      </c>
      <c r="AE11" s="138">
        <f t="shared" si="1"/>
        <v>-3.8748137108792768E-2</v>
      </c>
    </row>
    <row r="12" spans="1:40" x14ac:dyDescent="0.25">
      <c r="T12" s="19"/>
      <c r="W12" s="110">
        <v>42577</v>
      </c>
      <c r="X12" s="41">
        <v>52.46</v>
      </c>
      <c r="Y12" s="41">
        <v>53.71</v>
      </c>
      <c r="Z12" s="41">
        <v>52.16</v>
      </c>
      <c r="AA12" s="41">
        <v>53.68</v>
      </c>
      <c r="AB12" s="104">
        <v>3789100</v>
      </c>
      <c r="AC12" s="41">
        <v>53.68</v>
      </c>
      <c r="AD12" s="2">
        <f t="shared" si="0"/>
        <v>1.5500000000000043</v>
      </c>
      <c r="AE12" s="138">
        <f t="shared" si="1"/>
        <v>1.6474152622609317E-2</v>
      </c>
    </row>
    <row r="13" spans="1:40" x14ac:dyDescent="0.25">
      <c r="W13" s="110">
        <v>42576</v>
      </c>
      <c r="X13" s="41">
        <v>53.5</v>
      </c>
      <c r="Y13" s="41">
        <v>53.78</v>
      </c>
      <c r="Z13" s="41">
        <v>52.36</v>
      </c>
      <c r="AA13" s="41">
        <v>52.81</v>
      </c>
      <c r="AB13" s="104">
        <v>4099400</v>
      </c>
      <c r="AC13" s="41">
        <v>52.81</v>
      </c>
      <c r="AD13" s="2">
        <f t="shared" si="0"/>
        <v>1.4200000000000017</v>
      </c>
      <c r="AE13" s="138">
        <f t="shared" si="1"/>
        <v>-2.4205469327420404E-2</v>
      </c>
    </row>
    <row r="14" spans="1:40" x14ac:dyDescent="0.25">
      <c r="W14" s="110">
        <v>42573</v>
      </c>
      <c r="X14" s="41">
        <v>55.26</v>
      </c>
      <c r="Y14" s="41">
        <v>55.43</v>
      </c>
      <c r="Z14" s="41">
        <v>53.66</v>
      </c>
      <c r="AA14" s="41">
        <v>54.12</v>
      </c>
      <c r="AB14" s="104">
        <v>2773400</v>
      </c>
      <c r="AC14" s="41">
        <v>54.12</v>
      </c>
      <c r="AD14" s="2">
        <f t="shared" si="0"/>
        <v>1.7700000000000031</v>
      </c>
      <c r="AE14" s="138">
        <f t="shared" si="1"/>
        <v>-1.4387179020214913E-2</v>
      </c>
    </row>
    <row r="15" spans="1:40" x14ac:dyDescent="0.25">
      <c r="W15" s="110">
        <v>42572</v>
      </c>
      <c r="X15" s="41">
        <v>56.28</v>
      </c>
      <c r="Y15" s="41">
        <v>56.93</v>
      </c>
      <c r="Z15" s="41">
        <v>54.72</v>
      </c>
      <c r="AA15" s="41">
        <v>54.91</v>
      </c>
      <c r="AB15" s="104">
        <v>1917600</v>
      </c>
      <c r="AC15" s="41">
        <v>54.91</v>
      </c>
      <c r="AD15" s="2">
        <f t="shared" si="0"/>
        <v>2.2100000000000009</v>
      </c>
      <c r="AE15" s="138">
        <f t="shared" si="1"/>
        <v>-2.5727466288147705E-2</v>
      </c>
    </row>
    <row r="16" spans="1:40" x14ac:dyDescent="0.25">
      <c r="W16" s="110">
        <v>42571</v>
      </c>
      <c r="X16" s="41">
        <v>55.81</v>
      </c>
      <c r="Y16" s="41">
        <v>56.68</v>
      </c>
      <c r="Z16" s="41">
        <v>54.72</v>
      </c>
      <c r="AA16" s="41">
        <v>56.36</v>
      </c>
      <c r="AB16" s="104">
        <v>3171000</v>
      </c>
      <c r="AC16" s="41">
        <v>56.36</v>
      </c>
      <c r="AD16" s="2">
        <f t="shared" si="0"/>
        <v>1.9600000000000009</v>
      </c>
      <c r="AE16" s="138">
        <f t="shared" si="1"/>
        <v>4.455533772945941E-3</v>
      </c>
    </row>
    <row r="17" spans="1:31" x14ac:dyDescent="0.25">
      <c r="C17" s="4"/>
      <c r="D17" s="243"/>
      <c r="E17" s="3"/>
      <c r="F17" s="3"/>
      <c r="W17" s="110">
        <v>42570</v>
      </c>
      <c r="X17" s="41">
        <v>57.1</v>
      </c>
      <c r="Y17" s="41">
        <v>57.48</v>
      </c>
      <c r="Z17" s="41">
        <v>55.84</v>
      </c>
      <c r="AA17" s="41">
        <v>56.11</v>
      </c>
      <c r="AB17" s="104">
        <v>2305200</v>
      </c>
      <c r="AC17" s="41">
        <v>56.11</v>
      </c>
      <c r="AD17" s="2">
        <f t="shared" si="0"/>
        <v>1.6399999999999935</v>
      </c>
      <c r="AE17" s="138">
        <f t="shared" si="1"/>
        <v>-2.5868055555555602E-2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42569</v>
      </c>
      <c r="X18" s="41">
        <v>56.72</v>
      </c>
      <c r="Y18" s="41">
        <v>57.65</v>
      </c>
      <c r="Z18" s="41">
        <v>56.25</v>
      </c>
      <c r="AA18" s="41">
        <v>57.6</v>
      </c>
      <c r="AB18" s="104">
        <v>2802700</v>
      </c>
      <c r="AC18" s="41">
        <v>57.6</v>
      </c>
      <c r="AD18" s="2">
        <f t="shared" si="0"/>
        <v>1.3999999999999986</v>
      </c>
      <c r="AE18" s="138">
        <f t="shared" si="1"/>
        <v>1.1768838924995695E-2</v>
      </c>
    </row>
    <row r="19" spans="1:31" x14ac:dyDescent="0.25">
      <c r="W19" s="110">
        <v>42566</v>
      </c>
      <c r="X19" s="41">
        <v>58.08</v>
      </c>
      <c r="Y19" s="41">
        <v>58.36</v>
      </c>
      <c r="Z19" s="41">
        <v>56.68</v>
      </c>
      <c r="AA19" s="41">
        <v>56.93</v>
      </c>
      <c r="AB19" s="104">
        <v>3409300</v>
      </c>
      <c r="AC19" s="41">
        <v>56.93</v>
      </c>
      <c r="AD19" s="2">
        <f t="shared" si="0"/>
        <v>1.6799999999999997</v>
      </c>
      <c r="AE19" s="138">
        <f t="shared" si="1"/>
        <v>-1.861747974487149E-2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42565</v>
      </c>
      <c r="X20" s="41">
        <v>59.09</v>
      </c>
      <c r="Y20" s="41">
        <v>59.43</v>
      </c>
      <c r="Z20" s="41">
        <v>57.98</v>
      </c>
      <c r="AA20" s="41">
        <v>58.01</v>
      </c>
      <c r="AB20" s="104">
        <v>2839500</v>
      </c>
      <c r="AC20" s="41">
        <v>58.01</v>
      </c>
      <c r="AD20" s="2">
        <f t="shared" si="0"/>
        <v>1.4500000000000028</v>
      </c>
      <c r="AE20" s="138">
        <f t="shared" si="1"/>
        <v>-1.7235436056539655E-4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42564</v>
      </c>
      <c r="X21" s="41">
        <v>59.99</v>
      </c>
      <c r="Y21" s="41">
        <v>60.12</v>
      </c>
      <c r="Z21" s="41">
        <v>57.46</v>
      </c>
      <c r="AA21" s="41">
        <v>58.02</v>
      </c>
      <c r="AB21" s="104">
        <v>4019900</v>
      </c>
      <c r="AC21" s="41">
        <v>58.02</v>
      </c>
      <c r="AD21" s="2">
        <f t="shared" si="0"/>
        <v>2.6599999999999966</v>
      </c>
      <c r="AE21" s="138">
        <f t="shared" si="1"/>
        <v>-3.5090636953267862E-2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42563</v>
      </c>
      <c r="X22" s="41">
        <v>57.24</v>
      </c>
      <c r="Y22" s="41">
        <v>60.17</v>
      </c>
      <c r="Z22" s="41">
        <v>57.08</v>
      </c>
      <c r="AA22" s="41">
        <v>60.13</v>
      </c>
      <c r="AB22" s="104">
        <v>4561700</v>
      </c>
      <c r="AC22" s="41">
        <v>60.13</v>
      </c>
      <c r="AD22" s="2">
        <f t="shared" si="0"/>
        <v>3.0900000000000034</v>
      </c>
      <c r="AE22" s="138">
        <f t="shared" si="1"/>
        <v>7.2409488139825173E-2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42562</v>
      </c>
      <c r="X23" s="41">
        <v>57.23</v>
      </c>
      <c r="Y23" s="41">
        <v>57.41</v>
      </c>
      <c r="Z23" s="41">
        <v>55.99</v>
      </c>
      <c r="AA23" s="41">
        <v>56.07</v>
      </c>
      <c r="AB23" s="104">
        <v>2337000</v>
      </c>
      <c r="AC23" s="41">
        <v>56.07</v>
      </c>
      <c r="AD23" s="2">
        <f t="shared" si="0"/>
        <v>1.4199999999999946</v>
      </c>
      <c r="AE23" s="138">
        <f t="shared" si="1"/>
        <v>-1.3025875726104585E-2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42559</v>
      </c>
      <c r="X24" s="41">
        <v>57.68</v>
      </c>
      <c r="Y24" s="41">
        <v>57.87</v>
      </c>
      <c r="Z24" s="41">
        <v>55.77</v>
      </c>
      <c r="AA24" s="41">
        <v>56.81</v>
      </c>
      <c r="AB24" s="104">
        <v>3259200</v>
      </c>
      <c r="AC24" s="41">
        <v>56.81</v>
      </c>
      <c r="AD24" s="2">
        <f t="shared" si="0"/>
        <v>2.0999999999999943</v>
      </c>
      <c r="AE24" s="138">
        <f t="shared" si="1"/>
        <v>5.8427762039661157E-3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42558</v>
      </c>
      <c r="X25" s="41">
        <v>57.73</v>
      </c>
      <c r="Y25" s="41">
        <v>58.68</v>
      </c>
      <c r="Z25" s="41">
        <v>55.85</v>
      </c>
      <c r="AA25" s="41">
        <v>56.48</v>
      </c>
      <c r="AB25" s="104">
        <v>4218100</v>
      </c>
      <c r="AC25" s="41">
        <v>56.48</v>
      </c>
      <c r="AD25" s="2">
        <f t="shared" si="0"/>
        <v>2.8299999999999983</v>
      </c>
      <c r="AE25" s="138">
        <f t="shared" si="1"/>
        <v>-7.0323488045007654E-3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42557</v>
      </c>
      <c r="X26" s="41">
        <v>56.54</v>
      </c>
      <c r="Y26" s="41">
        <v>56.96</v>
      </c>
      <c r="Z26" s="41">
        <v>55.86</v>
      </c>
      <c r="AA26" s="41">
        <v>56.88</v>
      </c>
      <c r="AB26" s="104">
        <v>3065100</v>
      </c>
      <c r="AC26" s="41">
        <v>56.88</v>
      </c>
      <c r="AD26" s="2">
        <f t="shared" si="0"/>
        <v>1.1000000000000014</v>
      </c>
      <c r="AE26" s="138">
        <f t="shared" si="1"/>
        <v>-1.4044943820223921E-3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42556</v>
      </c>
      <c r="X27" s="41">
        <v>58.65</v>
      </c>
      <c r="Y27" s="41">
        <v>59.28</v>
      </c>
      <c r="Z27" s="41">
        <v>56.19</v>
      </c>
      <c r="AA27" s="41">
        <v>56.96</v>
      </c>
      <c r="AB27" s="104">
        <v>4089100</v>
      </c>
      <c r="AC27" s="41">
        <v>56.96</v>
      </c>
      <c r="AD27" s="2">
        <f t="shared" si="0"/>
        <v>3.0900000000000034</v>
      </c>
      <c r="AE27" s="138">
        <f t="shared" si="1"/>
        <v>-5.3034081463009142E-2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42552</v>
      </c>
      <c r="X28" s="41">
        <v>60.01</v>
      </c>
      <c r="Y28" s="41">
        <v>61.54</v>
      </c>
      <c r="Z28" s="41">
        <v>59.69</v>
      </c>
      <c r="AA28" s="41">
        <v>60.15</v>
      </c>
      <c r="AB28" s="104">
        <v>3315600</v>
      </c>
      <c r="AC28" s="41">
        <v>60.15</v>
      </c>
      <c r="AD28" s="2">
        <f t="shared" si="0"/>
        <v>1.8500000000000014</v>
      </c>
      <c r="AE28" s="138">
        <f t="shared" si="1"/>
        <v>8.3194675540765317E-4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42551</v>
      </c>
      <c r="X29" s="41">
        <v>59.42</v>
      </c>
      <c r="Y29" s="41">
        <v>60.38</v>
      </c>
      <c r="Z29" s="41">
        <v>58.81</v>
      </c>
      <c r="AA29" s="41">
        <v>60.1</v>
      </c>
      <c r="AB29" s="104">
        <v>11904700</v>
      </c>
      <c r="AC29" s="41">
        <v>60.1</v>
      </c>
      <c r="AD29" s="2">
        <f t="shared" si="0"/>
        <v>1.5700000000000003</v>
      </c>
      <c r="AE29" s="138">
        <f t="shared" si="1"/>
        <v>4.0332352432058238E-2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42550</v>
      </c>
      <c r="X30" s="41">
        <v>55.87</v>
      </c>
      <c r="Y30" s="41">
        <v>57.98</v>
      </c>
      <c r="Z30" s="41">
        <v>55.43</v>
      </c>
      <c r="AA30" s="41">
        <v>57.77</v>
      </c>
      <c r="AB30" s="104">
        <v>3837600</v>
      </c>
      <c r="AC30" s="41">
        <v>57.77</v>
      </c>
      <c r="AD30" s="2">
        <f t="shared" si="0"/>
        <v>2.5499999999999972</v>
      </c>
      <c r="AE30" s="138">
        <f t="shared" si="1"/>
        <v>4.7696771853463993E-2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42549</v>
      </c>
      <c r="X31" s="199">
        <v>54.5</v>
      </c>
      <c r="Y31" s="41">
        <v>55.54</v>
      </c>
      <c r="Z31" s="41">
        <v>53.72</v>
      </c>
      <c r="AA31" s="41">
        <v>55.14</v>
      </c>
      <c r="AB31" s="104">
        <v>4226900</v>
      </c>
      <c r="AC31" s="41">
        <v>55.14</v>
      </c>
      <c r="AD31" s="2">
        <f t="shared" si="0"/>
        <v>1.8200000000000003</v>
      </c>
      <c r="AE31" s="138">
        <f t="shared" si="1"/>
        <v>4.7691430742922147E-2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42548</v>
      </c>
      <c r="X32" s="41">
        <v>54.87</v>
      </c>
      <c r="Y32" s="41">
        <v>55.12</v>
      </c>
      <c r="Z32" s="41">
        <v>51.82</v>
      </c>
      <c r="AA32" s="41">
        <v>52.63</v>
      </c>
      <c r="AB32" s="104">
        <v>6076000</v>
      </c>
      <c r="AC32" s="41">
        <v>52.63</v>
      </c>
      <c r="AD32" s="2">
        <f t="shared" si="0"/>
        <v>3.2999999999999972</v>
      </c>
      <c r="AE32" s="138">
        <f t="shared" si="1"/>
        <v>-5.7316854737596179E-2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42545</v>
      </c>
      <c r="X33" s="41">
        <v>57.04</v>
      </c>
      <c r="Y33" s="41">
        <v>58.07</v>
      </c>
      <c r="Z33" s="41">
        <v>55.51</v>
      </c>
      <c r="AA33" s="41">
        <v>55.83</v>
      </c>
      <c r="AB33" s="104">
        <v>4830300</v>
      </c>
      <c r="AC33" s="41">
        <v>55.83</v>
      </c>
      <c r="AD33" s="2">
        <f t="shared" si="0"/>
        <v>2.5600000000000023</v>
      </c>
      <c r="AE33" s="138">
        <f t="shared" si="1"/>
        <v>-6.5919357537226109E-2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42544</v>
      </c>
      <c r="X34" s="41">
        <v>58.73</v>
      </c>
      <c r="Y34" s="41">
        <v>59.79</v>
      </c>
      <c r="Z34" s="41">
        <v>58.33</v>
      </c>
      <c r="AA34" s="41">
        <v>59.77</v>
      </c>
      <c r="AB34" s="104">
        <v>2501400</v>
      </c>
      <c r="AC34" s="41">
        <v>59.77</v>
      </c>
      <c r="AD34" s="2">
        <f t="shared" si="0"/>
        <v>1.4600000000000009</v>
      </c>
      <c r="AE34" s="138">
        <f t="shared" si="1"/>
        <v>3.0162013098931295E-2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42543</v>
      </c>
      <c r="X35" s="41">
        <v>59.03</v>
      </c>
      <c r="Y35" s="41">
        <v>59.03</v>
      </c>
      <c r="Z35" s="41">
        <v>57.84</v>
      </c>
      <c r="AA35" s="41">
        <v>58.02</v>
      </c>
      <c r="AB35" s="104">
        <v>1880500</v>
      </c>
      <c r="AC35" s="41">
        <v>58.02</v>
      </c>
      <c r="AD35" s="2">
        <f t="shared" si="0"/>
        <v>1.1899999999999977</v>
      </c>
      <c r="AE35" s="138">
        <f t="shared" si="1"/>
        <v>-1.1584327086882396E-2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42542</v>
      </c>
      <c r="X36" s="41">
        <v>58.12</v>
      </c>
      <c r="Y36" s="41">
        <v>58.82</v>
      </c>
      <c r="Z36" s="41">
        <v>57.5</v>
      </c>
      <c r="AA36" s="41">
        <v>58.7</v>
      </c>
      <c r="AB36" s="104">
        <v>2241900</v>
      </c>
      <c r="AC36" s="41">
        <v>58.7</v>
      </c>
      <c r="AD36" s="2">
        <f t="shared" si="0"/>
        <v>1.3200000000000003</v>
      </c>
      <c r="AE36" s="138">
        <f t="shared" si="1"/>
        <v>6.5157750342936804E-3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42541</v>
      </c>
      <c r="X37" s="41">
        <v>58.18</v>
      </c>
      <c r="Y37" s="41">
        <v>58.81</v>
      </c>
      <c r="Z37" s="41">
        <v>57.73</v>
      </c>
      <c r="AA37" s="41">
        <v>58.32</v>
      </c>
      <c r="AB37" s="104">
        <v>2825300</v>
      </c>
      <c r="AC37" s="41">
        <v>58.32</v>
      </c>
      <c r="AD37" s="2">
        <f t="shared" si="0"/>
        <v>1.0800000000000054</v>
      </c>
      <c r="AE37" s="138">
        <f t="shared" si="1"/>
        <v>2.3876404494381998E-2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42538</v>
      </c>
      <c r="X38" s="41">
        <v>57.02</v>
      </c>
      <c r="Y38" s="41">
        <v>57.61</v>
      </c>
      <c r="Z38" s="41">
        <v>56.73</v>
      </c>
      <c r="AA38" s="41">
        <v>56.96</v>
      </c>
      <c r="AB38" s="104">
        <v>2947300</v>
      </c>
      <c r="AC38" s="41">
        <v>56.96</v>
      </c>
      <c r="AD38" s="2">
        <f t="shared" si="0"/>
        <v>0.88000000000000256</v>
      </c>
      <c r="AE38" s="138">
        <f t="shared" si="1"/>
        <v>1.5329768270944788E-2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42537</v>
      </c>
      <c r="X39" s="41">
        <v>56.39</v>
      </c>
      <c r="Y39" s="41">
        <v>56.46</v>
      </c>
      <c r="Z39" s="41">
        <v>54.42</v>
      </c>
      <c r="AA39" s="41">
        <v>56.1</v>
      </c>
      <c r="AB39" s="104">
        <v>4120500</v>
      </c>
      <c r="AC39" s="41">
        <v>56.1</v>
      </c>
      <c r="AD39" s="2">
        <f t="shared" si="0"/>
        <v>2.0399999999999991</v>
      </c>
      <c r="AE39" s="138">
        <f t="shared" si="1"/>
        <v>-1.8372703412073421E-2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42536</v>
      </c>
      <c r="X40" s="41">
        <v>57.65</v>
      </c>
      <c r="Y40" s="41">
        <v>58.26</v>
      </c>
      <c r="Z40" s="41">
        <v>56.25</v>
      </c>
      <c r="AA40" s="41">
        <v>57.15</v>
      </c>
      <c r="AB40" s="104">
        <v>3637200</v>
      </c>
      <c r="AC40" s="41">
        <v>57.15</v>
      </c>
      <c r="AD40" s="2">
        <f t="shared" si="0"/>
        <v>2.009999999999998</v>
      </c>
      <c r="AE40" s="138">
        <f t="shared" si="1"/>
        <v>-1.1587685921826352E-2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42535</v>
      </c>
      <c r="X41" s="41">
        <v>57</v>
      </c>
      <c r="Y41" s="41">
        <v>58.18</v>
      </c>
      <c r="Z41" s="41">
        <v>56.81</v>
      </c>
      <c r="AA41" s="41">
        <v>57.82</v>
      </c>
      <c r="AB41" s="104">
        <v>2144800</v>
      </c>
      <c r="AC41" s="41">
        <v>57.82</v>
      </c>
      <c r="AD41" s="2">
        <f t="shared" si="0"/>
        <v>1.3699999999999974</v>
      </c>
      <c r="AE41" s="138" t="e">
        <f t="shared" si="1"/>
        <v>#DIV/0!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42535</v>
      </c>
      <c r="X42" s="41" t="s">
        <v>126</v>
      </c>
      <c r="Y42" s="41"/>
      <c r="Z42" s="41"/>
      <c r="AA42" s="41"/>
      <c r="AB42" s="104"/>
      <c r="AC42" s="41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55.92</v>
      </c>
      <c r="W43" s="110">
        <v>42534</v>
      </c>
      <c r="X43" s="41">
        <v>57.28</v>
      </c>
      <c r="Y43" s="41">
        <v>58.57</v>
      </c>
      <c r="Z43" s="41">
        <v>56.93</v>
      </c>
      <c r="AA43" s="41">
        <v>57.49</v>
      </c>
      <c r="AB43" s="104">
        <v>2338500</v>
      </c>
      <c r="AC43" s="41">
        <v>57.24</v>
      </c>
      <c r="AD43" s="2">
        <f t="shared" si="0"/>
        <v>1.6400000000000006</v>
      </c>
      <c r="AE43" s="138">
        <f t="shared" si="1"/>
        <v>-3.6553524804178172E-3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8" t="s">
        <v>78</v>
      </c>
      <c r="P44" s="528"/>
      <c r="T44" s="108" t="s">
        <v>99</v>
      </c>
      <c r="U44" s="106">
        <v>56.09</v>
      </c>
      <c r="W44" s="110">
        <v>42531</v>
      </c>
      <c r="X44" s="41">
        <v>59.51</v>
      </c>
      <c r="Y44" s="41">
        <v>59.91</v>
      </c>
      <c r="Z44" s="41">
        <v>57.18</v>
      </c>
      <c r="AA44" s="41">
        <v>57.7</v>
      </c>
      <c r="AB44" s="104">
        <v>3635900</v>
      </c>
      <c r="AC44" s="41">
        <v>57.45</v>
      </c>
      <c r="AD44" s="2">
        <f t="shared" si="0"/>
        <v>2.7299999999999969</v>
      </c>
      <c r="AE44" s="138">
        <f t="shared" si="1"/>
        <v>-4.4411177644710476E-2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60.962000000000003</v>
      </c>
      <c r="R45" s="34"/>
      <c r="T45" s="108" t="s">
        <v>100</v>
      </c>
      <c r="U45" s="106" t="s">
        <v>433</v>
      </c>
      <c r="W45" s="110">
        <v>42530</v>
      </c>
      <c r="X45" s="41">
        <v>60.72</v>
      </c>
      <c r="Y45" s="41">
        <v>61.73</v>
      </c>
      <c r="Z45" s="41">
        <v>60.35</v>
      </c>
      <c r="AA45" s="41">
        <v>60.38</v>
      </c>
      <c r="AB45" s="104">
        <v>2304400</v>
      </c>
      <c r="AC45" s="41">
        <v>60.12</v>
      </c>
      <c r="AD45" s="2">
        <f t="shared" si="0"/>
        <v>1.3799999999999955</v>
      </c>
      <c r="AE45" s="138">
        <f t="shared" si="1"/>
        <v>-2.3867510959571403E-2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60.407800000000009</v>
      </c>
      <c r="Q46" s="2"/>
      <c r="R46" s="34"/>
      <c r="T46" s="108" t="s">
        <v>101</v>
      </c>
      <c r="U46" s="106" t="s">
        <v>434</v>
      </c>
      <c r="W46" s="110">
        <v>42529</v>
      </c>
      <c r="X46" s="41">
        <v>62.23</v>
      </c>
      <c r="Y46" s="41">
        <v>63</v>
      </c>
      <c r="Z46" s="41">
        <v>61.22</v>
      </c>
      <c r="AA46" s="41">
        <v>61.86</v>
      </c>
      <c r="AB46" s="104">
        <v>2690800</v>
      </c>
      <c r="AC46" s="41">
        <v>61.59</v>
      </c>
      <c r="AD46" s="2">
        <f t="shared" si="0"/>
        <v>1.7800000000000011</v>
      </c>
      <c r="AE46" s="138">
        <f t="shared" si="1"/>
        <v>4.7308319738990079E-3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59.853600000000007</v>
      </c>
      <c r="Q47" s="2"/>
      <c r="R47" s="34"/>
      <c r="T47" s="108" t="s">
        <v>102</v>
      </c>
      <c r="U47" s="106">
        <v>65.59</v>
      </c>
      <c r="W47" s="110">
        <v>42528</v>
      </c>
      <c r="X47" s="41">
        <v>60.91</v>
      </c>
      <c r="Y47" s="41">
        <v>61.76</v>
      </c>
      <c r="Z47" s="41">
        <v>60.2</v>
      </c>
      <c r="AA47" s="41">
        <v>61.57</v>
      </c>
      <c r="AB47" s="104">
        <v>3359600</v>
      </c>
      <c r="AC47" s="41">
        <v>61.3</v>
      </c>
      <c r="AD47" s="2">
        <f t="shared" si="0"/>
        <v>1.5599999999999952</v>
      </c>
      <c r="AE47" s="138">
        <f t="shared" si="1"/>
        <v>2.0815986677768628E-2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59.299400000000006</v>
      </c>
      <c r="Q48" s="2"/>
      <c r="R48" s="34"/>
      <c r="T48" s="108" t="s">
        <v>103</v>
      </c>
      <c r="U48" s="106">
        <v>1.4319599999999999</v>
      </c>
      <c r="W48" s="110">
        <v>42527</v>
      </c>
      <c r="X48" s="41">
        <v>58.95</v>
      </c>
      <c r="Y48" s="41">
        <v>60.37</v>
      </c>
      <c r="Z48" s="41">
        <v>58.59</v>
      </c>
      <c r="AA48" s="41">
        <v>60.31</v>
      </c>
      <c r="AB48" s="104">
        <v>2925300</v>
      </c>
      <c r="AC48" s="41">
        <v>60.05</v>
      </c>
      <c r="AD48" s="2">
        <f t="shared" si="0"/>
        <v>1.779999999999994</v>
      </c>
      <c r="AE48" s="138">
        <f t="shared" si="1"/>
        <v>3.3384959559456195E-2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58.745200000000004</v>
      </c>
      <c r="Q49" s="2"/>
      <c r="R49" s="34"/>
      <c r="T49" s="108" t="s">
        <v>123</v>
      </c>
      <c r="U49" s="106" t="s">
        <v>351</v>
      </c>
      <c r="W49" s="110">
        <v>42524</v>
      </c>
      <c r="X49" s="41">
        <v>59.33</v>
      </c>
      <c r="Y49" s="41">
        <v>59.74</v>
      </c>
      <c r="Z49" s="41">
        <v>58.13</v>
      </c>
      <c r="AA49" s="41">
        <v>58.36</v>
      </c>
      <c r="AB49" s="104">
        <v>2079300</v>
      </c>
      <c r="AC49" s="41">
        <v>58.11</v>
      </c>
      <c r="AD49" s="2">
        <f t="shared" si="0"/>
        <v>1.6099999999999994</v>
      </c>
      <c r="AE49" s="138">
        <f t="shared" si="1"/>
        <v>-1.4583686620315395E-2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58.191000000000003</v>
      </c>
      <c r="Q50" s="2"/>
      <c r="R50" s="34"/>
      <c r="T50" s="108"/>
      <c r="U50" s="106"/>
      <c r="W50" s="110">
        <v>42523</v>
      </c>
      <c r="X50" s="41">
        <v>58.24</v>
      </c>
      <c r="Y50" s="41">
        <v>59.23</v>
      </c>
      <c r="Z50" s="41">
        <v>57.8</v>
      </c>
      <c r="AA50" s="41">
        <v>59.23</v>
      </c>
      <c r="AB50" s="104">
        <v>2451200</v>
      </c>
      <c r="AC50" s="41">
        <v>58.97</v>
      </c>
      <c r="AD50" s="2">
        <f t="shared" si="0"/>
        <v>1.4299999999999997</v>
      </c>
      <c r="AE50" s="138">
        <f t="shared" si="1"/>
        <v>5.2846914422093327E-3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57.636800000000001</v>
      </c>
      <c r="Q51" s="2"/>
      <c r="R51" s="34"/>
      <c r="T51" s="108" t="s">
        <v>105</v>
      </c>
      <c r="U51" s="106" t="s">
        <v>435</v>
      </c>
      <c r="W51" s="110">
        <v>42522</v>
      </c>
      <c r="X51" s="41">
        <v>59.93</v>
      </c>
      <c r="Y51" s="41">
        <v>59.93</v>
      </c>
      <c r="Z51" s="41">
        <v>57.67</v>
      </c>
      <c r="AA51" s="41">
        <v>58.92</v>
      </c>
      <c r="AB51" s="104">
        <v>3284200</v>
      </c>
      <c r="AC51" s="41">
        <v>58.66</v>
      </c>
      <c r="AD51" s="2">
        <f t="shared" si="0"/>
        <v>2.259999999999998</v>
      </c>
      <c r="AE51" s="138">
        <f t="shared" si="1"/>
        <v>-1.6926428691134698E-2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57.082600000000006</v>
      </c>
      <c r="Q52" s="2"/>
      <c r="R52" s="34"/>
      <c r="T52" s="108" t="s">
        <v>106</v>
      </c>
      <c r="U52" s="106" t="s">
        <v>297</v>
      </c>
      <c r="W52" s="110">
        <v>42521</v>
      </c>
      <c r="X52" s="41">
        <v>60.44</v>
      </c>
      <c r="Y52" s="41">
        <v>61.12</v>
      </c>
      <c r="Z52" s="41">
        <v>59.56</v>
      </c>
      <c r="AA52" s="41">
        <v>59.93</v>
      </c>
      <c r="AB52" s="104">
        <v>2650500</v>
      </c>
      <c r="AC52" s="41">
        <v>59.67</v>
      </c>
      <c r="AD52" s="2">
        <f t="shared" si="0"/>
        <v>1.5599999999999952</v>
      </c>
      <c r="AE52" s="138">
        <f t="shared" si="1"/>
        <v>-5.0025012506252908E-3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56.528400000000005</v>
      </c>
      <c r="Q53" s="2"/>
      <c r="R53" s="34"/>
      <c r="T53" s="108" t="s">
        <v>107</v>
      </c>
      <c r="U53" s="107">
        <v>2664444</v>
      </c>
      <c r="W53" s="110">
        <v>42517</v>
      </c>
      <c r="X53" s="41">
        <v>59.94</v>
      </c>
      <c r="Y53" s="41">
        <v>61.17</v>
      </c>
      <c r="Z53" s="41">
        <v>59.46</v>
      </c>
      <c r="AA53" s="41">
        <v>60.23</v>
      </c>
      <c r="AB53" s="104">
        <v>3747200</v>
      </c>
      <c r="AC53" s="41">
        <v>59.97</v>
      </c>
      <c r="AD53" s="2">
        <f t="shared" si="0"/>
        <v>1.7100000000000009</v>
      </c>
      <c r="AE53" s="138">
        <f t="shared" si="1"/>
        <v>-3.4895314057826754E-3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55.974200000000003</v>
      </c>
      <c r="Q54" s="2"/>
      <c r="R54" s="34"/>
      <c r="T54" s="108" t="s">
        <v>110</v>
      </c>
      <c r="U54" s="107">
        <v>3708960</v>
      </c>
      <c r="W54" s="110">
        <v>42516</v>
      </c>
      <c r="X54" s="41">
        <v>61.51</v>
      </c>
      <c r="Y54" s="41">
        <v>62</v>
      </c>
      <c r="Z54" s="41">
        <v>60.4</v>
      </c>
      <c r="AA54" s="41">
        <v>60.44</v>
      </c>
      <c r="AB54" s="104">
        <v>3399600</v>
      </c>
      <c r="AC54" s="41">
        <v>60.18</v>
      </c>
      <c r="AD54" s="2">
        <f t="shared" si="0"/>
        <v>1.6000000000000014</v>
      </c>
      <c r="AE54" s="138">
        <f t="shared" si="1"/>
        <v>-3.3123550844651461E-3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55.42</v>
      </c>
      <c r="Q55" s="2"/>
      <c r="R55" s="34"/>
      <c r="T55" s="108" t="s">
        <v>108</v>
      </c>
      <c r="U55" s="106" t="s">
        <v>436</v>
      </c>
      <c r="W55" s="110">
        <v>42515</v>
      </c>
      <c r="X55" s="41">
        <v>58.78</v>
      </c>
      <c r="Y55" s="41">
        <v>60.93</v>
      </c>
      <c r="Z55" s="41">
        <v>58.78</v>
      </c>
      <c r="AA55" s="41">
        <v>60.64</v>
      </c>
      <c r="AB55" s="104">
        <v>3708700</v>
      </c>
      <c r="AC55" s="41">
        <v>60.38</v>
      </c>
      <c r="AD55" s="2">
        <f t="shared" si="0"/>
        <v>2.1499999999999986</v>
      </c>
      <c r="AE55" s="138">
        <f t="shared" si="1"/>
        <v>4.193270060396892E-2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54.8658</v>
      </c>
      <c r="Q56" s="2"/>
      <c r="R56" s="34"/>
      <c r="T56" s="108" t="s">
        <v>111</v>
      </c>
      <c r="U56" s="106" t="s">
        <v>130</v>
      </c>
      <c r="W56" s="110">
        <v>42514</v>
      </c>
      <c r="X56" s="41">
        <v>58.93</v>
      </c>
      <c r="Y56" s="41">
        <v>58.99</v>
      </c>
      <c r="Z56" s="41">
        <v>57.8</v>
      </c>
      <c r="AA56" s="41">
        <v>58.2</v>
      </c>
      <c r="AB56" s="104">
        <v>2311700</v>
      </c>
      <c r="AC56" s="41">
        <v>57.95</v>
      </c>
      <c r="AD56" s="2">
        <f t="shared" si="0"/>
        <v>1.1900000000000048</v>
      </c>
      <c r="AE56" s="138">
        <f t="shared" si="1"/>
        <v>-6.6849502913952641E-3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54.311599999999999</v>
      </c>
      <c r="Q57" s="2"/>
      <c r="R57" s="34"/>
      <c r="T57" s="108" t="s">
        <v>112</v>
      </c>
      <c r="U57" s="106">
        <v>-10.24</v>
      </c>
      <c r="W57" s="110">
        <v>42513</v>
      </c>
      <c r="X57" s="41">
        <v>56.96</v>
      </c>
      <c r="Y57" s="41">
        <v>59.09</v>
      </c>
      <c r="Z57" s="41">
        <v>56.62</v>
      </c>
      <c r="AA57" s="41">
        <v>58.59</v>
      </c>
      <c r="AB57" s="104">
        <v>2558600</v>
      </c>
      <c r="AC57" s="41">
        <v>58.34</v>
      </c>
      <c r="AD57" s="2">
        <f t="shared" si="0"/>
        <v>2.470000000000006</v>
      </c>
      <c r="AE57" s="138">
        <f t="shared" si="1"/>
        <v>1.619926842013597E-2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53.757399999999997</v>
      </c>
      <c r="Q58" s="2"/>
      <c r="R58" s="34"/>
      <c r="T58" s="108" t="s">
        <v>109</v>
      </c>
      <c r="U58" s="106" t="s">
        <v>391</v>
      </c>
      <c r="W58" s="110">
        <v>42510</v>
      </c>
      <c r="X58" s="41">
        <v>57.55</v>
      </c>
      <c r="Y58" s="41">
        <v>57.95</v>
      </c>
      <c r="Z58" s="41">
        <v>56.55</v>
      </c>
      <c r="AA58" s="41">
        <v>57.66</v>
      </c>
      <c r="AB58" s="104">
        <v>2743400</v>
      </c>
      <c r="AC58" s="41">
        <v>57.41</v>
      </c>
      <c r="AD58" s="2">
        <f t="shared" si="0"/>
        <v>1.4000000000000057</v>
      </c>
      <c r="AE58" s="138">
        <f t="shared" si="1"/>
        <v>7.0163129275564451E-3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53.203200000000002</v>
      </c>
      <c r="W59" s="110">
        <v>42509</v>
      </c>
      <c r="X59" s="41">
        <v>57.01</v>
      </c>
      <c r="Y59" s="41">
        <v>57.54</v>
      </c>
      <c r="Z59" s="41">
        <v>55.54</v>
      </c>
      <c r="AA59" s="41">
        <v>57.26</v>
      </c>
      <c r="AB59" s="104">
        <v>3838400</v>
      </c>
      <c r="AC59" s="41">
        <v>57.01</v>
      </c>
      <c r="AD59" s="2">
        <f t="shared" si="0"/>
        <v>2</v>
      </c>
      <c r="AE59" s="138">
        <f t="shared" si="1"/>
        <v>-1.2129613585167287E-2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52.649000000000001</v>
      </c>
      <c r="W60" s="110">
        <v>42508</v>
      </c>
      <c r="X60" s="41">
        <v>57.73</v>
      </c>
      <c r="Y60" s="41">
        <v>58.51</v>
      </c>
      <c r="Z60" s="41">
        <v>57.33</v>
      </c>
      <c r="AA60" s="41">
        <v>57.96</v>
      </c>
      <c r="AB60" s="104">
        <v>4001400</v>
      </c>
      <c r="AC60" s="41">
        <v>57.71</v>
      </c>
      <c r="AD60" s="2">
        <f t="shared" si="0"/>
        <v>1.1799999999999997</v>
      </c>
      <c r="AE60" s="138">
        <f t="shared" si="1"/>
        <v>5.2255704581083418E-3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52.094799999999999</v>
      </c>
      <c r="W61" s="110">
        <v>42507</v>
      </c>
      <c r="X61" s="41">
        <v>58.3</v>
      </c>
      <c r="Y61" s="41">
        <v>59.01</v>
      </c>
      <c r="Z61" s="41">
        <v>57.36</v>
      </c>
      <c r="AA61" s="41">
        <v>57.66</v>
      </c>
      <c r="AB61" s="104">
        <v>4640400</v>
      </c>
      <c r="AC61" s="41">
        <v>57.41</v>
      </c>
      <c r="AD61" s="2">
        <f t="shared" si="0"/>
        <v>1.6499999999999986</v>
      </c>
      <c r="AE61" s="138">
        <f t="shared" si="1"/>
        <v>-1.3065153859377787E-2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51.540600000000005</v>
      </c>
      <c r="W62" s="110">
        <v>42506</v>
      </c>
      <c r="X62" s="41">
        <v>58.82</v>
      </c>
      <c r="Y62" s="41">
        <v>59.72</v>
      </c>
      <c r="Z62" s="41">
        <v>58.2</v>
      </c>
      <c r="AA62" s="41">
        <v>58.42</v>
      </c>
      <c r="AB62" s="104">
        <v>3339000</v>
      </c>
      <c r="AC62" s="41">
        <v>58.17</v>
      </c>
      <c r="AD62" s="2">
        <f t="shared" si="0"/>
        <v>1.519999999999996</v>
      </c>
      <c r="AE62" s="138">
        <f t="shared" si="1"/>
        <v>1.147626499739185E-2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50.986400000000003</v>
      </c>
      <c r="W63" s="110">
        <v>42503</v>
      </c>
      <c r="X63" s="41">
        <v>57.87</v>
      </c>
      <c r="Y63" s="41">
        <v>58.88</v>
      </c>
      <c r="Z63" s="41">
        <v>57.57</v>
      </c>
      <c r="AA63" s="41">
        <v>57.76</v>
      </c>
      <c r="AB63" s="104">
        <v>3216800</v>
      </c>
      <c r="AC63" s="41">
        <v>57.51</v>
      </c>
      <c r="AD63" s="2">
        <f t="shared" si="0"/>
        <v>1.3100000000000023</v>
      </c>
      <c r="AE63" s="138">
        <f t="shared" si="1"/>
        <v>-6.5641734323718115E-3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50.432200000000002</v>
      </c>
      <c r="W64" s="110">
        <v>42502</v>
      </c>
      <c r="X64" s="41">
        <v>59.2</v>
      </c>
      <c r="Y64" s="41">
        <v>60.3</v>
      </c>
      <c r="Z64" s="41">
        <v>57.47</v>
      </c>
      <c r="AA64" s="41">
        <v>58.14</v>
      </c>
      <c r="AB64" s="104">
        <v>3713000</v>
      </c>
      <c r="AC64" s="41">
        <v>57.89</v>
      </c>
      <c r="AD64" s="2">
        <f t="shared" si="0"/>
        <v>2.8299999999999983</v>
      </c>
      <c r="AE64" s="138">
        <f t="shared" si="1"/>
        <v>-3.0997072498708533E-3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49.878</v>
      </c>
      <c r="W65" s="110">
        <v>42501</v>
      </c>
      <c r="X65" s="41">
        <v>57.51</v>
      </c>
      <c r="Y65" s="41">
        <v>59.25</v>
      </c>
      <c r="Z65" s="41">
        <v>56.92</v>
      </c>
      <c r="AA65" s="41">
        <v>58.32</v>
      </c>
      <c r="AB65" s="104">
        <v>4455500</v>
      </c>
      <c r="AC65" s="41">
        <v>58.07</v>
      </c>
      <c r="AD65" s="2">
        <f t="shared" si="0"/>
        <v>2.3299999999999983</v>
      </c>
      <c r="AE65" s="138">
        <f t="shared" si="1"/>
        <v>1.0616080751827406E-2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42500</v>
      </c>
      <c r="X66" s="41">
        <v>54.95</v>
      </c>
      <c r="Y66" s="41">
        <v>57.76</v>
      </c>
      <c r="Z66" s="41">
        <v>54.63</v>
      </c>
      <c r="AA66" s="41">
        <v>57.71</v>
      </c>
      <c r="AB66" s="104">
        <v>4443400</v>
      </c>
      <c r="AC66" s="41">
        <v>57.46</v>
      </c>
      <c r="AD66" s="2">
        <f t="shared" si="0"/>
        <v>3.1299999999999955</v>
      </c>
      <c r="AE66" s="138">
        <f t="shared" si="1"/>
        <v>5.9561128526645746E-2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42499</v>
      </c>
      <c r="X67" s="41">
        <v>55.41</v>
      </c>
      <c r="Y67" s="41">
        <v>55.89</v>
      </c>
      <c r="Z67" s="41">
        <v>53.93</v>
      </c>
      <c r="AA67" s="41">
        <v>54.47</v>
      </c>
      <c r="AB67" s="104">
        <v>3164800</v>
      </c>
      <c r="AC67" s="41">
        <v>54.23</v>
      </c>
      <c r="AD67" s="2">
        <f>Y67-Z67</f>
        <v>1.9600000000000009</v>
      </c>
      <c r="AE67" s="138">
        <f>AC67/AC68-1</f>
        <v>-3.0048291897692758E-2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42496</v>
      </c>
      <c r="X68" s="41">
        <v>55.06</v>
      </c>
      <c r="Y68" s="41">
        <v>56.9</v>
      </c>
      <c r="Z68" s="41">
        <v>55.02</v>
      </c>
      <c r="AA68" s="41">
        <v>56.15</v>
      </c>
      <c r="AB68" s="104">
        <v>3585800</v>
      </c>
      <c r="AC68" s="41">
        <v>55.91</v>
      </c>
      <c r="AD68" s="2">
        <f>Y68-Z68</f>
        <v>1.8799999999999955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42591</v>
      </c>
      <c r="X2" s="10">
        <v>93.75</v>
      </c>
      <c r="Y2" s="10">
        <v>94.18</v>
      </c>
      <c r="Z2" s="10">
        <v>93</v>
      </c>
      <c r="AA2" s="10">
        <v>93.07</v>
      </c>
      <c r="AB2" s="95">
        <v>2416200</v>
      </c>
      <c r="AC2" s="10">
        <v>93.07</v>
      </c>
      <c r="AD2" s="2">
        <f>Y2-Z2</f>
        <v>1.1800000000000068</v>
      </c>
      <c r="AE2" s="138">
        <f>AC2/AC3-1</f>
        <v>-8.4167909652674844E-3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93.07</v>
      </c>
      <c r="W3" s="133">
        <v>42590</v>
      </c>
      <c r="X3" s="10">
        <v>93.88</v>
      </c>
      <c r="Y3" s="10">
        <v>94.95</v>
      </c>
      <c r="Z3" s="10">
        <v>93.67</v>
      </c>
      <c r="AA3" s="10">
        <v>93.86</v>
      </c>
      <c r="AB3" s="95">
        <v>2491900</v>
      </c>
      <c r="AC3" s="10">
        <v>93.86</v>
      </c>
      <c r="AD3" s="2">
        <f t="shared" ref="AD3:AD66" si="0">Y3-Z3</f>
        <v>1.2800000000000011</v>
      </c>
      <c r="AE3" s="138">
        <f t="shared" ref="AE3:AE66" si="1">AC3/AC4-1</f>
        <v>1.0655301012252316E-4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93.07</v>
      </c>
      <c r="W4" s="133">
        <v>42587</v>
      </c>
      <c r="X4" s="10">
        <v>93.17</v>
      </c>
      <c r="Y4" s="10">
        <v>94.65</v>
      </c>
      <c r="Z4" s="10">
        <v>92.62</v>
      </c>
      <c r="AA4" s="10">
        <v>93.85</v>
      </c>
      <c r="AB4" s="95">
        <v>3146700</v>
      </c>
      <c r="AC4" s="10">
        <v>93.85</v>
      </c>
      <c r="AD4" s="2">
        <f t="shared" si="0"/>
        <v>2.0300000000000011</v>
      </c>
      <c r="AE4" s="138">
        <f t="shared" si="1"/>
        <v>1.2733354915290818E-2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42586</v>
      </c>
      <c r="X5" s="10">
        <v>92.37</v>
      </c>
      <c r="Y5" s="10">
        <v>93.09</v>
      </c>
      <c r="Z5" s="10">
        <v>91.94</v>
      </c>
      <c r="AA5" s="10">
        <v>92.67</v>
      </c>
      <c r="AB5" s="95">
        <v>2245900</v>
      </c>
      <c r="AC5" s="10">
        <v>92.67</v>
      </c>
      <c r="AD5" s="2">
        <f t="shared" si="0"/>
        <v>1.1500000000000057</v>
      </c>
      <c r="AE5" s="138">
        <f t="shared" si="1"/>
        <v>-2.1535479702811111E-3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42585</v>
      </c>
      <c r="X6" s="10">
        <v>91.54</v>
      </c>
      <c r="Y6" s="10">
        <v>93.19</v>
      </c>
      <c r="Z6" s="10">
        <v>91.4</v>
      </c>
      <c r="AA6" s="10">
        <v>92.87</v>
      </c>
      <c r="AB6" s="95">
        <v>3907400</v>
      </c>
      <c r="AC6" s="10">
        <v>92.87</v>
      </c>
      <c r="AD6" s="2">
        <f t="shared" si="0"/>
        <v>1.789999999999992</v>
      </c>
      <c r="AE6" s="138">
        <f t="shared" si="1"/>
        <v>1.7196056955093075E-2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42584</v>
      </c>
      <c r="X7" s="10">
        <v>92.39</v>
      </c>
      <c r="Y7" s="10">
        <v>92.59</v>
      </c>
      <c r="Z7" s="10">
        <v>90.68</v>
      </c>
      <c r="AA7" s="10">
        <v>91.3</v>
      </c>
      <c r="AB7" s="95">
        <v>3787000</v>
      </c>
      <c r="AC7" s="10">
        <v>91.3</v>
      </c>
      <c r="AD7" s="2">
        <f t="shared" si="0"/>
        <v>1.9099999999999966</v>
      </c>
      <c r="AE7" s="138">
        <f t="shared" si="1"/>
        <v>-1.891252955082745E-2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92.92</v>
      </c>
      <c r="Y8" s="10">
        <v>93.65</v>
      </c>
      <c r="Z8" s="10">
        <v>92.41</v>
      </c>
      <c r="AA8" s="10">
        <v>93.06</v>
      </c>
      <c r="AB8" s="95">
        <v>2797400</v>
      </c>
      <c r="AC8" s="10">
        <v>93.06</v>
      </c>
      <c r="AD8" s="2">
        <f t="shared" si="0"/>
        <v>1.2400000000000091</v>
      </c>
      <c r="AE8" s="138">
        <f t="shared" si="1"/>
        <v>1.0746910263303988E-4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92.55</v>
      </c>
      <c r="Y9" s="10">
        <v>93.31</v>
      </c>
      <c r="Z9" s="10">
        <v>92.26</v>
      </c>
      <c r="AA9" s="10">
        <v>93.05</v>
      </c>
      <c r="AB9" s="95">
        <v>2801100</v>
      </c>
      <c r="AC9" s="10">
        <v>93.05</v>
      </c>
      <c r="AD9" s="2">
        <f t="shared" si="0"/>
        <v>1.0499999999999972</v>
      </c>
      <c r="AE9" s="138">
        <f t="shared" si="1"/>
        <v>-3.223033949291132E-4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42579</v>
      </c>
      <c r="X10" s="10">
        <v>91.44</v>
      </c>
      <c r="Y10" s="10">
        <v>93.41</v>
      </c>
      <c r="Z10" s="10">
        <v>91.07</v>
      </c>
      <c r="AA10" s="10">
        <v>93.08</v>
      </c>
      <c r="AB10" s="95">
        <v>3104100</v>
      </c>
      <c r="AC10" s="10">
        <v>93.08</v>
      </c>
      <c r="AD10" s="2">
        <f t="shared" si="0"/>
        <v>2.3400000000000034</v>
      </c>
      <c r="AE10" s="138">
        <f t="shared" si="1"/>
        <v>1.582451162283105E-2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2.6599999999999999E-2</v>
      </c>
      <c r="T11" s="43"/>
      <c r="U11" s="33"/>
      <c r="V11" s="11"/>
      <c r="W11" s="99">
        <v>42578</v>
      </c>
      <c r="X11" s="10">
        <v>92.73</v>
      </c>
      <c r="Y11" s="10">
        <v>92.95</v>
      </c>
      <c r="Z11" s="10">
        <v>90.94</v>
      </c>
      <c r="AA11" s="10">
        <v>91.63</v>
      </c>
      <c r="AB11" s="95">
        <v>3523100</v>
      </c>
      <c r="AC11" s="10">
        <v>91.63</v>
      </c>
      <c r="AD11" s="2">
        <f t="shared" si="0"/>
        <v>2.0100000000000051</v>
      </c>
      <c r="AE11" s="138">
        <f t="shared" si="1"/>
        <v>-1.4837114288786202E-2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42577</v>
      </c>
      <c r="X12" s="10">
        <v>92.38</v>
      </c>
      <c r="Y12" s="10">
        <v>93.01</v>
      </c>
      <c r="Z12" s="10">
        <v>91.83</v>
      </c>
      <c r="AA12" s="10">
        <v>93.01</v>
      </c>
      <c r="AB12" s="95">
        <v>2890100</v>
      </c>
      <c r="AC12" s="10">
        <v>93.01</v>
      </c>
      <c r="AD12" s="2">
        <f t="shared" si="0"/>
        <v>1.1800000000000068</v>
      </c>
      <c r="AE12" s="138">
        <f t="shared" si="1"/>
        <v>7.9107065452970193E-3</v>
      </c>
    </row>
    <row r="13" spans="1:31" x14ac:dyDescent="0.25">
      <c r="T13" s="67"/>
      <c r="W13" s="133">
        <v>42576</v>
      </c>
      <c r="X13" s="10">
        <v>92.71</v>
      </c>
      <c r="Y13" s="10">
        <v>92.76</v>
      </c>
      <c r="Z13" s="10">
        <v>91.86</v>
      </c>
      <c r="AA13" s="10">
        <v>92.28</v>
      </c>
      <c r="AB13" s="95">
        <v>2744500</v>
      </c>
      <c r="AC13" s="10">
        <v>92.28</v>
      </c>
      <c r="AD13" s="2">
        <f t="shared" si="0"/>
        <v>0.90000000000000568</v>
      </c>
      <c r="AE13" s="138">
        <f t="shared" si="1"/>
        <v>-6.1389337641356567E-3</v>
      </c>
    </row>
    <row r="14" spans="1:31" x14ac:dyDescent="0.25">
      <c r="W14" s="133">
        <v>42573</v>
      </c>
      <c r="X14" s="10">
        <v>90.87</v>
      </c>
      <c r="Y14" s="10">
        <v>93.02</v>
      </c>
      <c r="Z14" s="10">
        <v>90.29</v>
      </c>
      <c r="AA14" s="10">
        <v>92.85</v>
      </c>
      <c r="AB14" s="95">
        <v>4208500</v>
      </c>
      <c r="AC14" s="10">
        <v>92.85</v>
      </c>
      <c r="AD14" s="2">
        <f t="shared" si="0"/>
        <v>2.7299999999999898</v>
      </c>
      <c r="AE14" s="138">
        <f t="shared" si="1"/>
        <v>2.1115143516990953E-2</v>
      </c>
    </row>
    <row r="15" spans="1:31" x14ac:dyDescent="0.25">
      <c r="W15" s="133">
        <v>42572</v>
      </c>
      <c r="X15" s="10">
        <v>91</v>
      </c>
      <c r="Y15" s="10">
        <v>92.3</v>
      </c>
      <c r="Z15" s="10">
        <v>90.72</v>
      </c>
      <c r="AA15" s="10">
        <v>90.93</v>
      </c>
      <c r="AB15" s="95">
        <v>6622300</v>
      </c>
      <c r="AC15" s="10">
        <v>90.93</v>
      </c>
      <c r="AD15" s="2">
        <f t="shared" si="0"/>
        <v>1.5799999999999983</v>
      </c>
      <c r="AE15" s="138">
        <f t="shared" si="1"/>
        <v>-3.3892902677433057E-2</v>
      </c>
    </row>
    <row r="16" spans="1:31" x14ac:dyDescent="0.25">
      <c r="W16" s="133">
        <v>42571</v>
      </c>
      <c r="X16" s="10">
        <v>92.73</v>
      </c>
      <c r="Y16" s="10">
        <v>94.32</v>
      </c>
      <c r="Z16" s="10">
        <v>92.49</v>
      </c>
      <c r="AA16" s="10">
        <v>94.12</v>
      </c>
      <c r="AB16" s="95">
        <v>4244500</v>
      </c>
      <c r="AC16" s="10">
        <v>94.12</v>
      </c>
      <c r="AD16" s="2">
        <f t="shared" si="0"/>
        <v>1.8299999999999983</v>
      </c>
      <c r="AE16" s="138">
        <f t="shared" si="1"/>
        <v>1.8094731240021478E-3</v>
      </c>
    </row>
    <row r="17" spans="1:31" x14ac:dyDescent="0.25">
      <c r="W17" s="133">
        <v>42570</v>
      </c>
      <c r="X17" s="10">
        <v>93.46</v>
      </c>
      <c r="Y17" s="10">
        <v>94.05</v>
      </c>
      <c r="Z17" s="10">
        <v>92.88</v>
      </c>
      <c r="AA17" s="10">
        <v>93.95</v>
      </c>
      <c r="AB17" s="95">
        <v>3351300</v>
      </c>
      <c r="AC17" s="10">
        <v>93.95</v>
      </c>
      <c r="AD17" s="2">
        <f t="shared" si="0"/>
        <v>1.1700000000000017</v>
      </c>
      <c r="AE17" s="138">
        <f t="shared" si="1"/>
        <v>-1.8062048448789225E-3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42569</v>
      </c>
      <c r="X18" s="10">
        <v>93.98</v>
      </c>
      <c r="Y18" s="10">
        <v>94.36</v>
      </c>
      <c r="Z18" s="10">
        <v>93.08</v>
      </c>
      <c r="AA18" s="10">
        <v>94.12</v>
      </c>
      <c r="AB18" s="95">
        <v>2721200</v>
      </c>
      <c r="AC18" s="10">
        <v>94.12</v>
      </c>
      <c r="AD18" s="2">
        <f t="shared" si="0"/>
        <v>1.2800000000000011</v>
      </c>
      <c r="AE18" s="138">
        <f t="shared" si="1"/>
        <v>1.4896786550329111E-3</v>
      </c>
    </row>
    <row r="19" spans="1:31" x14ac:dyDescent="0.25">
      <c r="W19" s="133">
        <v>42566</v>
      </c>
      <c r="X19" s="10">
        <v>94.97</v>
      </c>
      <c r="Y19" s="10">
        <v>95.34</v>
      </c>
      <c r="Z19" s="10">
        <v>93.71</v>
      </c>
      <c r="AA19" s="10">
        <v>93.98</v>
      </c>
      <c r="AB19" s="95">
        <v>4030900</v>
      </c>
      <c r="AC19" s="10">
        <v>93.98</v>
      </c>
      <c r="AD19" s="2">
        <f t="shared" si="0"/>
        <v>1.6300000000000097</v>
      </c>
      <c r="AE19" s="138">
        <f t="shared" si="1"/>
        <v>-7.6029567053854663E-3</v>
      </c>
    </row>
    <row r="20" spans="1:31" x14ac:dyDescent="0.25">
      <c r="W20" s="133">
        <v>42565</v>
      </c>
      <c r="X20" s="10">
        <v>94.92</v>
      </c>
      <c r="Y20" s="10">
        <v>96</v>
      </c>
      <c r="Z20" s="10">
        <v>94.43</v>
      </c>
      <c r="AA20" s="10">
        <v>94.7</v>
      </c>
      <c r="AB20" s="95">
        <v>5331900</v>
      </c>
      <c r="AC20" s="10">
        <v>94.7</v>
      </c>
      <c r="AD20" s="2">
        <f t="shared" si="0"/>
        <v>1.5699999999999932</v>
      </c>
      <c r="AE20" s="138">
        <f t="shared" si="1"/>
        <v>5.9485872105375925E-3</v>
      </c>
    </row>
    <row r="21" spans="1:31" x14ac:dyDescent="0.25">
      <c r="W21" s="40">
        <v>42564</v>
      </c>
      <c r="X21" s="10">
        <v>92.55</v>
      </c>
      <c r="Y21" s="10">
        <v>94.79</v>
      </c>
      <c r="Z21" s="10">
        <v>92.04</v>
      </c>
      <c r="AA21" s="10">
        <v>94.14</v>
      </c>
      <c r="AB21" s="95">
        <v>5898900</v>
      </c>
      <c r="AC21" s="10">
        <v>94.14</v>
      </c>
      <c r="AD21" s="2">
        <f t="shared" si="0"/>
        <v>2.75</v>
      </c>
      <c r="AE21" s="138">
        <f t="shared" si="1"/>
        <v>2.2593960460569162E-2</v>
      </c>
    </row>
    <row r="22" spans="1:31" x14ac:dyDescent="0.25">
      <c r="W22" s="133">
        <v>42563</v>
      </c>
      <c r="X22" s="10">
        <v>91.78</v>
      </c>
      <c r="Y22" s="10">
        <v>92.72</v>
      </c>
      <c r="Z22" s="10">
        <v>91.43</v>
      </c>
      <c r="AA22" s="10">
        <v>92.06</v>
      </c>
      <c r="AB22" s="95">
        <v>4120800</v>
      </c>
      <c r="AC22" s="10">
        <v>92.06</v>
      </c>
      <c r="AD22" s="2">
        <f t="shared" si="0"/>
        <v>1.289999999999992</v>
      </c>
      <c r="AE22" s="138">
        <f t="shared" si="1"/>
        <v>7.3312178575337672E-3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42562</v>
      </c>
      <c r="X23" s="10">
        <v>90.71</v>
      </c>
      <c r="Y23" s="10">
        <v>91.63</v>
      </c>
      <c r="Z23" s="10">
        <v>90.69</v>
      </c>
      <c r="AA23" s="10">
        <v>91.39</v>
      </c>
      <c r="AB23" s="95">
        <v>5423200</v>
      </c>
      <c r="AC23" s="10">
        <v>91.39</v>
      </c>
      <c r="AD23" s="2">
        <f t="shared" si="0"/>
        <v>0.93999999999999773</v>
      </c>
      <c r="AE23" s="138">
        <f t="shared" si="1"/>
        <v>7.7186018304113979E-3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42559</v>
      </c>
      <c r="X24" s="10">
        <v>88.94</v>
      </c>
      <c r="Y24" s="10">
        <v>91.29</v>
      </c>
      <c r="Z24" s="10">
        <v>88.47</v>
      </c>
      <c r="AA24" s="10">
        <v>90.69</v>
      </c>
      <c r="AB24" s="95">
        <v>6448500</v>
      </c>
      <c r="AC24" s="10">
        <v>90.69</v>
      </c>
      <c r="AD24" s="2">
        <f t="shared" si="0"/>
        <v>2.8200000000000074</v>
      </c>
      <c r="AE24" s="138">
        <f t="shared" si="1"/>
        <v>3.0216971486993094E-2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42558</v>
      </c>
      <c r="X25" s="10">
        <v>87.99</v>
      </c>
      <c r="Y25" s="10">
        <v>88.47</v>
      </c>
      <c r="Z25" s="10">
        <v>87.58</v>
      </c>
      <c r="AA25" s="10">
        <v>88.03</v>
      </c>
      <c r="AB25" s="95">
        <v>4798700</v>
      </c>
      <c r="AC25" s="10">
        <v>88.03</v>
      </c>
      <c r="AD25" s="2">
        <f t="shared" si="0"/>
        <v>0.89000000000000057</v>
      </c>
      <c r="AE25" s="138">
        <f t="shared" si="1"/>
        <v>6.7474839890211413E-3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42557</v>
      </c>
      <c r="X26" s="10">
        <v>86.59</v>
      </c>
      <c r="Y26" s="10">
        <v>87.52</v>
      </c>
      <c r="Z26" s="10">
        <v>86.01</v>
      </c>
      <c r="AA26" s="10">
        <v>87.44</v>
      </c>
      <c r="AB26" s="95">
        <v>3740500</v>
      </c>
      <c r="AC26" s="10">
        <v>87.44</v>
      </c>
      <c r="AD26" s="2">
        <f t="shared" si="0"/>
        <v>1.5099999999999909</v>
      </c>
      <c r="AE26" s="138">
        <f t="shared" si="1"/>
        <v>3.2124827902708653E-3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42556</v>
      </c>
      <c r="X27" s="10">
        <v>86.85</v>
      </c>
      <c r="Y27" s="10">
        <v>87.49</v>
      </c>
      <c r="Z27" s="10">
        <v>86.77</v>
      </c>
      <c r="AA27" s="10">
        <v>87.16</v>
      </c>
      <c r="AB27" s="95">
        <v>4305700</v>
      </c>
      <c r="AC27" s="10">
        <v>87.16</v>
      </c>
      <c r="AD27" s="2">
        <f t="shared" si="0"/>
        <v>0.71999999999999886</v>
      </c>
      <c r="AE27" s="138">
        <f t="shared" si="1"/>
        <v>-2.0609113808106594E-3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42552</v>
      </c>
      <c r="X28" s="10">
        <v>87.25</v>
      </c>
      <c r="Y28" s="10">
        <v>88.19</v>
      </c>
      <c r="Z28" s="10">
        <v>87.12</v>
      </c>
      <c r="AA28" s="10">
        <v>87.34</v>
      </c>
      <c r="AB28" s="95">
        <v>3772700</v>
      </c>
      <c r="AC28" s="10">
        <v>87.34</v>
      </c>
      <c r="AD28" s="2">
        <f t="shared" si="0"/>
        <v>1.0699999999999932</v>
      </c>
      <c r="AE28" s="138">
        <f t="shared" si="1"/>
        <v>1.0315186246419028E-3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42551</v>
      </c>
      <c r="X29" s="10">
        <v>86.74</v>
      </c>
      <c r="Y29" s="10">
        <v>87.39</v>
      </c>
      <c r="Z29" s="10">
        <v>84.8</v>
      </c>
      <c r="AA29" s="10">
        <v>87.25</v>
      </c>
      <c r="AB29" s="95">
        <v>5839500</v>
      </c>
      <c r="AC29" s="10">
        <v>87.25</v>
      </c>
      <c r="AD29" s="2">
        <f t="shared" si="0"/>
        <v>2.5900000000000034</v>
      </c>
      <c r="AE29" s="138">
        <f t="shared" si="1"/>
        <v>1.1242466388502459E-2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42550</v>
      </c>
      <c r="X30" s="10">
        <v>85.75</v>
      </c>
      <c r="Y30" s="10">
        <v>86.76</v>
      </c>
      <c r="Z30" s="10">
        <v>85.63</v>
      </c>
      <c r="AA30" s="10">
        <v>86.28</v>
      </c>
      <c r="AB30" s="95">
        <v>3763800</v>
      </c>
      <c r="AC30" s="10">
        <v>86.28</v>
      </c>
      <c r="AD30" s="2">
        <f t="shared" si="0"/>
        <v>1.1300000000000097</v>
      </c>
      <c r="AE30" s="138">
        <f t="shared" si="1"/>
        <v>1.745283018867938E-2</v>
      </c>
    </row>
    <row r="31" spans="1:31" x14ac:dyDescent="0.25">
      <c r="W31" s="133">
        <v>42549</v>
      </c>
      <c r="X31" s="10">
        <v>83.27</v>
      </c>
      <c r="Y31" s="10">
        <v>84.86</v>
      </c>
      <c r="Z31" s="10">
        <v>83</v>
      </c>
      <c r="AA31" s="10">
        <v>84.8</v>
      </c>
      <c r="AB31" s="95">
        <v>5954400</v>
      </c>
      <c r="AC31" s="10">
        <v>84.8</v>
      </c>
      <c r="AD31" s="2">
        <f t="shared" si="0"/>
        <v>1.8599999999999994</v>
      </c>
      <c r="AE31" s="138">
        <f t="shared" si="1"/>
        <v>2.8003394350830435E-2</v>
      </c>
    </row>
    <row r="32" spans="1:31" x14ac:dyDescent="0.25">
      <c r="W32" s="133">
        <v>42548</v>
      </c>
      <c r="X32" s="10">
        <v>84.42</v>
      </c>
      <c r="Y32" s="10">
        <v>84.46</v>
      </c>
      <c r="Z32" s="10">
        <v>81.96</v>
      </c>
      <c r="AA32" s="10">
        <v>82.49</v>
      </c>
      <c r="AB32" s="95">
        <v>5885200</v>
      </c>
      <c r="AC32" s="10">
        <v>82.49</v>
      </c>
      <c r="AD32" s="2">
        <f t="shared" si="0"/>
        <v>2.5</v>
      </c>
      <c r="AE32" s="138">
        <f t="shared" si="1"/>
        <v>-3.2375366568915043E-2</v>
      </c>
    </row>
    <row r="33" spans="1:31" x14ac:dyDescent="0.25">
      <c r="W33" s="133">
        <v>42545</v>
      </c>
      <c r="X33" s="10">
        <v>85.45</v>
      </c>
      <c r="Y33" s="10">
        <v>86.37</v>
      </c>
      <c r="Z33" s="10">
        <v>84.14</v>
      </c>
      <c r="AA33" s="10">
        <v>85.25</v>
      </c>
      <c r="AB33" s="95">
        <v>14194000</v>
      </c>
      <c r="AC33" s="10">
        <v>85.25</v>
      </c>
      <c r="AD33" s="2">
        <f t="shared" si="0"/>
        <v>2.230000000000004</v>
      </c>
      <c r="AE33" s="138">
        <f t="shared" si="1"/>
        <v>-3.7158346510052009E-2</v>
      </c>
    </row>
    <row r="34" spans="1:31" x14ac:dyDescent="0.25">
      <c r="L34" t="s">
        <v>230</v>
      </c>
      <c r="M34" s="2">
        <f>M49+K49-F49</f>
        <v>128.08999999999833</v>
      </c>
      <c r="W34" s="133">
        <v>42544</v>
      </c>
      <c r="X34" s="10">
        <v>88.79</v>
      </c>
      <c r="Y34" s="10">
        <v>89</v>
      </c>
      <c r="Z34" s="10">
        <v>87.93</v>
      </c>
      <c r="AA34" s="10">
        <v>88.54</v>
      </c>
      <c r="AB34" s="95">
        <v>2691400</v>
      </c>
      <c r="AC34" s="10">
        <v>88.54</v>
      </c>
      <c r="AD34" s="2">
        <f t="shared" si="0"/>
        <v>1.0699999999999932</v>
      </c>
      <c r="AE34" s="138">
        <f t="shared" si="1"/>
        <v>1.2001371585324216E-2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42543</v>
      </c>
      <c r="X35" s="10">
        <v>87.76</v>
      </c>
      <c r="Y35" s="10">
        <v>88.04</v>
      </c>
      <c r="Z35" s="10">
        <v>87.32</v>
      </c>
      <c r="AA35" s="10">
        <v>87.49</v>
      </c>
      <c r="AB35" s="95">
        <v>3400000</v>
      </c>
      <c r="AC35" s="10">
        <v>87.49</v>
      </c>
      <c r="AD35" s="2">
        <f t="shared" si="0"/>
        <v>0.72000000000001307</v>
      </c>
      <c r="AE35" s="138">
        <f t="shared" si="1"/>
        <v>-1.8254420992585008E-3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42542</v>
      </c>
      <c r="X36" s="10">
        <v>86.79</v>
      </c>
      <c r="Y36" s="10">
        <v>88.09</v>
      </c>
      <c r="Z36" s="10">
        <v>86</v>
      </c>
      <c r="AA36" s="10">
        <v>87.65</v>
      </c>
      <c r="AB36" s="95">
        <v>4146000</v>
      </c>
      <c r="AC36" s="10">
        <v>87.65</v>
      </c>
      <c r="AD36" s="2">
        <f t="shared" si="0"/>
        <v>2.0900000000000034</v>
      </c>
      <c r="AE36" s="138">
        <f t="shared" si="1"/>
        <v>-4.9948915881484757E-3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42541</v>
      </c>
      <c r="X37" s="10">
        <v>88.36</v>
      </c>
      <c r="Y37" s="10">
        <v>89.25</v>
      </c>
      <c r="Z37" s="10">
        <v>87.98</v>
      </c>
      <c r="AA37" s="10">
        <v>88.09</v>
      </c>
      <c r="AB37" s="95">
        <v>4312100</v>
      </c>
      <c r="AC37" s="10">
        <v>88.09</v>
      </c>
      <c r="AD37" s="2">
        <f t="shared" si="0"/>
        <v>1.269999999999996</v>
      </c>
      <c r="AE37" s="138">
        <f t="shared" si="1"/>
        <v>5.8232473167389998E-3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42538</v>
      </c>
      <c r="X38" s="10">
        <v>87</v>
      </c>
      <c r="Y38" s="10">
        <v>87.8</v>
      </c>
      <c r="Z38" s="10">
        <v>86.87</v>
      </c>
      <c r="AA38" s="10">
        <v>87.58</v>
      </c>
      <c r="AB38" s="95">
        <v>4141900</v>
      </c>
      <c r="AC38" s="10">
        <v>87.58</v>
      </c>
      <c r="AD38" s="2">
        <f t="shared" si="0"/>
        <v>0.92999999999999261</v>
      </c>
      <c r="AE38" s="138">
        <f t="shared" si="1"/>
        <v>5.6263635319784289E-3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42537</v>
      </c>
      <c r="X39" s="10">
        <v>86.84</v>
      </c>
      <c r="Y39" s="10">
        <v>87.31</v>
      </c>
      <c r="Z39" s="10">
        <v>85.5</v>
      </c>
      <c r="AA39" s="10">
        <v>87.09</v>
      </c>
      <c r="AB39" s="95">
        <v>3530300</v>
      </c>
      <c r="AC39" s="10">
        <v>87.09</v>
      </c>
      <c r="AD39" s="2">
        <f t="shared" si="0"/>
        <v>1.8100000000000023</v>
      </c>
      <c r="AE39" s="138">
        <f t="shared" si="1"/>
        <v>-5.140507196710109E-3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42536</v>
      </c>
      <c r="X40" s="10">
        <v>88.36</v>
      </c>
      <c r="Y40" s="10">
        <v>88.67</v>
      </c>
      <c r="Z40" s="10">
        <v>87.45</v>
      </c>
      <c r="AA40" s="10">
        <v>87.54</v>
      </c>
      <c r="AB40" s="95">
        <v>3963500</v>
      </c>
      <c r="AC40" s="10">
        <v>87.54</v>
      </c>
      <c r="AD40" s="2">
        <f t="shared" si="0"/>
        <v>1.2199999999999989</v>
      </c>
      <c r="AE40" s="138">
        <f t="shared" si="1"/>
        <v>-5.0011366219595565E-3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42535</v>
      </c>
      <c r="X41" s="10">
        <v>88.51</v>
      </c>
      <c r="Y41" s="10">
        <v>89.26</v>
      </c>
      <c r="Z41" s="10">
        <v>87.57</v>
      </c>
      <c r="AA41" s="10">
        <v>87.98</v>
      </c>
      <c r="AB41" s="95">
        <v>3993400</v>
      </c>
      <c r="AC41" s="10">
        <v>87.98</v>
      </c>
      <c r="AD41" s="2">
        <f t="shared" si="0"/>
        <v>1.6900000000000119</v>
      </c>
      <c r="AE41" s="138">
        <f t="shared" si="1"/>
        <v>-8.2290609852326835E-3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42534</v>
      </c>
      <c r="X42" s="10">
        <v>88.49</v>
      </c>
      <c r="Y42" s="10">
        <v>89.61</v>
      </c>
      <c r="Z42" s="10">
        <v>88.22</v>
      </c>
      <c r="AA42" s="10">
        <v>88.71</v>
      </c>
      <c r="AB42" s="95">
        <v>4377100</v>
      </c>
      <c r="AC42" s="10">
        <v>88.71</v>
      </c>
      <c r="AD42" s="2">
        <f t="shared" si="0"/>
        <v>1.3900000000000006</v>
      </c>
      <c r="AE42" s="138">
        <f t="shared" si="1"/>
        <v>-7.8846587069170138E-4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89.52</v>
      </c>
      <c r="W43" s="133">
        <v>42531</v>
      </c>
      <c r="X43" s="10">
        <v>88.2</v>
      </c>
      <c r="Y43" s="10">
        <v>88.9</v>
      </c>
      <c r="Z43" s="10">
        <v>88.1</v>
      </c>
      <c r="AA43" s="10">
        <v>88.78</v>
      </c>
      <c r="AB43" s="95">
        <v>4315800</v>
      </c>
      <c r="AC43" s="10">
        <v>88.78</v>
      </c>
      <c r="AD43" s="2">
        <f t="shared" si="0"/>
        <v>0.80000000000001137</v>
      </c>
      <c r="AE43" s="138">
        <f t="shared" si="1"/>
        <v>-6.8240295335048051E-3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89.43</v>
      </c>
      <c r="W44" s="133">
        <v>42530</v>
      </c>
      <c r="X44" s="10">
        <v>88.53</v>
      </c>
      <c r="Y44" s="10">
        <v>89.53</v>
      </c>
      <c r="Z44" s="10">
        <v>88.04</v>
      </c>
      <c r="AA44" s="10">
        <v>89.39</v>
      </c>
      <c r="AB44" s="95">
        <v>3844800</v>
      </c>
      <c r="AC44" s="10">
        <v>89.39</v>
      </c>
      <c r="AD44" s="2">
        <f t="shared" si="0"/>
        <v>1.4899999999999949</v>
      </c>
      <c r="AE44" s="138">
        <f t="shared" si="1"/>
        <v>3.9308176100627534E-3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437</v>
      </c>
      <c r="W45" s="133">
        <v>42529</v>
      </c>
      <c r="X45" s="10">
        <v>87.83</v>
      </c>
      <c r="Y45" s="10">
        <v>90.14</v>
      </c>
      <c r="Z45" s="10">
        <v>87.8</v>
      </c>
      <c r="AA45" s="10">
        <v>89.04</v>
      </c>
      <c r="AB45" s="95">
        <v>6135400</v>
      </c>
      <c r="AC45" s="10">
        <v>89.04</v>
      </c>
      <c r="AD45" s="2">
        <f t="shared" si="0"/>
        <v>2.3400000000000034</v>
      </c>
      <c r="AE45" s="138">
        <f t="shared" si="1"/>
        <v>1.6786570743405393E-2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8" t="s">
        <v>78</v>
      </c>
      <c r="P46" s="528"/>
      <c r="Q46" s="34"/>
      <c r="R46"/>
      <c r="T46" s="87" t="s">
        <v>101</v>
      </c>
      <c r="U46" s="130" t="s">
        <v>438</v>
      </c>
      <c r="W46" s="133">
        <v>42528</v>
      </c>
      <c r="X46" s="10">
        <v>86.68</v>
      </c>
      <c r="Y46" s="10">
        <v>88.08</v>
      </c>
      <c r="Z46" s="10">
        <v>86.68</v>
      </c>
      <c r="AA46" s="10">
        <v>87.57</v>
      </c>
      <c r="AB46" s="95">
        <v>3824500</v>
      </c>
      <c r="AC46" s="10">
        <v>87.57</v>
      </c>
      <c r="AD46" s="2">
        <f t="shared" si="0"/>
        <v>1.3999999999999915</v>
      </c>
      <c r="AE46" s="138">
        <f t="shared" si="1"/>
        <v>8.2901554404144484E-3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102.377</v>
      </c>
      <c r="Q47" s="34"/>
      <c r="R47"/>
      <c r="T47" s="87" t="s">
        <v>102</v>
      </c>
      <c r="U47" s="130">
        <v>91.62</v>
      </c>
      <c r="W47" s="133">
        <v>42527</v>
      </c>
      <c r="X47" s="10">
        <v>86.42</v>
      </c>
      <c r="Y47" s="10">
        <v>87.14</v>
      </c>
      <c r="Z47" s="10">
        <v>85.93</v>
      </c>
      <c r="AA47" s="10">
        <v>86.85</v>
      </c>
      <c r="AB47" s="95">
        <v>4361500</v>
      </c>
      <c r="AC47" s="10">
        <v>86.85</v>
      </c>
      <c r="AD47" s="2">
        <f t="shared" si="0"/>
        <v>1.2099999999999937</v>
      </c>
      <c r="AE47" s="138">
        <f t="shared" si="1"/>
        <v>5.4410743227599756E-3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101.44629999999999</v>
      </c>
      <c r="Q48" s="34"/>
      <c r="R48"/>
      <c r="T48" s="87" t="s">
        <v>103</v>
      </c>
      <c r="U48" s="130">
        <v>1.3119099999999999</v>
      </c>
      <c r="W48" s="133">
        <v>42524</v>
      </c>
      <c r="X48" s="10">
        <v>85.55</v>
      </c>
      <c r="Y48" s="10">
        <v>86.65</v>
      </c>
      <c r="Z48" s="10">
        <v>84.61</v>
      </c>
      <c r="AA48" s="10">
        <v>86.38</v>
      </c>
      <c r="AB48" s="95">
        <v>4946700</v>
      </c>
      <c r="AC48" s="10">
        <v>86.38</v>
      </c>
      <c r="AD48" s="2">
        <f t="shared" si="0"/>
        <v>2.0400000000000063</v>
      </c>
      <c r="AE48" s="138">
        <f t="shared" si="1"/>
        <v>2.0919513059922012E-2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100.51560000000001</v>
      </c>
      <c r="Q49" s="34"/>
      <c r="R49"/>
      <c r="T49" s="87" t="s">
        <v>123</v>
      </c>
      <c r="U49" s="94" t="s">
        <v>351</v>
      </c>
      <c r="W49" s="133">
        <v>42523</v>
      </c>
      <c r="X49" s="10">
        <v>83.68</v>
      </c>
      <c r="Y49" s="10">
        <v>84.63</v>
      </c>
      <c r="Z49" s="10">
        <v>83.61</v>
      </c>
      <c r="AA49" s="10">
        <v>84.61</v>
      </c>
      <c r="AB49" s="95">
        <v>3507000</v>
      </c>
      <c r="AC49" s="10">
        <v>84.61</v>
      </c>
      <c r="AD49" s="2">
        <f t="shared" si="0"/>
        <v>1.019999999999996</v>
      </c>
      <c r="AE49" s="138">
        <f t="shared" si="1"/>
        <v>5.9445963619069175E-3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99.584900000000005</v>
      </c>
      <c r="Q50" s="83"/>
      <c r="R50"/>
      <c r="T50" s="87"/>
      <c r="U50" s="130"/>
      <c r="W50" s="133">
        <v>42522</v>
      </c>
      <c r="X50" s="10">
        <v>83.63</v>
      </c>
      <c r="Y50" s="10">
        <v>84.19</v>
      </c>
      <c r="Z50" s="10">
        <v>82.91</v>
      </c>
      <c r="AA50" s="10">
        <v>84.11</v>
      </c>
      <c r="AB50" s="95">
        <v>4298500</v>
      </c>
      <c r="AC50" s="10">
        <v>84.11</v>
      </c>
      <c r="AD50" s="2">
        <f t="shared" si="0"/>
        <v>1.2800000000000011</v>
      </c>
      <c r="AE50" s="138">
        <f t="shared" si="1"/>
        <v>-9.5023161895713137E-4</v>
      </c>
    </row>
    <row r="51" spans="1:31" x14ac:dyDescent="0.25">
      <c r="O51" s="83">
        <v>1.06</v>
      </c>
      <c r="P51" s="83">
        <f t="shared" si="3"/>
        <v>98.654200000000003</v>
      </c>
      <c r="Q51" s="83"/>
      <c r="R51"/>
      <c r="T51" s="87" t="s">
        <v>105</v>
      </c>
      <c r="U51" s="130" t="s">
        <v>439</v>
      </c>
      <c r="W51" s="133">
        <v>42521</v>
      </c>
      <c r="X51" s="10">
        <v>83.11</v>
      </c>
      <c r="Y51" s="10">
        <v>84.52</v>
      </c>
      <c r="Z51" s="10">
        <v>82.61</v>
      </c>
      <c r="AA51" s="10">
        <v>84.19</v>
      </c>
      <c r="AB51" s="95">
        <v>6086500</v>
      </c>
      <c r="AC51" s="10">
        <v>84.19</v>
      </c>
      <c r="AD51" s="2">
        <f t="shared" si="0"/>
        <v>1.9099999999999966</v>
      </c>
      <c r="AE51" s="138">
        <f t="shared" si="1"/>
        <v>1.4704109919247976E-2</v>
      </c>
    </row>
    <row r="52" spans="1:31" x14ac:dyDescent="0.25">
      <c r="O52" s="83">
        <v>1.05</v>
      </c>
      <c r="P52" s="83">
        <f t="shared" si="3"/>
        <v>97.723500000000001</v>
      </c>
      <c r="Q52" s="83"/>
      <c r="R52"/>
      <c r="T52" s="87" t="s">
        <v>106</v>
      </c>
      <c r="U52" s="130" t="s">
        <v>233</v>
      </c>
      <c r="W52" s="133">
        <v>42517</v>
      </c>
      <c r="X52" s="10">
        <v>82.37</v>
      </c>
      <c r="Y52" s="10">
        <v>83.08</v>
      </c>
      <c r="Z52" s="10">
        <v>81.790000000000006</v>
      </c>
      <c r="AA52" s="10">
        <v>82.97</v>
      </c>
      <c r="AB52" s="95">
        <v>3848200</v>
      </c>
      <c r="AC52" s="10">
        <v>82.97</v>
      </c>
      <c r="AD52" s="2">
        <f t="shared" si="0"/>
        <v>1.289999999999992</v>
      </c>
      <c r="AE52" s="138">
        <f t="shared" si="1"/>
        <v>7.6512023317949485E-3</v>
      </c>
    </row>
    <row r="53" spans="1:31" x14ac:dyDescent="0.25">
      <c r="O53" s="83">
        <v>1.04</v>
      </c>
      <c r="P53" s="83">
        <f t="shared" si="3"/>
        <v>96.7928</v>
      </c>
      <c r="Q53" s="83"/>
      <c r="R53"/>
      <c r="T53" s="87" t="s">
        <v>107</v>
      </c>
      <c r="U53" s="131">
        <v>1044045</v>
      </c>
      <c r="W53" s="133">
        <v>42516</v>
      </c>
      <c r="X53" s="10">
        <v>82.58</v>
      </c>
      <c r="Y53" s="10">
        <v>83.31</v>
      </c>
      <c r="Z53" s="10">
        <v>82.24</v>
      </c>
      <c r="AA53" s="10">
        <v>82.34</v>
      </c>
      <c r="AB53" s="95">
        <v>2978300</v>
      </c>
      <c r="AC53" s="10">
        <v>82.34</v>
      </c>
      <c r="AD53" s="2">
        <f t="shared" si="0"/>
        <v>1.0700000000000074</v>
      </c>
      <c r="AE53" s="138" t="e">
        <f t="shared" si="1"/>
        <v>#DIV/0!</v>
      </c>
    </row>
    <row r="54" spans="1:31" x14ac:dyDescent="0.25">
      <c r="O54" s="83">
        <v>1.03</v>
      </c>
      <c r="P54" s="83">
        <f t="shared" si="3"/>
        <v>95.862099999999998</v>
      </c>
      <c r="Q54" s="83"/>
      <c r="R54"/>
      <c r="T54" s="87" t="s">
        <v>110</v>
      </c>
      <c r="U54" s="131">
        <v>1611550</v>
      </c>
      <c r="W54" s="133">
        <v>42516</v>
      </c>
      <c r="X54" s="10" t="s">
        <v>131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1.02</v>
      </c>
      <c r="P55" s="83">
        <f t="shared" si="3"/>
        <v>94.931399999999996</v>
      </c>
      <c r="Q55" s="83"/>
      <c r="R55"/>
      <c r="T55" s="87" t="s">
        <v>108</v>
      </c>
      <c r="U55" s="130" t="s">
        <v>440</v>
      </c>
      <c r="W55" s="133">
        <v>42515</v>
      </c>
      <c r="X55" s="10">
        <v>81.84</v>
      </c>
      <c r="Y55" s="10">
        <v>83.22</v>
      </c>
      <c r="Z55" s="10">
        <v>81.55</v>
      </c>
      <c r="AA55" s="10">
        <v>82.91</v>
      </c>
      <c r="AB55" s="95">
        <v>3408500</v>
      </c>
      <c r="AC55" s="10">
        <v>82.36</v>
      </c>
      <c r="AD55" s="2">
        <f t="shared" si="0"/>
        <v>1.6700000000000017</v>
      </c>
      <c r="AE55" s="138">
        <f t="shared" si="1"/>
        <v>1.9938080495355948E-2</v>
      </c>
    </row>
    <row r="56" spans="1:31" x14ac:dyDescent="0.25">
      <c r="O56" s="83">
        <v>1.01</v>
      </c>
      <c r="P56" s="83">
        <f t="shared" si="3"/>
        <v>94.000699999999995</v>
      </c>
      <c r="Q56" s="83"/>
      <c r="R56"/>
      <c r="T56" s="87" t="s">
        <v>111</v>
      </c>
      <c r="U56" s="130">
        <v>16.72</v>
      </c>
      <c r="W56" s="133">
        <v>42514</v>
      </c>
      <c r="X56" s="10">
        <v>82.06</v>
      </c>
      <c r="Y56" s="10">
        <v>82.13</v>
      </c>
      <c r="Z56" s="10">
        <v>80.87</v>
      </c>
      <c r="AA56" s="10">
        <v>81.290000000000006</v>
      </c>
      <c r="AB56" s="95">
        <v>4679400</v>
      </c>
      <c r="AC56" s="10">
        <v>80.75</v>
      </c>
      <c r="AD56" s="2">
        <f t="shared" si="0"/>
        <v>1.2599999999999909</v>
      </c>
      <c r="AE56" s="138">
        <f t="shared" si="1"/>
        <v>-2.4706609017912662E-3</v>
      </c>
    </row>
    <row r="57" spans="1:31" x14ac:dyDescent="0.25">
      <c r="O57" s="83">
        <v>1</v>
      </c>
      <c r="P57" s="83">
        <f t="shared" si="3"/>
        <v>93.07</v>
      </c>
      <c r="Q57" s="83"/>
      <c r="R57"/>
      <c r="T57" s="87" t="s">
        <v>112</v>
      </c>
      <c r="U57" s="130">
        <v>5.34</v>
      </c>
      <c r="W57" s="133">
        <v>42513</v>
      </c>
      <c r="X57" s="10">
        <v>82.25</v>
      </c>
      <c r="Y57" s="10">
        <v>82.61</v>
      </c>
      <c r="Z57" s="10">
        <v>81.45</v>
      </c>
      <c r="AA57" s="10">
        <v>81.489999999999995</v>
      </c>
      <c r="AB57" s="95">
        <v>3649100</v>
      </c>
      <c r="AC57" s="10">
        <v>80.95</v>
      </c>
      <c r="AD57" s="2">
        <f t="shared" si="0"/>
        <v>1.1599999999999966</v>
      </c>
      <c r="AE57" s="138">
        <f t="shared" si="1"/>
        <v>-1.1116540434888744E-2</v>
      </c>
    </row>
    <row r="58" spans="1:31" x14ac:dyDescent="0.25">
      <c r="O58" s="83">
        <v>0.99</v>
      </c>
      <c r="P58" s="83">
        <f t="shared" si="3"/>
        <v>92.139299999999992</v>
      </c>
      <c r="Q58" s="83"/>
      <c r="R58"/>
      <c r="T58" s="87" t="s">
        <v>109</v>
      </c>
      <c r="U58" s="130" t="s">
        <v>392</v>
      </c>
      <c r="W58" s="133">
        <v>42510</v>
      </c>
      <c r="X58" s="10">
        <v>81.96</v>
      </c>
      <c r="Y58" s="10">
        <v>82.56</v>
      </c>
      <c r="Z58" s="10">
        <v>81.739999999999995</v>
      </c>
      <c r="AA58" s="10">
        <v>82.41</v>
      </c>
      <c r="AB58" s="95">
        <v>4366100</v>
      </c>
      <c r="AC58" s="10">
        <v>81.86</v>
      </c>
      <c r="AD58" s="2">
        <f t="shared" si="0"/>
        <v>0.82000000000000739</v>
      </c>
      <c r="AE58" s="138">
        <f t="shared" si="1"/>
        <v>1.1866501854140843E-2</v>
      </c>
    </row>
    <row r="59" spans="1:31" x14ac:dyDescent="0.25">
      <c r="O59" s="83">
        <v>0.98</v>
      </c>
      <c r="P59" s="83">
        <f t="shared" si="3"/>
        <v>91.20859999999999</v>
      </c>
      <c r="Q59" s="83"/>
      <c r="R59"/>
      <c r="W59" s="133">
        <v>42509</v>
      </c>
      <c r="X59" s="10">
        <v>81.55</v>
      </c>
      <c r="Y59" s="10">
        <v>81.819999999999993</v>
      </c>
      <c r="Z59" s="10">
        <v>80.680000000000007</v>
      </c>
      <c r="AA59" s="10">
        <v>81.44</v>
      </c>
      <c r="AB59" s="95">
        <v>3776700</v>
      </c>
      <c r="AC59" s="10">
        <v>80.900000000000006</v>
      </c>
      <c r="AD59" s="2">
        <f t="shared" si="0"/>
        <v>1.1399999999999864</v>
      </c>
      <c r="AE59" s="138">
        <f t="shared" si="1"/>
        <v>-1.2571707555230072E-2</v>
      </c>
    </row>
    <row r="60" spans="1:31" x14ac:dyDescent="0.25">
      <c r="O60" s="83">
        <v>0.97</v>
      </c>
      <c r="P60" s="83">
        <f t="shared" si="3"/>
        <v>90.277899999999988</v>
      </c>
      <c r="Q60" s="83"/>
      <c r="R60"/>
      <c r="W60" s="133">
        <v>42508</v>
      </c>
      <c r="X60" s="10">
        <v>82.17</v>
      </c>
      <c r="Y60" s="10">
        <v>83.47</v>
      </c>
      <c r="Z60" s="10">
        <v>81.7</v>
      </c>
      <c r="AA60" s="10">
        <v>82.48</v>
      </c>
      <c r="AB60" s="95">
        <v>4432400</v>
      </c>
      <c r="AC60" s="10">
        <v>81.93</v>
      </c>
      <c r="AD60" s="2">
        <f t="shared" si="0"/>
        <v>1.769999999999996</v>
      </c>
      <c r="AE60" s="138">
        <f t="shared" si="1"/>
        <v>3.5521803037728006E-3</v>
      </c>
    </row>
    <row r="61" spans="1:31" x14ac:dyDescent="0.25">
      <c r="O61" s="83">
        <v>0.96</v>
      </c>
      <c r="P61" s="83">
        <f t="shared" si="3"/>
        <v>89.347199999999987</v>
      </c>
      <c r="Q61" s="83"/>
      <c r="R61"/>
      <c r="W61" s="133">
        <v>42507</v>
      </c>
      <c r="X61" s="10">
        <v>82.02</v>
      </c>
      <c r="Y61" s="10">
        <v>83.48</v>
      </c>
      <c r="Z61" s="10">
        <v>81.540000000000006</v>
      </c>
      <c r="AA61" s="10">
        <v>82.19</v>
      </c>
      <c r="AB61" s="95">
        <v>5320400</v>
      </c>
      <c r="AC61" s="10">
        <v>81.64</v>
      </c>
      <c r="AD61" s="2">
        <f t="shared" si="0"/>
        <v>1.9399999999999977</v>
      </c>
      <c r="AE61" s="138">
        <f t="shared" si="1"/>
        <v>1.9636720667648433E-3</v>
      </c>
    </row>
    <row r="62" spans="1:31" x14ac:dyDescent="0.25">
      <c r="O62" s="83">
        <v>0.95</v>
      </c>
      <c r="P62" s="83">
        <f t="shared" si="3"/>
        <v>88.416499999999985</v>
      </c>
      <c r="Q62" s="83"/>
      <c r="R62"/>
      <c r="W62" s="133">
        <v>42506</v>
      </c>
      <c r="X62" s="10">
        <v>82.09</v>
      </c>
      <c r="Y62" s="10">
        <v>82.95</v>
      </c>
      <c r="Z62" s="10">
        <v>81.88</v>
      </c>
      <c r="AA62" s="10">
        <v>82.02</v>
      </c>
      <c r="AB62" s="95">
        <v>4194400</v>
      </c>
      <c r="AC62" s="10">
        <v>81.48</v>
      </c>
      <c r="AD62" s="2">
        <f t="shared" si="0"/>
        <v>1.0700000000000074</v>
      </c>
      <c r="AE62" s="138">
        <f t="shared" si="1"/>
        <v>2.4551927326310619E-4</v>
      </c>
    </row>
    <row r="63" spans="1:31" x14ac:dyDescent="0.25">
      <c r="O63" s="83">
        <v>0.94</v>
      </c>
      <c r="P63" s="83">
        <f t="shared" si="3"/>
        <v>87.485799999999983</v>
      </c>
      <c r="Q63" s="83"/>
      <c r="R63"/>
      <c r="T63" s="86"/>
      <c r="W63" s="133">
        <v>42503</v>
      </c>
      <c r="X63" s="10">
        <v>83.53</v>
      </c>
      <c r="Y63" s="10">
        <v>83.84</v>
      </c>
      <c r="Z63" s="10">
        <v>81.790000000000006</v>
      </c>
      <c r="AA63" s="10">
        <v>82</v>
      </c>
      <c r="AB63" s="95">
        <v>4463300</v>
      </c>
      <c r="AC63" s="10">
        <v>81.459999999999994</v>
      </c>
      <c r="AD63" s="2">
        <f t="shared" si="0"/>
        <v>2.0499999999999972</v>
      </c>
      <c r="AE63" s="138">
        <f t="shared" si="1"/>
        <v>-2.1853986551393034E-2</v>
      </c>
    </row>
    <row r="64" spans="1:31" x14ac:dyDescent="0.25">
      <c r="O64" s="83">
        <v>0.93</v>
      </c>
      <c r="P64" s="83">
        <f t="shared" si="3"/>
        <v>86.555099999999996</v>
      </c>
      <c r="Q64" s="83"/>
      <c r="R64"/>
      <c r="S64" s="86"/>
      <c r="T64"/>
      <c r="W64" s="133">
        <v>42502</v>
      </c>
      <c r="X64" s="10">
        <v>84.85</v>
      </c>
      <c r="Y64" s="10">
        <v>85.29</v>
      </c>
      <c r="Z64" s="10">
        <v>83.68</v>
      </c>
      <c r="AA64" s="10">
        <v>83.84</v>
      </c>
      <c r="AB64" s="95">
        <v>4178300</v>
      </c>
      <c r="AC64" s="10">
        <v>83.28</v>
      </c>
      <c r="AD64" s="2">
        <f t="shared" si="0"/>
        <v>1.6099999999999994</v>
      </c>
      <c r="AE64" s="138">
        <f t="shared" si="1"/>
        <v>-7.7445490289527186E-3</v>
      </c>
    </row>
    <row r="65" spans="15:31" x14ac:dyDescent="0.25">
      <c r="O65" s="83">
        <v>0.92</v>
      </c>
      <c r="P65" s="83">
        <f t="shared" si="3"/>
        <v>85.624399999999994</v>
      </c>
      <c r="Q65" s="83"/>
      <c r="R65"/>
      <c r="S65" s="86"/>
      <c r="T65"/>
      <c r="W65" s="133">
        <v>42501</v>
      </c>
      <c r="X65" s="10">
        <v>86.1</v>
      </c>
      <c r="Y65" s="10">
        <v>86.4</v>
      </c>
      <c r="Z65" s="10">
        <v>84.48</v>
      </c>
      <c r="AA65" s="10">
        <v>84.49</v>
      </c>
      <c r="AB65" s="95">
        <v>4343600</v>
      </c>
      <c r="AC65" s="10">
        <v>83.93</v>
      </c>
      <c r="AD65" s="2">
        <f t="shared" si="0"/>
        <v>1.9200000000000017</v>
      </c>
      <c r="AE65" s="138">
        <f t="shared" si="1"/>
        <v>-1.8706886472582673E-2</v>
      </c>
    </row>
    <row r="66" spans="15:31" x14ac:dyDescent="0.25">
      <c r="O66" s="83">
        <v>0.91</v>
      </c>
      <c r="P66" s="83">
        <f t="shared" si="3"/>
        <v>84.693699999999993</v>
      </c>
      <c r="Q66" s="83"/>
      <c r="R66"/>
      <c r="S66" s="86"/>
      <c r="T66"/>
      <c r="W66" s="133">
        <v>42500</v>
      </c>
      <c r="X66" s="10">
        <v>85.28</v>
      </c>
      <c r="Y66" s="10">
        <v>86.74</v>
      </c>
      <c r="Z66" s="10">
        <v>84.86</v>
      </c>
      <c r="AA66" s="10">
        <v>86.1</v>
      </c>
      <c r="AB66" s="95">
        <v>3341200</v>
      </c>
      <c r="AC66" s="10">
        <v>85.53</v>
      </c>
      <c r="AD66" s="2">
        <f t="shared" si="0"/>
        <v>1.8799999999999955</v>
      </c>
      <c r="AE66" s="138">
        <f t="shared" si="1"/>
        <v>1.7366480314024102E-2</v>
      </c>
    </row>
    <row r="67" spans="15:31" x14ac:dyDescent="0.25">
      <c r="O67" s="83">
        <v>0.9</v>
      </c>
      <c r="P67" s="83">
        <f t="shared" si="3"/>
        <v>83.762999999999991</v>
      </c>
      <c r="Q67" s="83"/>
      <c r="R67"/>
      <c r="S67" s="86"/>
      <c r="T67"/>
      <c r="W67" s="133">
        <v>42499</v>
      </c>
      <c r="X67" s="10">
        <v>85.66</v>
      </c>
      <c r="Y67" s="10">
        <v>85.66</v>
      </c>
      <c r="Z67" s="10">
        <v>84.14</v>
      </c>
      <c r="AA67" s="10">
        <v>84.63</v>
      </c>
      <c r="AB67" s="95">
        <v>4154700</v>
      </c>
      <c r="AC67" s="10">
        <v>84.07</v>
      </c>
      <c r="AD67" s="2">
        <f>Y67-Z67</f>
        <v>1.519999999999996</v>
      </c>
      <c r="AE67" s="138">
        <f>AC67/AC68-1</f>
        <v>-1.2799436355096283E-2</v>
      </c>
    </row>
    <row r="68" spans="15:31" x14ac:dyDescent="0.25">
      <c r="W68" s="133">
        <v>42496</v>
      </c>
      <c r="X68" s="10">
        <v>84.56</v>
      </c>
      <c r="Y68" s="10">
        <v>86.27</v>
      </c>
      <c r="Z68" s="10">
        <v>84.5</v>
      </c>
      <c r="AA68" s="10">
        <v>85.73</v>
      </c>
      <c r="AB68" s="95">
        <v>4009800</v>
      </c>
      <c r="AC68" s="10">
        <v>85.16</v>
      </c>
      <c r="AD68" s="2">
        <f>Y68-Z68</f>
        <v>1.769999999999996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42591</v>
      </c>
      <c r="X2" s="373">
        <v>218.13</v>
      </c>
      <c r="Y2" s="40">
        <v>218.76</v>
      </c>
      <c r="Z2" s="40">
        <v>217.8</v>
      </c>
      <c r="AA2" s="373">
        <v>218.18</v>
      </c>
      <c r="AB2" s="95">
        <v>50425900</v>
      </c>
      <c r="AC2" s="247">
        <v>218.18</v>
      </c>
      <c r="AD2" s="2">
        <f>Y2-Z2</f>
        <v>0.95999999999997954</v>
      </c>
      <c r="AE2" s="138">
        <f>AC2/AC3-1</f>
        <v>5.9619353359319227E-4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218.18</v>
      </c>
      <c r="T3" s="121"/>
      <c r="W3" s="94">
        <v>42590</v>
      </c>
      <c r="X3" s="373">
        <v>218.4</v>
      </c>
      <c r="Y3" s="40">
        <v>218.52</v>
      </c>
      <c r="Z3" s="40">
        <v>217.74</v>
      </c>
      <c r="AA3" s="373">
        <v>218.05</v>
      </c>
      <c r="AB3" s="95">
        <v>39906500</v>
      </c>
      <c r="AC3" s="247">
        <v>218.05</v>
      </c>
      <c r="AD3" s="2">
        <f>Y3-Z3</f>
        <v>0.78000000000000114</v>
      </c>
      <c r="AE3" s="138">
        <f>AC3/AC4-1</f>
        <v>-5.9583829865250681E-4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218.18</v>
      </c>
      <c r="T4" s="121"/>
      <c r="W4" s="94">
        <v>42587</v>
      </c>
      <c r="X4" s="373">
        <v>216.41</v>
      </c>
      <c r="Y4" s="40">
        <v>218.23</v>
      </c>
      <c r="Z4" s="40">
        <v>216.41</v>
      </c>
      <c r="AA4" s="373">
        <v>218.18</v>
      </c>
      <c r="AB4" s="95">
        <v>71892200</v>
      </c>
      <c r="AC4" s="247">
        <v>218.18</v>
      </c>
      <c r="AD4" s="2">
        <f t="shared" ref="AD4:AD67" si="0">Y4-Z4</f>
        <v>1.8199999999999932</v>
      </c>
      <c r="AE4" s="138">
        <f t="shared" ref="AE4:AE67" si="1">AC4/AC5-1</f>
        <v>8.1789196432697775E-3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42586</v>
      </c>
      <c r="X5" s="373">
        <v>216.31</v>
      </c>
      <c r="Y5" s="40">
        <v>216.78</v>
      </c>
      <c r="Z5" s="40">
        <v>214.25</v>
      </c>
      <c r="AA5" s="373">
        <v>216.41</v>
      </c>
      <c r="AB5" s="95">
        <v>46585500</v>
      </c>
      <c r="AC5" s="247">
        <v>216.41</v>
      </c>
      <c r="AD5" s="2">
        <f t="shared" si="0"/>
        <v>2.5300000000000011</v>
      </c>
      <c r="AE5" s="138">
        <f t="shared" si="1"/>
        <v>1.0639282079747403E-3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42585</v>
      </c>
      <c r="X6" s="373">
        <v>215.48</v>
      </c>
      <c r="Y6" s="40">
        <v>216.25</v>
      </c>
      <c r="Z6" s="40">
        <v>215.13</v>
      </c>
      <c r="AA6" s="373">
        <v>216.18</v>
      </c>
      <c r="AB6" s="95">
        <v>53993600</v>
      </c>
      <c r="AC6" s="247">
        <v>216.18</v>
      </c>
      <c r="AD6" s="2">
        <f t="shared" si="0"/>
        <v>1.1200000000000045</v>
      </c>
      <c r="AE6" s="138">
        <f t="shared" si="1"/>
        <v>2.9227557411273253E-3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42584</v>
      </c>
      <c r="X7" s="373">
        <v>216.65</v>
      </c>
      <c r="Y7" s="40">
        <v>216.83</v>
      </c>
      <c r="Z7" s="40">
        <v>214.57</v>
      </c>
      <c r="AA7" s="373">
        <v>215.55</v>
      </c>
      <c r="AB7" s="95">
        <v>92295500</v>
      </c>
      <c r="AC7" s="247">
        <v>215.55</v>
      </c>
      <c r="AD7" s="2">
        <f t="shared" si="0"/>
        <v>2.2600000000000193</v>
      </c>
      <c r="AE7" s="138">
        <f t="shared" si="1"/>
        <v>-6.4073015580343728E-3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42583</v>
      </c>
      <c r="X8" s="373">
        <v>217.19</v>
      </c>
      <c r="Y8" s="40">
        <v>217.65</v>
      </c>
      <c r="Z8" s="40">
        <v>216.41</v>
      </c>
      <c r="AA8" s="373">
        <v>216.94</v>
      </c>
      <c r="AB8" s="95">
        <v>73311400</v>
      </c>
      <c r="AC8" s="247">
        <v>216.94</v>
      </c>
      <c r="AD8" s="2">
        <f t="shared" si="0"/>
        <v>1.2400000000000091</v>
      </c>
      <c r="AE8" s="138">
        <f t="shared" si="1"/>
        <v>-8.2903463522476795E-4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42580</v>
      </c>
      <c r="X9" s="373">
        <v>216.46</v>
      </c>
      <c r="Y9" s="40">
        <v>217.54</v>
      </c>
      <c r="Z9" s="40">
        <v>216.13</v>
      </c>
      <c r="AA9" s="373">
        <v>217.12</v>
      </c>
      <c r="AB9" s="95">
        <v>79519400</v>
      </c>
      <c r="AC9" s="247">
        <v>217.12</v>
      </c>
      <c r="AD9" s="2">
        <f t="shared" si="0"/>
        <v>1.4099999999999966</v>
      </c>
      <c r="AE9" s="138">
        <f t="shared" si="1"/>
        <v>1.6146145684365898E-3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42579</v>
      </c>
      <c r="X10" s="373">
        <v>216.29</v>
      </c>
      <c r="Y10" s="40">
        <v>217.11</v>
      </c>
      <c r="Z10" s="40">
        <v>215.75</v>
      </c>
      <c r="AA10" s="373">
        <v>216.77</v>
      </c>
      <c r="AB10" s="95">
        <v>65035700</v>
      </c>
      <c r="AC10" s="247">
        <v>216.77</v>
      </c>
      <c r="AD10" s="2">
        <f t="shared" si="0"/>
        <v>1.3600000000000136</v>
      </c>
      <c r="AE10" s="138">
        <f t="shared" si="1"/>
        <v>1.1546277480141143E-3</v>
      </c>
    </row>
    <row r="11" spans="1:40" x14ac:dyDescent="0.25">
      <c r="O11" s="11" t="s">
        <v>184</v>
      </c>
      <c r="Q11" s="138">
        <v>0</v>
      </c>
      <c r="W11" s="94">
        <v>42578</v>
      </c>
      <c r="X11" s="373">
        <v>217.19</v>
      </c>
      <c r="Y11" s="40">
        <v>217.27</v>
      </c>
      <c r="Z11" s="40">
        <v>215.62</v>
      </c>
      <c r="AA11" s="373">
        <v>216.52</v>
      </c>
      <c r="AB11" s="95">
        <v>84083900</v>
      </c>
      <c r="AC11" s="247">
        <v>216.52</v>
      </c>
      <c r="AD11" s="2">
        <f t="shared" si="0"/>
        <v>1.6500000000000057</v>
      </c>
      <c r="AE11" s="138">
        <f t="shared" si="1"/>
        <v>-1.0611303344867373E-3</v>
      </c>
      <c r="AK11" s="236"/>
      <c r="AN11" s="236"/>
    </row>
    <row r="12" spans="1:40" x14ac:dyDescent="0.25">
      <c r="W12" s="94">
        <v>42577</v>
      </c>
      <c r="X12" s="373">
        <v>216.53</v>
      </c>
      <c r="Y12" s="40">
        <v>217.17</v>
      </c>
      <c r="Z12" s="40">
        <v>215.76</v>
      </c>
      <c r="AA12" s="373">
        <v>216.75</v>
      </c>
      <c r="AB12" s="95">
        <v>70080500</v>
      </c>
      <c r="AC12" s="247">
        <v>216.75</v>
      </c>
      <c r="AD12" s="2">
        <f t="shared" si="0"/>
        <v>1.4099999999999966</v>
      </c>
      <c r="AE12" s="138">
        <f t="shared" si="1"/>
        <v>4.6157396722823485E-4</v>
      </c>
    </row>
    <row r="13" spans="1:40" x14ac:dyDescent="0.25">
      <c r="W13" s="94">
        <v>42576</v>
      </c>
      <c r="X13" s="373">
        <v>217</v>
      </c>
      <c r="Y13" s="40">
        <v>217.06</v>
      </c>
      <c r="Z13" s="40">
        <v>215.97</v>
      </c>
      <c r="AA13" s="373">
        <v>216.65</v>
      </c>
      <c r="AB13" s="95">
        <v>55873100</v>
      </c>
      <c r="AC13" s="247">
        <v>216.65</v>
      </c>
      <c r="AD13" s="2">
        <f t="shared" si="0"/>
        <v>1.0900000000000034</v>
      </c>
      <c r="AE13" s="138">
        <f t="shared" si="1"/>
        <v>-2.7158902596207124E-3</v>
      </c>
      <c r="AK13" s="236"/>
      <c r="AN13" s="236"/>
    </row>
    <row r="14" spans="1:40" x14ac:dyDescent="0.25">
      <c r="T14" s="84"/>
      <c r="U14" s="11"/>
      <c r="W14" s="94">
        <v>42573</v>
      </c>
      <c r="X14" s="373">
        <v>216.41</v>
      </c>
      <c r="Y14" s="40">
        <v>217.3</v>
      </c>
      <c r="Z14" s="40">
        <v>216.1</v>
      </c>
      <c r="AA14" s="373">
        <v>217.24</v>
      </c>
      <c r="AB14" s="95">
        <v>62787500</v>
      </c>
      <c r="AC14" s="247">
        <v>217.24</v>
      </c>
      <c r="AD14" s="2">
        <f t="shared" si="0"/>
        <v>1.2000000000000171</v>
      </c>
      <c r="AE14" s="138">
        <f t="shared" si="1"/>
        <v>4.4851343228371476E-3</v>
      </c>
    </row>
    <row r="15" spans="1:40" x14ac:dyDescent="0.25">
      <c r="W15" s="94">
        <v>42572</v>
      </c>
      <c r="X15" s="373">
        <v>216.96</v>
      </c>
      <c r="Y15" s="40">
        <v>217.22</v>
      </c>
      <c r="Z15" s="40">
        <v>215.75</v>
      </c>
      <c r="AA15" s="373">
        <v>216.27</v>
      </c>
      <c r="AB15" s="95">
        <v>67777300</v>
      </c>
      <c r="AC15" s="247">
        <v>216.27</v>
      </c>
      <c r="AD15" s="2">
        <f t="shared" si="0"/>
        <v>1.4699999999999989</v>
      </c>
      <c r="AE15" s="138">
        <f t="shared" si="1"/>
        <v>-3.7772352480537341E-3</v>
      </c>
      <c r="AK15" s="236"/>
      <c r="AN15" s="236"/>
    </row>
    <row r="16" spans="1:40" x14ac:dyDescent="0.25">
      <c r="W16" s="94">
        <v>42571</v>
      </c>
      <c r="X16" s="373">
        <v>216.19</v>
      </c>
      <c r="Y16" s="40">
        <v>217.37</v>
      </c>
      <c r="Z16" s="40">
        <v>216.19</v>
      </c>
      <c r="AA16" s="373">
        <v>217.09</v>
      </c>
      <c r="AB16" s="95">
        <v>58159500</v>
      </c>
      <c r="AC16" s="247">
        <v>217.09</v>
      </c>
      <c r="AD16" s="2">
        <f t="shared" si="0"/>
        <v>1.1800000000000068</v>
      </c>
      <c r="AE16" s="138">
        <f t="shared" si="1"/>
        <v>4.1630047643277379E-3</v>
      </c>
    </row>
    <row r="17" spans="1:40" x14ac:dyDescent="0.25">
      <c r="W17" s="94">
        <v>42570</v>
      </c>
      <c r="X17" s="373">
        <v>215.92</v>
      </c>
      <c r="Y17" s="40">
        <v>216.23</v>
      </c>
      <c r="Z17" s="40">
        <v>215.63</v>
      </c>
      <c r="AA17" s="373">
        <v>216.19</v>
      </c>
      <c r="AB17" s="95">
        <v>54345700</v>
      </c>
      <c r="AC17" s="247">
        <v>216.19</v>
      </c>
      <c r="AD17" s="2">
        <f t="shared" si="0"/>
        <v>0.59999999999999432</v>
      </c>
      <c r="AE17" s="138">
        <f t="shared" si="1"/>
        <v>-1.0165888822143421E-3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42569</v>
      </c>
      <c r="X18" s="373">
        <v>215.97</v>
      </c>
      <c r="Y18" s="40">
        <v>216.6</v>
      </c>
      <c r="Z18" s="40">
        <v>215.67</v>
      </c>
      <c r="AA18" s="373">
        <v>216.41</v>
      </c>
      <c r="AB18" s="95">
        <v>58725900</v>
      </c>
      <c r="AC18" s="247">
        <v>216.41</v>
      </c>
      <c r="AD18" s="2">
        <f t="shared" si="0"/>
        <v>0.93000000000000682</v>
      </c>
      <c r="AE18" s="138">
        <f t="shared" si="1"/>
        <v>2.6873001899643256E-3</v>
      </c>
    </row>
    <row r="19" spans="1:40" x14ac:dyDescent="0.25">
      <c r="W19" s="94">
        <v>42566</v>
      </c>
      <c r="X19" s="373">
        <v>216.78</v>
      </c>
      <c r="Y19" s="40">
        <v>217.01</v>
      </c>
      <c r="Z19" s="40">
        <v>215.31</v>
      </c>
      <c r="AA19" s="373">
        <v>215.83</v>
      </c>
      <c r="AB19" s="95">
        <v>107155400</v>
      </c>
      <c r="AC19" s="247">
        <v>215.83</v>
      </c>
      <c r="AD19" s="2">
        <f t="shared" si="0"/>
        <v>1.6999999999999886</v>
      </c>
      <c r="AE19" s="138">
        <f t="shared" si="1"/>
        <v>-1.3418471219692751E-3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42565</v>
      </c>
      <c r="X20" s="373">
        <v>216.4</v>
      </c>
      <c r="Y20" s="40">
        <v>216.67</v>
      </c>
      <c r="Z20" s="40">
        <v>215.66</v>
      </c>
      <c r="AA20" s="373">
        <v>216.12</v>
      </c>
      <c r="AB20" s="95">
        <v>91230900</v>
      </c>
      <c r="AC20" s="247">
        <v>216.12</v>
      </c>
      <c r="AD20" s="2">
        <f t="shared" si="0"/>
        <v>1.0099999999999909</v>
      </c>
      <c r="AE20" s="138">
        <f t="shared" si="1"/>
        <v>5.5834729201564848E-3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42564</v>
      </c>
      <c r="X21" s="373">
        <v>215.44</v>
      </c>
      <c r="Y21" s="40">
        <v>215.45</v>
      </c>
      <c r="Z21" s="40">
        <v>214.35</v>
      </c>
      <c r="AA21" s="373">
        <v>214.92</v>
      </c>
      <c r="AB21" s="95">
        <v>87324100</v>
      </c>
      <c r="AC21" s="247">
        <v>214.92</v>
      </c>
      <c r="AD21" s="2">
        <f t="shared" si="0"/>
        <v>1.0999999999999943</v>
      </c>
      <c r="AE21" s="138">
        <f t="shared" si="1"/>
        <v>-1.3956734124220826E-4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42563</v>
      </c>
      <c r="X22" s="373">
        <v>214.53</v>
      </c>
      <c r="Y22" s="40">
        <v>215.3</v>
      </c>
      <c r="Z22" s="40">
        <v>213.43</v>
      </c>
      <c r="AA22" s="373">
        <v>214.95</v>
      </c>
      <c r="AB22" s="95">
        <v>101275600</v>
      </c>
      <c r="AC22" s="247">
        <v>214.95</v>
      </c>
      <c r="AD22" s="2">
        <f t="shared" si="0"/>
        <v>1.8700000000000045</v>
      </c>
      <c r="AE22" s="138">
        <f t="shared" si="1"/>
        <v>7.2633552014993441E-3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42562</v>
      </c>
      <c r="X23" s="373">
        <v>213.19</v>
      </c>
      <c r="Y23" s="40">
        <v>214.07</v>
      </c>
      <c r="Z23" s="40">
        <v>212.95</v>
      </c>
      <c r="AA23" s="373">
        <v>213.4</v>
      </c>
      <c r="AB23" s="95">
        <v>73633900</v>
      </c>
      <c r="AC23" s="247">
        <v>213.4</v>
      </c>
      <c r="AD23" s="2">
        <f t="shared" si="0"/>
        <v>1.1200000000000045</v>
      </c>
      <c r="AE23" s="138">
        <f t="shared" si="1"/>
        <v>3.5269221725839905E-3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42559</v>
      </c>
      <c r="X24" s="373">
        <v>211.05</v>
      </c>
      <c r="Y24" s="40">
        <v>212.94</v>
      </c>
      <c r="Z24" s="40">
        <v>210.78</v>
      </c>
      <c r="AA24" s="373">
        <v>212.65</v>
      </c>
      <c r="AB24" s="95">
        <v>133971000</v>
      </c>
      <c r="AC24" s="247">
        <v>212.65</v>
      </c>
      <c r="AD24" s="2">
        <f t="shared" si="0"/>
        <v>2.1599999999999966</v>
      </c>
      <c r="AE24" s="138">
        <f t="shared" si="1"/>
        <v>1.4890469145229845E-2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42558</v>
      </c>
      <c r="X25" s="373">
        <v>209.87</v>
      </c>
      <c r="Y25" s="40">
        <v>210.65</v>
      </c>
      <c r="Z25" s="40">
        <v>208.63</v>
      </c>
      <c r="AA25" s="373">
        <v>209.53</v>
      </c>
      <c r="AB25" s="95">
        <v>85593800</v>
      </c>
      <c r="AC25" s="247">
        <v>209.53</v>
      </c>
      <c r="AD25" s="2">
        <f t="shared" si="0"/>
        <v>2.0200000000000102</v>
      </c>
      <c r="AE25" s="138">
        <f t="shared" si="1"/>
        <v>-6.2005151197175312E-4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42557</v>
      </c>
      <c r="X26" s="373">
        <v>207.83</v>
      </c>
      <c r="Y26" s="40">
        <v>209.8</v>
      </c>
      <c r="Z26" s="40">
        <v>207.06</v>
      </c>
      <c r="AA26" s="373">
        <v>209.66</v>
      </c>
      <c r="AB26" s="95">
        <v>96021500</v>
      </c>
      <c r="AC26" s="247">
        <v>209.66</v>
      </c>
      <c r="AD26" s="2">
        <f t="shared" si="0"/>
        <v>2.7400000000000091</v>
      </c>
      <c r="AE26" s="138">
        <f t="shared" si="1"/>
        <v>5.9977928122449953E-3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42556</v>
      </c>
      <c r="X27" s="373">
        <v>208.95</v>
      </c>
      <c r="Y27" s="40">
        <v>209.08</v>
      </c>
      <c r="Z27" s="40">
        <v>207.71</v>
      </c>
      <c r="AA27" s="373">
        <v>208.41</v>
      </c>
      <c r="AB27" s="95">
        <v>109803700</v>
      </c>
      <c r="AC27" s="247">
        <v>208.41</v>
      </c>
      <c r="AD27" s="2">
        <f t="shared" si="0"/>
        <v>1.3700000000000045</v>
      </c>
      <c r="AE27" s="138">
        <f t="shared" si="1"/>
        <v>-7.1932164634146423E-3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42552</v>
      </c>
      <c r="X28" s="373">
        <v>209.48</v>
      </c>
      <c r="Y28" s="40">
        <v>210.49</v>
      </c>
      <c r="Z28" s="40">
        <v>209.29</v>
      </c>
      <c r="AA28" s="373">
        <v>209.92</v>
      </c>
      <c r="AB28" s="95">
        <v>106055300</v>
      </c>
      <c r="AC28" s="247">
        <v>209.92</v>
      </c>
      <c r="AD28" s="2">
        <f t="shared" si="0"/>
        <v>1.2000000000000171</v>
      </c>
      <c r="AE28" s="138">
        <f t="shared" si="1"/>
        <v>2.1004391827381674E-3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42551</v>
      </c>
      <c r="X29" s="373">
        <v>207.21</v>
      </c>
      <c r="Y29" s="40">
        <v>209.54</v>
      </c>
      <c r="Z29" s="40">
        <v>206.56</v>
      </c>
      <c r="AA29" s="373">
        <v>209.48</v>
      </c>
      <c r="AB29" s="95">
        <v>165021900</v>
      </c>
      <c r="AC29" s="247">
        <v>209.48</v>
      </c>
      <c r="AD29" s="2">
        <f t="shared" si="0"/>
        <v>2.9799999999999898</v>
      </c>
      <c r="AE29" s="138">
        <f t="shared" si="1"/>
        <v>1.3645601471015123E-2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42550</v>
      </c>
      <c r="X30" s="373">
        <v>204.84</v>
      </c>
      <c r="Y30" s="40">
        <v>206.93</v>
      </c>
      <c r="Z30" s="40">
        <v>204.72</v>
      </c>
      <c r="AA30" s="373">
        <v>206.66</v>
      </c>
      <c r="AB30" s="95">
        <v>137328600</v>
      </c>
      <c r="AC30" s="247">
        <v>206.66</v>
      </c>
      <c r="AD30" s="2">
        <f t="shared" si="0"/>
        <v>2.210000000000008</v>
      </c>
      <c r="AE30" s="138">
        <f t="shared" si="1"/>
        <v>1.7027559055118102E-2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42549</v>
      </c>
      <c r="X31" s="373">
        <v>201.48</v>
      </c>
      <c r="Y31" s="40">
        <v>203.23</v>
      </c>
      <c r="Z31" s="40">
        <v>201.12</v>
      </c>
      <c r="AA31" s="373">
        <v>203.2</v>
      </c>
      <c r="AB31" s="95">
        <v>159382400</v>
      </c>
      <c r="AC31" s="247">
        <v>203.2</v>
      </c>
      <c r="AD31" s="2">
        <f t="shared" si="0"/>
        <v>2.1099999999999852</v>
      </c>
      <c r="AE31" s="138">
        <f t="shared" si="1"/>
        <v>1.8036072144288484E-2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42548</v>
      </c>
      <c r="X32" s="373">
        <v>201.59</v>
      </c>
      <c r="Y32" s="40">
        <v>201.6</v>
      </c>
      <c r="Z32" s="40">
        <v>198.65</v>
      </c>
      <c r="AA32" s="373">
        <v>199.6</v>
      </c>
      <c r="AB32" s="95">
        <v>230775800</v>
      </c>
      <c r="AC32" s="247">
        <v>199.6</v>
      </c>
      <c r="AD32" s="2">
        <f t="shared" si="0"/>
        <v>2.9499999999999886</v>
      </c>
      <c r="AE32" s="138">
        <f t="shared" si="1"/>
        <v>-1.790986026372765E-2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42545</v>
      </c>
      <c r="X33" s="373">
        <v>203.63</v>
      </c>
      <c r="Y33" s="40">
        <v>210.85</v>
      </c>
      <c r="Z33" s="40">
        <v>202.72</v>
      </c>
      <c r="AA33" s="373">
        <v>203.24</v>
      </c>
      <c r="AB33" s="95">
        <v>333444400</v>
      </c>
      <c r="AC33" s="247">
        <v>203.24</v>
      </c>
      <c r="AD33" s="2">
        <f t="shared" si="0"/>
        <v>8.1299999999999955</v>
      </c>
      <c r="AE33" s="138">
        <f t="shared" si="1"/>
        <v>-3.5909112470945415E-2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42544</v>
      </c>
      <c r="X34" s="373">
        <v>209.81</v>
      </c>
      <c r="Y34" s="40">
        <v>210.87</v>
      </c>
      <c r="Z34" s="40">
        <v>209.27</v>
      </c>
      <c r="AA34" s="373">
        <v>210.81</v>
      </c>
      <c r="AB34" s="95">
        <v>102731400</v>
      </c>
      <c r="AC34" s="247">
        <v>210.81</v>
      </c>
      <c r="AD34" s="2">
        <f t="shared" si="0"/>
        <v>1.5999999999999943</v>
      </c>
      <c r="AE34" s="138">
        <f t="shared" si="1"/>
        <v>1.302258529553102E-2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42543</v>
      </c>
      <c r="X35" s="373">
        <v>208.65</v>
      </c>
      <c r="Y35" s="40">
        <v>209.5</v>
      </c>
      <c r="Z35" s="40">
        <v>207.93</v>
      </c>
      <c r="AA35" s="373">
        <v>208.1</v>
      </c>
      <c r="AB35" s="95">
        <v>95560500</v>
      </c>
      <c r="AC35" s="247">
        <v>208.1</v>
      </c>
      <c r="AD35" s="2">
        <f t="shared" si="0"/>
        <v>1.5699999999999932</v>
      </c>
      <c r="AE35" s="138">
        <f t="shared" si="1"/>
        <v>-1.6311648436000414E-3</v>
      </c>
    </row>
    <row r="36" spans="1:31" x14ac:dyDescent="0.25">
      <c r="W36" s="94">
        <v>42542</v>
      </c>
      <c r="X36" s="373">
        <v>208.3</v>
      </c>
      <c r="Y36" s="40">
        <v>208.92</v>
      </c>
      <c r="Z36" s="40">
        <v>207.78</v>
      </c>
      <c r="AA36" s="373">
        <v>208.44</v>
      </c>
      <c r="AB36" s="95">
        <v>72461700</v>
      </c>
      <c r="AC36" s="247">
        <v>208.44</v>
      </c>
      <c r="AD36" s="2">
        <f t="shared" si="0"/>
        <v>1.1399999999999864</v>
      </c>
      <c r="AE36" s="138">
        <f t="shared" si="1"/>
        <v>2.8385855184027697E-3</v>
      </c>
    </row>
    <row r="37" spans="1:31" x14ac:dyDescent="0.25">
      <c r="L37" t="s">
        <v>230</v>
      </c>
      <c r="M37" s="2">
        <f>M55+K55-F55</f>
        <v>160.82999999999993</v>
      </c>
      <c r="W37" s="94">
        <v>42541</v>
      </c>
      <c r="X37" s="373">
        <v>208.82</v>
      </c>
      <c r="Y37" s="40">
        <v>209.61</v>
      </c>
      <c r="Z37" s="40">
        <v>207.75</v>
      </c>
      <c r="AA37" s="373">
        <v>207.85</v>
      </c>
      <c r="AB37" s="95">
        <v>82789600</v>
      </c>
      <c r="AC37" s="247">
        <v>207.85</v>
      </c>
      <c r="AD37" s="2">
        <f t="shared" si="0"/>
        <v>1.8600000000000136</v>
      </c>
      <c r="AE37" s="138">
        <f t="shared" si="1"/>
        <v>6.4400542320355303E-3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42538</v>
      </c>
      <c r="X38" s="373">
        <v>207.17</v>
      </c>
      <c r="Y38" s="40">
        <v>207.2</v>
      </c>
      <c r="Z38" s="40">
        <v>205.75</v>
      </c>
      <c r="AA38" s="373">
        <v>206.52</v>
      </c>
      <c r="AB38" s="95">
        <v>117055700</v>
      </c>
      <c r="AC38" s="247">
        <v>206.52</v>
      </c>
      <c r="AD38" s="2">
        <f t="shared" si="0"/>
        <v>1.4499999999999886</v>
      </c>
      <c r="AE38" s="138" t="e">
        <f t="shared" si="1"/>
        <v>#DIV/0!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8" t="s">
        <v>78</v>
      </c>
      <c r="Q39" s="528"/>
      <c r="R39" s="34"/>
      <c r="T39" s="91" t="s">
        <v>113</v>
      </c>
      <c r="W39" s="94">
        <v>42538</v>
      </c>
      <c r="X39" s="373" t="s">
        <v>262</v>
      </c>
      <c r="Y39" s="40"/>
      <c r="Z39" s="40"/>
      <c r="AA39" s="373"/>
      <c r="AB39" s="95"/>
      <c r="AC39" s="247"/>
      <c r="AD39" s="2">
        <f t="shared" si="0"/>
        <v>0</v>
      </c>
      <c r="AE39" s="138">
        <f t="shared" si="1"/>
        <v>-1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239.99800000000002</v>
      </c>
      <c r="R40" s="34"/>
      <c r="T40" s="97" t="s">
        <v>98</v>
      </c>
      <c r="U40" s="129">
        <v>218.05</v>
      </c>
      <c r="W40" s="94">
        <v>42537</v>
      </c>
      <c r="X40" s="373">
        <v>207.75</v>
      </c>
      <c r="Y40" s="40">
        <v>208.57</v>
      </c>
      <c r="Z40" s="40">
        <v>205.59</v>
      </c>
      <c r="AA40" s="373">
        <v>208.37</v>
      </c>
      <c r="AB40" s="95">
        <v>149533100</v>
      </c>
      <c r="AC40" s="247">
        <v>207.29</v>
      </c>
      <c r="AD40" s="2">
        <f t="shared" si="0"/>
        <v>2.9799999999999898</v>
      </c>
      <c r="AE40" s="138">
        <f t="shared" si="1"/>
        <v>2.9514224888715912E-3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237.81620000000004</v>
      </c>
      <c r="R41" s="34"/>
      <c r="T41" s="87" t="s">
        <v>99</v>
      </c>
      <c r="U41" s="130">
        <v>218.13</v>
      </c>
      <c r="W41" s="94">
        <v>42536</v>
      </c>
      <c r="X41" s="373">
        <v>208.04</v>
      </c>
      <c r="Y41" s="40">
        <v>209.36</v>
      </c>
      <c r="Z41" s="40">
        <v>207.53</v>
      </c>
      <c r="AA41" s="373">
        <v>207.75</v>
      </c>
      <c r="AB41" s="95">
        <v>109124500</v>
      </c>
      <c r="AC41" s="247">
        <v>206.68</v>
      </c>
      <c r="AD41" s="2">
        <f t="shared" si="0"/>
        <v>1.8300000000000125</v>
      </c>
      <c r="AE41" s="138">
        <f t="shared" si="1"/>
        <v>-1.3529184383456183E-3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235.63440000000003</v>
      </c>
      <c r="R42" s="34"/>
      <c r="T42" s="87" t="s">
        <v>100</v>
      </c>
      <c r="U42" s="130" t="s">
        <v>565</v>
      </c>
      <c r="W42" s="94">
        <v>42535</v>
      </c>
      <c r="X42" s="373">
        <v>208</v>
      </c>
      <c r="Y42" s="40">
        <v>208.74</v>
      </c>
      <c r="Z42" s="40">
        <v>206.92</v>
      </c>
      <c r="AA42" s="373">
        <v>208.04</v>
      </c>
      <c r="AB42" s="95">
        <v>125059300</v>
      </c>
      <c r="AC42" s="247">
        <v>206.96</v>
      </c>
      <c r="AD42" s="2">
        <f t="shared" si="0"/>
        <v>1.8200000000000216</v>
      </c>
      <c r="AE42" s="138">
        <f t="shared" si="1"/>
        <v>-1.9771423060230831E-3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233.45260000000002</v>
      </c>
      <c r="R43" s="83"/>
      <c r="T43" s="87" t="s">
        <v>101</v>
      </c>
      <c r="U43" s="130" t="s">
        <v>566</v>
      </c>
      <c r="W43" s="94">
        <v>42534</v>
      </c>
      <c r="X43" s="373">
        <v>209.36</v>
      </c>
      <c r="Y43" s="40">
        <v>210.37</v>
      </c>
      <c r="Z43" s="40">
        <v>208.35</v>
      </c>
      <c r="AA43" s="373">
        <v>208.45</v>
      </c>
      <c r="AB43" s="95">
        <v>117751200</v>
      </c>
      <c r="AC43" s="247">
        <v>207.37</v>
      </c>
      <c r="AD43" s="2">
        <f t="shared" si="0"/>
        <v>2.0200000000000102</v>
      </c>
      <c r="AE43" s="138">
        <f t="shared" si="1"/>
        <v>-7.7040865154559546E-3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231.27080000000001</v>
      </c>
      <c r="R44" s="83"/>
      <c r="T44" s="87" t="s">
        <v>251</v>
      </c>
      <c r="U44" s="130">
        <v>218.04</v>
      </c>
      <c r="W44" s="94">
        <v>42531</v>
      </c>
      <c r="X44" s="373">
        <v>210.46</v>
      </c>
      <c r="Y44" s="40">
        <v>210.86</v>
      </c>
      <c r="Z44" s="40">
        <v>209.43</v>
      </c>
      <c r="AA44" s="373">
        <v>210.07</v>
      </c>
      <c r="AB44" s="95">
        <v>113829200</v>
      </c>
      <c r="AC44" s="247">
        <v>208.98</v>
      </c>
      <c r="AD44" s="2">
        <f t="shared" si="0"/>
        <v>1.4300000000000068</v>
      </c>
      <c r="AE44" s="138">
        <f t="shared" si="1"/>
        <v>-9.4795715233670919E-3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229.08900000000003</v>
      </c>
      <c r="R45" s="83"/>
      <c r="T45" s="87" t="s">
        <v>252</v>
      </c>
      <c r="U45" s="130" t="s">
        <v>377</v>
      </c>
      <c r="W45" s="94">
        <v>42530</v>
      </c>
      <c r="X45" s="373">
        <v>211.51</v>
      </c>
      <c r="Y45" s="40">
        <v>212.22</v>
      </c>
      <c r="Z45" s="40">
        <v>211.19</v>
      </c>
      <c r="AA45" s="373">
        <v>212.08</v>
      </c>
      <c r="AB45" s="95">
        <v>73786900</v>
      </c>
      <c r="AC45" s="247">
        <v>210.98</v>
      </c>
      <c r="AD45" s="2">
        <f t="shared" si="0"/>
        <v>1.0300000000000011</v>
      </c>
      <c r="AE45" s="138">
        <f t="shared" si="1"/>
        <v>-1.3726511099542149E-3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226.90720000000002</v>
      </c>
      <c r="R46" s="83"/>
      <c r="T46" s="87" t="s">
        <v>253</v>
      </c>
      <c r="U46" s="234">
        <v>7.6100000000000001E-2</v>
      </c>
      <c r="W46" s="94">
        <v>42529</v>
      </c>
      <c r="X46" s="373">
        <v>211.84</v>
      </c>
      <c r="Y46" s="40">
        <v>212.52</v>
      </c>
      <c r="Z46" s="40">
        <v>211.69</v>
      </c>
      <c r="AA46" s="373">
        <v>212.37</v>
      </c>
      <c r="AB46" s="95">
        <v>66170900</v>
      </c>
      <c r="AC46" s="247">
        <v>211.27</v>
      </c>
      <c r="AD46" s="2">
        <f t="shared" si="0"/>
        <v>0.83000000000001251</v>
      </c>
      <c r="AE46" s="138">
        <f t="shared" si="1"/>
        <v>3.2766644505650699E-3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224.72540000000001</v>
      </c>
      <c r="R47" s="83"/>
      <c r="T47" s="87"/>
      <c r="U47" s="130"/>
      <c r="W47" s="94">
        <v>42528</v>
      </c>
      <c r="X47" s="373">
        <v>211.53</v>
      </c>
      <c r="Y47" s="40">
        <v>212.34</v>
      </c>
      <c r="Z47" s="40">
        <v>211.5</v>
      </c>
      <c r="AA47" s="373">
        <v>211.68</v>
      </c>
      <c r="AB47" s="95">
        <v>60974800</v>
      </c>
      <c r="AC47" s="247">
        <v>210.58</v>
      </c>
      <c r="AD47" s="2">
        <f t="shared" si="0"/>
        <v>0.84000000000000341</v>
      </c>
      <c r="AE47" s="138">
        <f t="shared" si="1"/>
        <v>1.5219252354228274E-3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222.5436</v>
      </c>
      <c r="R48" s="83"/>
      <c r="T48" s="87" t="s">
        <v>105</v>
      </c>
      <c r="U48" s="130" t="s">
        <v>567</v>
      </c>
      <c r="W48" s="94">
        <v>42527</v>
      </c>
      <c r="X48" s="373">
        <v>210.7</v>
      </c>
      <c r="Y48" s="40">
        <v>211.77</v>
      </c>
      <c r="Z48" s="40">
        <v>210.51</v>
      </c>
      <c r="AA48" s="373">
        <v>211.35</v>
      </c>
      <c r="AB48" s="95">
        <v>64887000</v>
      </c>
      <c r="AC48" s="247">
        <v>210.26</v>
      </c>
      <c r="AD48" s="2">
        <f t="shared" si="0"/>
        <v>1.2600000000000193</v>
      </c>
      <c r="AE48" s="138">
        <f t="shared" si="1"/>
        <v>5.1149672546488834E-3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220.36180000000002</v>
      </c>
      <c r="R49" s="83"/>
      <c r="T49" s="87" t="s">
        <v>106</v>
      </c>
      <c r="U49" s="130" t="s">
        <v>568</v>
      </c>
      <c r="W49" s="94">
        <v>42524</v>
      </c>
      <c r="X49" s="373">
        <v>210.25</v>
      </c>
      <c r="Y49" s="40">
        <v>210.69</v>
      </c>
      <c r="Z49" s="40">
        <v>208.86</v>
      </c>
      <c r="AA49" s="373">
        <v>210.28</v>
      </c>
      <c r="AB49" s="95">
        <v>101757100</v>
      </c>
      <c r="AC49" s="247">
        <v>209.19</v>
      </c>
      <c r="AD49" s="2">
        <f t="shared" si="0"/>
        <v>1.8299999999999841</v>
      </c>
      <c r="AE49" s="138">
        <f t="shared" si="1"/>
        <v>-3.0025736345439258E-3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218.18</v>
      </c>
      <c r="R50" s="83"/>
      <c r="T50" s="87" t="s">
        <v>107</v>
      </c>
      <c r="U50" s="131">
        <v>51429782</v>
      </c>
      <c r="W50" s="94">
        <v>42523</v>
      </c>
      <c r="X50" s="373">
        <v>209.8</v>
      </c>
      <c r="Y50" s="40">
        <v>210.93</v>
      </c>
      <c r="Z50" s="40">
        <v>209.24</v>
      </c>
      <c r="AA50" s="373">
        <v>210.91</v>
      </c>
      <c r="AB50" s="95">
        <v>63044700</v>
      </c>
      <c r="AC50" s="247">
        <v>209.82</v>
      </c>
      <c r="AD50" s="2">
        <f t="shared" si="0"/>
        <v>1.6899999999999977</v>
      </c>
      <c r="AE50" s="138">
        <f t="shared" si="1"/>
        <v>3.0595659240844064E-3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215.9982</v>
      </c>
      <c r="R51" s="83"/>
      <c r="T51" s="87" t="s">
        <v>110</v>
      </c>
      <c r="U51" s="131">
        <v>94204200</v>
      </c>
      <c r="W51" s="94">
        <v>42522</v>
      </c>
      <c r="X51" s="373">
        <v>209.12</v>
      </c>
      <c r="Y51" s="40">
        <v>210.48</v>
      </c>
      <c r="Z51" s="40">
        <v>208.89</v>
      </c>
      <c r="AA51" s="373">
        <v>210.27</v>
      </c>
      <c r="AB51" s="95">
        <v>69936200</v>
      </c>
      <c r="AC51" s="247">
        <v>209.18</v>
      </c>
      <c r="AD51" s="2">
        <f t="shared" si="0"/>
        <v>1.5900000000000034</v>
      </c>
      <c r="AE51" s="138">
        <f t="shared" si="1"/>
        <v>2.0598802395210836E-3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213.81640000000002</v>
      </c>
      <c r="R52" s="83"/>
      <c r="T52" s="87" t="s">
        <v>254</v>
      </c>
      <c r="U52" s="130">
        <v>18</v>
      </c>
      <c r="W52" s="94">
        <v>42521</v>
      </c>
      <c r="X52" s="373">
        <v>210.56</v>
      </c>
      <c r="Y52" s="40">
        <v>210.69</v>
      </c>
      <c r="Z52" s="40">
        <v>209.18</v>
      </c>
      <c r="AA52" s="373">
        <v>209.84</v>
      </c>
      <c r="AB52" s="95">
        <v>109879400</v>
      </c>
      <c r="AC52" s="247">
        <v>208.75</v>
      </c>
      <c r="AD52" s="2">
        <f t="shared" si="0"/>
        <v>1.5099999999999909</v>
      </c>
      <c r="AE52" s="138">
        <f t="shared" si="1"/>
        <v>-1.9125029882859357E-3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211.63460000000001</v>
      </c>
      <c r="R53" s="83"/>
      <c r="T53" s="87" t="s">
        <v>255</v>
      </c>
      <c r="U53" s="130">
        <v>2.0099999999999998</v>
      </c>
      <c r="W53" s="94">
        <v>42517</v>
      </c>
      <c r="X53" s="373">
        <v>209.53</v>
      </c>
      <c r="Y53" s="40">
        <v>210.25</v>
      </c>
      <c r="Z53" s="40">
        <v>209.47</v>
      </c>
      <c r="AA53" s="373">
        <v>210.24</v>
      </c>
      <c r="AB53" s="95">
        <v>64211200</v>
      </c>
      <c r="AC53" s="247">
        <v>209.15</v>
      </c>
      <c r="AD53" s="2">
        <f t="shared" si="0"/>
        <v>0.78000000000000114</v>
      </c>
      <c r="AE53" s="138">
        <f t="shared" si="1"/>
        <v>4.2735042735042583E-3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209.4528</v>
      </c>
      <c r="R54" s="83"/>
      <c r="T54" s="87"/>
      <c r="U54" s="130"/>
      <c r="W54" s="94">
        <v>42516</v>
      </c>
      <c r="X54" s="373">
        <v>209.44</v>
      </c>
      <c r="Y54" s="40">
        <v>209.71</v>
      </c>
      <c r="Z54" s="40">
        <v>208.97</v>
      </c>
      <c r="AA54" s="373">
        <v>209.34</v>
      </c>
      <c r="AB54" s="95">
        <v>55280700</v>
      </c>
      <c r="AC54" s="247">
        <v>208.26</v>
      </c>
      <c r="AD54" s="2">
        <f t="shared" si="0"/>
        <v>0.74000000000000909</v>
      </c>
      <c r="AE54" s="138">
        <f t="shared" si="1"/>
        <v>2.881844380404619E-4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207.27099999999999</v>
      </c>
      <c r="R55" s="83"/>
      <c r="T55" s="87"/>
      <c r="U55" s="130"/>
      <c r="W55" s="94">
        <v>42515</v>
      </c>
      <c r="X55" s="373">
        <v>208.67</v>
      </c>
      <c r="Y55" s="40">
        <v>209.77</v>
      </c>
      <c r="Z55" s="40">
        <v>207.87</v>
      </c>
      <c r="AA55" s="373">
        <v>209.28</v>
      </c>
      <c r="AB55" s="95">
        <v>76621400</v>
      </c>
      <c r="AC55" s="247">
        <v>208.2</v>
      </c>
      <c r="AD55" s="2">
        <f t="shared" si="0"/>
        <v>1.9000000000000057</v>
      </c>
      <c r="AE55" s="138">
        <f t="shared" si="1"/>
        <v>6.8185115334395974E-3</v>
      </c>
    </row>
    <row r="56" spans="1:31" x14ac:dyDescent="0.25">
      <c r="O56" s="2"/>
      <c r="P56" s="83">
        <v>0.94</v>
      </c>
      <c r="Q56" s="83">
        <f t="shared" si="5"/>
        <v>205.08920000000001</v>
      </c>
      <c r="R56" s="83"/>
      <c r="W56" s="94">
        <v>42514</v>
      </c>
      <c r="X56" s="373">
        <v>206.17</v>
      </c>
      <c r="Y56" s="40">
        <v>208.24</v>
      </c>
      <c r="Z56" s="40">
        <v>206.14</v>
      </c>
      <c r="AA56" s="373">
        <v>207.87</v>
      </c>
      <c r="AB56" s="95">
        <v>93537800</v>
      </c>
      <c r="AC56" s="247">
        <v>206.79</v>
      </c>
      <c r="AD56" s="2">
        <f t="shared" si="0"/>
        <v>2.1000000000000227</v>
      </c>
      <c r="AE56" s="138">
        <f t="shared" si="1"/>
        <v>1.2931667891256327E-2</v>
      </c>
    </row>
    <row r="57" spans="1:31" x14ac:dyDescent="0.25">
      <c r="O57" s="2"/>
      <c r="P57" s="83">
        <v>0.93</v>
      </c>
      <c r="Q57" s="83">
        <f t="shared" si="5"/>
        <v>202.90740000000002</v>
      </c>
      <c r="R57" s="83"/>
      <c r="W57" s="94">
        <v>42513</v>
      </c>
      <c r="X57" s="373">
        <v>205.51</v>
      </c>
      <c r="Y57" s="40">
        <v>205.84</v>
      </c>
      <c r="Z57" s="40">
        <v>204.99</v>
      </c>
      <c r="AA57" s="373">
        <v>205.21</v>
      </c>
      <c r="AB57" s="95">
        <v>58682600</v>
      </c>
      <c r="AC57" s="247">
        <v>204.15</v>
      </c>
      <c r="AD57" s="2">
        <f t="shared" si="0"/>
        <v>0.84999999999999432</v>
      </c>
      <c r="AE57" s="138">
        <f t="shared" si="1"/>
        <v>-1.3696619869881799E-3</v>
      </c>
    </row>
    <row r="58" spans="1:31" x14ac:dyDescent="0.25">
      <c r="O58" s="2"/>
      <c r="P58" s="83">
        <v>0.92</v>
      </c>
      <c r="Q58" s="83">
        <f t="shared" si="5"/>
        <v>200.72560000000001</v>
      </c>
      <c r="R58" s="83"/>
      <c r="W58" s="94">
        <v>42510</v>
      </c>
      <c r="X58" s="373">
        <v>204.92</v>
      </c>
      <c r="Y58" s="40">
        <v>206.1</v>
      </c>
      <c r="Z58" s="40">
        <v>204.86</v>
      </c>
      <c r="AA58" s="373">
        <v>205.49</v>
      </c>
      <c r="AB58" s="95">
        <v>104990400</v>
      </c>
      <c r="AC58" s="247">
        <v>204.43</v>
      </c>
      <c r="AD58" s="2">
        <f t="shared" si="0"/>
        <v>1.2399999999999807</v>
      </c>
      <c r="AE58" s="138">
        <f t="shared" si="1"/>
        <v>6.3503002855174184E-3</v>
      </c>
    </row>
    <row r="59" spans="1:31" x14ac:dyDescent="0.25">
      <c r="O59" s="2"/>
      <c r="P59" s="83">
        <v>0.91</v>
      </c>
      <c r="Q59" s="83">
        <f t="shared" si="5"/>
        <v>198.5438</v>
      </c>
      <c r="R59" s="83"/>
      <c r="W59" s="94">
        <v>42509</v>
      </c>
      <c r="X59" s="373">
        <v>204.06</v>
      </c>
      <c r="Y59" s="40">
        <v>204.54</v>
      </c>
      <c r="Z59" s="40">
        <v>202.78</v>
      </c>
      <c r="AA59" s="373">
        <v>204.2</v>
      </c>
      <c r="AB59" s="95">
        <v>115430500</v>
      </c>
      <c r="AC59" s="247">
        <v>203.14</v>
      </c>
      <c r="AD59" s="2">
        <f t="shared" si="0"/>
        <v>1.7599999999999909</v>
      </c>
      <c r="AE59" s="138">
        <f t="shared" si="1"/>
        <v>-3.4829531518273393E-3</v>
      </c>
    </row>
    <row r="60" spans="1:31" x14ac:dyDescent="0.25">
      <c r="O60" s="2"/>
      <c r="P60" s="83">
        <v>0.9</v>
      </c>
      <c r="Q60" s="83">
        <f t="shared" si="5"/>
        <v>196.36200000000002</v>
      </c>
      <c r="R60" s="83"/>
      <c r="W60" s="94">
        <v>42508</v>
      </c>
      <c r="X60" s="373">
        <v>204.44</v>
      </c>
      <c r="Y60" s="40">
        <v>206.3</v>
      </c>
      <c r="Z60" s="40">
        <v>203.63</v>
      </c>
      <c r="AA60" s="373">
        <v>204.91</v>
      </c>
      <c r="AB60" s="95">
        <v>123493400</v>
      </c>
      <c r="AC60" s="247">
        <v>203.85</v>
      </c>
      <c r="AD60" s="2">
        <f t="shared" si="0"/>
        <v>2.6700000000000159</v>
      </c>
      <c r="AE60" s="138">
        <f t="shared" si="1"/>
        <v>2.9442072721930224E-4</v>
      </c>
    </row>
    <row r="61" spans="1:31" x14ac:dyDescent="0.25">
      <c r="W61" s="94">
        <v>42507</v>
      </c>
      <c r="X61" s="373">
        <v>206.46</v>
      </c>
      <c r="Y61" s="40">
        <v>206.8</v>
      </c>
      <c r="Z61" s="40">
        <v>204.23</v>
      </c>
      <c r="AA61" s="373">
        <v>204.85</v>
      </c>
      <c r="AB61" s="95">
        <v>114924900</v>
      </c>
      <c r="AC61" s="247">
        <v>203.79</v>
      </c>
      <c r="AD61" s="2">
        <f t="shared" si="0"/>
        <v>2.5700000000000216</v>
      </c>
      <c r="AE61" s="138">
        <f t="shared" si="1"/>
        <v>-9.333527781828832E-3</v>
      </c>
    </row>
    <row r="62" spans="1:31" x14ac:dyDescent="0.25">
      <c r="W62" s="94">
        <v>42506</v>
      </c>
      <c r="X62" s="373">
        <v>204.96</v>
      </c>
      <c r="Y62" s="40">
        <v>207.34</v>
      </c>
      <c r="Z62" s="40">
        <v>204.89</v>
      </c>
      <c r="AA62" s="373">
        <v>206.78</v>
      </c>
      <c r="AB62" s="95">
        <v>77486800</v>
      </c>
      <c r="AC62" s="247">
        <v>205.71</v>
      </c>
      <c r="AD62" s="2">
        <f t="shared" si="0"/>
        <v>2.4500000000000171</v>
      </c>
      <c r="AE62" s="138">
        <f t="shared" si="1"/>
        <v>9.8674521354935596E-3</v>
      </c>
    </row>
    <row r="63" spans="1:31" x14ac:dyDescent="0.25">
      <c r="W63" s="94">
        <v>42503</v>
      </c>
      <c r="X63" s="373">
        <v>206.21</v>
      </c>
      <c r="Y63" s="40">
        <v>206.86</v>
      </c>
      <c r="Z63" s="40">
        <v>204.38</v>
      </c>
      <c r="AA63" s="373">
        <v>204.76</v>
      </c>
      <c r="AB63" s="95">
        <v>96474600</v>
      </c>
      <c r="AC63" s="247">
        <v>203.7</v>
      </c>
      <c r="AD63" s="2">
        <f t="shared" si="0"/>
        <v>2.4800000000000182</v>
      </c>
      <c r="AE63" s="138">
        <f t="shared" si="1"/>
        <v>-8.7108861745097688E-3</v>
      </c>
    </row>
    <row r="64" spans="1:31" x14ac:dyDescent="0.25">
      <c r="W64" s="94">
        <v>42502</v>
      </c>
      <c r="X64" s="373">
        <v>207.29</v>
      </c>
      <c r="Y64" s="40">
        <v>207.49</v>
      </c>
      <c r="Z64" s="40">
        <v>205.37</v>
      </c>
      <c r="AA64" s="373">
        <v>206.56</v>
      </c>
      <c r="AB64" s="95">
        <v>89586300</v>
      </c>
      <c r="AC64" s="247">
        <v>205.49</v>
      </c>
      <c r="AD64" s="2">
        <f t="shared" si="0"/>
        <v>2.1200000000000045</v>
      </c>
      <c r="AE64" s="138">
        <f t="shared" si="1"/>
        <v>2.9207029158362374E-4</v>
      </c>
    </row>
    <row r="65" spans="23:31" x14ac:dyDescent="0.25">
      <c r="W65" s="94">
        <v>42501</v>
      </c>
      <c r="X65" s="373">
        <v>207.91</v>
      </c>
      <c r="Y65" s="40">
        <v>208.54</v>
      </c>
      <c r="Z65" s="40">
        <v>206.5</v>
      </c>
      <c r="AA65" s="373">
        <v>206.5</v>
      </c>
      <c r="AB65" s="95">
        <v>81727000</v>
      </c>
      <c r="AC65" s="247">
        <v>205.43</v>
      </c>
      <c r="AD65" s="2">
        <f t="shared" si="0"/>
        <v>2.039999999999992</v>
      </c>
      <c r="AE65" s="138">
        <f t="shared" si="1"/>
        <v>-9.3552587163041601E-3</v>
      </c>
    </row>
    <row r="66" spans="23:31" x14ac:dyDescent="0.25">
      <c r="W66" s="94">
        <v>42500</v>
      </c>
      <c r="X66" s="373">
        <v>206.72</v>
      </c>
      <c r="Y66" s="40">
        <v>208.47</v>
      </c>
      <c r="Z66" s="40">
        <v>206.64</v>
      </c>
      <c r="AA66" s="373">
        <v>208.45</v>
      </c>
      <c r="AB66" s="95">
        <v>77472200</v>
      </c>
      <c r="AC66" s="247">
        <v>207.37</v>
      </c>
      <c r="AD66" s="2">
        <f t="shared" si="0"/>
        <v>1.8300000000000125</v>
      </c>
      <c r="AE66" s="138">
        <f t="shared" si="1"/>
        <v>1.2449956058978584E-2</v>
      </c>
    </row>
    <row r="67" spans="23:31" x14ac:dyDescent="0.25">
      <c r="W67" s="94">
        <v>42499</v>
      </c>
      <c r="X67" s="373">
        <v>205.57</v>
      </c>
      <c r="Y67" s="40">
        <v>206.4</v>
      </c>
      <c r="Z67" s="40">
        <v>205.36</v>
      </c>
      <c r="AA67" s="373">
        <v>205.89</v>
      </c>
      <c r="AB67" s="95">
        <v>74374900</v>
      </c>
      <c r="AC67" s="247">
        <v>204.82</v>
      </c>
      <c r="AD67" s="2">
        <f t="shared" si="0"/>
        <v>1.039999999999992</v>
      </c>
      <c r="AE67" s="138">
        <f t="shared" si="1"/>
        <v>7.8178442294540851E-4</v>
      </c>
    </row>
    <row r="68" spans="23:31" x14ac:dyDescent="0.25">
      <c r="W68" s="94">
        <v>42496</v>
      </c>
      <c r="X68" s="10">
        <v>204.06</v>
      </c>
      <c r="Y68" s="40">
        <v>205.77</v>
      </c>
      <c r="Z68" s="40">
        <v>203.88</v>
      </c>
      <c r="AA68" s="10">
        <v>205.72</v>
      </c>
      <c r="AB68" s="95">
        <v>89315000</v>
      </c>
      <c r="AC68" s="247">
        <v>204.66</v>
      </c>
      <c r="AD68" s="2">
        <f>Y68-Z68</f>
        <v>1.8900000000000148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90</v>
      </c>
      <c r="T2" s="85"/>
      <c r="W2" s="94">
        <v>42591</v>
      </c>
      <c r="X2" s="10">
        <v>66.45</v>
      </c>
      <c r="Y2" s="40">
        <v>67.64</v>
      </c>
      <c r="Z2" s="40">
        <v>66.33</v>
      </c>
      <c r="AA2" s="10">
        <v>67</v>
      </c>
      <c r="AB2" s="95">
        <v>1724800</v>
      </c>
      <c r="AC2" s="247">
        <v>67</v>
      </c>
      <c r="AD2" s="2">
        <f>Y2-Z2</f>
        <v>1.3100000000000023</v>
      </c>
      <c r="AE2" s="138">
        <f>AC2/AC3-1</f>
        <v>1.6075219896875881E-2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58.038444444444458</v>
      </c>
      <c r="T3" s="121"/>
      <c r="W3" s="94">
        <v>42590</v>
      </c>
      <c r="X3" s="10">
        <v>66.569999999999993</v>
      </c>
      <c r="Y3" s="40">
        <v>67.22</v>
      </c>
      <c r="Z3" s="40">
        <v>65.72</v>
      </c>
      <c r="AA3" s="10">
        <v>65.94</v>
      </c>
      <c r="AB3" s="95">
        <v>1236300</v>
      </c>
      <c r="AC3" s="247">
        <v>65.94</v>
      </c>
      <c r="AD3" s="2">
        <f>Y3-Z3</f>
        <v>1.5</v>
      </c>
      <c r="AE3" s="138">
        <f>AC3/AC4-1</f>
        <v>-9.1660405709992343E-3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67</v>
      </c>
      <c r="T4" s="121"/>
      <c r="W4" s="94">
        <v>42587</v>
      </c>
      <c r="X4" s="10">
        <v>65.59</v>
      </c>
      <c r="Y4" s="40">
        <v>66.569999999999993</v>
      </c>
      <c r="Z4" s="40">
        <v>65.14</v>
      </c>
      <c r="AA4" s="10">
        <v>66.55</v>
      </c>
      <c r="AB4" s="95">
        <v>2178500</v>
      </c>
      <c r="AC4" s="247">
        <v>66.55</v>
      </c>
      <c r="AD4" s="2">
        <f t="shared" ref="AD4:AD67" si="0">Y4-Z4</f>
        <v>1.4299999999999926</v>
      </c>
      <c r="AE4" s="138">
        <f t="shared" ref="AE4:AE67" si="1">AC4/AC5-1</f>
        <v>2.1332105586249206E-2</v>
      </c>
      <c r="AK4" s="236"/>
      <c r="AN4" s="236"/>
    </row>
    <row r="5" spans="1:40" x14ac:dyDescent="0.25">
      <c r="B5" s="74">
        <v>42573</v>
      </c>
      <c r="C5" s="434">
        <v>20</v>
      </c>
      <c r="D5" s="46">
        <v>63.68</v>
      </c>
      <c r="E5" s="46">
        <v>0</v>
      </c>
      <c r="F5" s="44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6030</v>
      </c>
      <c r="W5" s="94">
        <v>42586</v>
      </c>
      <c r="X5" s="10">
        <v>64.45</v>
      </c>
      <c r="Y5" s="40">
        <v>65.260000000000005</v>
      </c>
      <c r="Z5" s="40">
        <v>64.02</v>
      </c>
      <c r="AA5" s="10">
        <v>65.16</v>
      </c>
      <c r="AB5" s="95">
        <v>3069800</v>
      </c>
      <c r="AC5" s="247">
        <v>65.16</v>
      </c>
      <c r="AD5" s="2">
        <f t="shared" si="0"/>
        <v>1.2400000000000091</v>
      </c>
      <c r="AE5" s="138">
        <f t="shared" si="1"/>
        <v>1.1958378630221977E-2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5223.4600000000009</v>
      </c>
      <c r="W6" s="94">
        <v>42585</v>
      </c>
      <c r="X6" s="10">
        <v>63.33</v>
      </c>
      <c r="Y6" s="40">
        <v>65.03</v>
      </c>
      <c r="Z6" s="40">
        <v>63.3</v>
      </c>
      <c r="AA6" s="10">
        <v>64.39</v>
      </c>
      <c r="AB6" s="95">
        <v>3477200</v>
      </c>
      <c r="AC6" s="247">
        <v>64.39</v>
      </c>
      <c r="AD6" s="2">
        <f t="shared" si="0"/>
        <v>1.730000000000004</v>
      </c>
      <c r="AE6" s="138">
        <f t="shared" si="1"/>
        <v>-9.9938499384994994E-3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1221.1299999999992</v>
      </c>
      <c r="R7">
        <v>70</v>
      </c>
      <c r="T7" s="85"/>
      <c r="W7" s="94">
        <v>42584</v>
      </c>
      <c r="X7" s="10">
        <v>65.569999999999993</v>
      </c>
      <c r="Y7" s="40">
        <v>65.959999999999994</v>
      </c>
      <c r="Z7" s="40">
        <v>64.430000000000007</v>
      </c>
      <c r="AA7" s="10">
        <v>65.040000000000006</v>
      </c>
      <c r="AB7" s="95">
        <v>2304100</v>
      </c>
      <c r="AC7" s="247">
        <v>65.040000000000006</v>
      </c>
      <c r="AD7" s="2">
        <f t="shared" si="0"/>
        <v>1.5299999999999869</v>
      </c>
      <c r="AE7" s="138" t="e">
        <f t="shared" si="1"/>
        <v>#DIV/0!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806.53999999999905</v>
      </c>
      <c r="W8" s="94">
        <v>42584</v>
      </c>
      <c r="X8" s="10" t="s">
        <v>360</v>
      </c>
      <c r="Y8" s="40"/>
      <c r="Z8" s="40"/>
      <c r="AA8" s="10"/>
      <c r="AB8" s="95"/>
      <c r="AC8" s="247"/>
      <c r="AD8" s="2">
        <f t="shared" si="0"/>
        <v>0</v>
      </c>
      <c r="AE8" s="138">
        <f t="shared" si="1"/>
        <v>-1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0.15440723198799242</v>
      </c>
      <c r="W9" s="94">
        <v>42583</v>
      </c>
      <c r="X9" s="10">
        <v>65.92</v>
      </c>
      <c r="Y9" s="40">
        <v>66.87</v>
      </c>
      <c r="Z9" s="40">
        <v>65.8</v>
      </c>
      <c r="AA9" s="10">
        <v>66.14</v>
      </c>
      <c r="AB9" s="95">
        <v>2073400</v>
      </c>
      <c r="AC9" s="247">
        <v>65.86</v>
      </c>
      <c r="AD9" s="2">
        <f t="shared" si="0"/>
        <v>1.0700000000000074</v>
      </c>
      <c r="AE9" s="138">
        <f t="shared" si="1"/>
        <v>1.8253726802557324E-3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42580</v>
      </c>
      <c r="X10" s="10">
        <v>66.48</v>
      </c>
      <c r="Y10" s="40">
        <v>66.7</v>
      </c>
      <c r="Z10" s="40">
        <v>65.5</v>
      </c>
      <c r="AA10" s="10">
        <v>66.02</v>
      </c>
      <c r="AB10" s="95">
        <v>1577000</v>
      </c>
      <c r="AC10" s="247">
        <v>65.739999999999995</v>
      </c>
      <c r="AD10" s="2">
        <f t="shared" si="0"/>
        <v>1.2000000000000028</v>
      </c>
      <c r="AE10" s="138">
        <f t="shared" si="1"/>
        <v>-6.7986100619429335E-3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42579</v>
      </c>
      <c r="X11" s="10">
        <v>66.17</v>
      </c>
      <c r="Y11" s="40">
        <v>66.59</v>
      </c>
      <c r="Z11" s="40">
        <v>65.2</v>
      </c>
      <c r="AA11" s="10">
        <v>66.47</v>
      </c>
      <c r="AB11" s="95">
        <v>2332100</v>
      </c>
      <c r="AC11" s="247">
        <v>66.19</v>
      </c>
      <c r="AD11" s="2">
        <f t="shared" si="0"/>
        <v>1.3900000000000006</v>
      </c>
      <c r="AE11" s="138">
        <f t="shared" si="1"/>
        <v>0</v>
      </c>
      <c r="AK11" s="236"/>
      <c r="AN11" s="236"/>
    </row>
    <row r="12" spans="1:40" x14ac:dyDescent="0.25">
      <c r="H12" s="72"/>
      <c r="W12" s="94">
        <v>42578</v>
      </c>
      <c r="X12" s="10">
        <v>68.14</v>
      </c>
      <c r="Y12" s="40">
        <v>68.19</v>
      </c>
      <c r="Z12" s="40">
        <v>66.22</v>
      </c>
      <c r="AA12" s="10">
        <v>66.47</v>
      </c>
      <c r="AB12" s="95">
        <v>4701500</v>
      </c>
      <c r="AC12" s="247">
        <v>66.19</v>
      </c>
      <c r="AD12" s="2">
        <f t="shared" si="0"/>
        <v>1.9699999999999989</v>
      </c>
      <c r="AE12" s="138">
        <f t="shared" si="1"/>
        <v>9.147735935356005E-3</v>
      </c>
    </row>
    <row r="13" spans="1:40" x14ac:dyDescent="0.25">
      <c r="H13" s="72"/>
      <c r="W13" s="94">
        <v>42577</v>
      </c>
      <c r="X13" s="10">
        <v>65.36</v>
      </c>
      <c r="Y13" s="40">
        <v>66.38</v>
      </c>
      <c r="Z13" s="40">
        <v>64.05</v>
      </c>
      <c r="AA13" s="10">
        <v>65.87</v>
      </c>
      <c r="AB13" s="95">
        <v>4316900</v>
      </c>
      <c r="AC13" s="247">
        <v>65.59</v>
      </c>
      <c r="AD13" s="2">
        <f t="shared" si="0"/>
        <v>2.3299999999999983</v>
      </c>
      <c r="AE13" s="138">
        <f t="shared" si="1"/>
        <v>1.422607082109173E-2</v>
      </c>
      <c r="AK13" s="236"/>
      <c r="AN13" s="236"/>
    </row>
    <row r="14" spans="1:40" x14ac:dyDescent="0.25">
      <c r="H14" s="72"/>
      <c r="T14" s="84"/>
      <c r="U14" s="11"/>
      <c r="W14" s="94">
        <v>42576</v>
      </c>
      <c r="X14" s="10">
        <v>64.989999999999995</v>
      </c>
      <c r="Y14" s="40">
        <v>65.52</v>
      </c>
      <c r="Z14" s="40">
        <v>64.680000000000007</v>
      </c>
      <c r="AA14" s="10">
        <v>64.94</v>
      </c>
      <c r="AB14" s="95">
        <v>4223700</v>
      </c>
      <c r="AC14" s="247">
        <v>64.67</v>
      </c>
      <c r="AD14" s="2">
        <f t="shared" si="0"/>
        <v>0.8399999999999892</v>
      </c>
      <c r="AE14" s="138">
        <f t="shared" si="1"/>
        <v>2.014254725751341E-3</v>
      </c>
    </row>
    <row r="15" spans="1:40" x14ac:dyDescent="0.25">
      <c r="H15" s="72"/>
      <c r="W15" s="94">
        <v>42573</v>
      </c>
      <c r="X15" s="10">
        <v>66.739999999999995</v>
      </c>
      <c r="Y15" s="40">
        <v>67.150000000000006</v>
      </c>
      <c r="Z15" s="40">
        <v>62.4</v>
      </c>
      <c r="AA15" s="10">
        <v>64.81</v>
      </c>
      <c r="AB15" s="95">
        <v>12772200</v>
      </c>
      <c r="AC15" s="247">
        <v>64.540000000000006</v>
      </c>
      <c r="AD15" s="2">
        <f t="shared" si="0"/>
        <v>4.7500000000000071</v>
      </c>
      <c r="AE15" s="138">
        <f t="shared" si="1"/>
        <v>-8.6094590767487933E-2</v>
      </c>
      <c r="AK15" s="236"/>
      <c r="AN15" s="236"/>
    </row>
    <row r="16" spans="1:40" x14ac:dyDescent="0.25">
      <c r="H16" s="72"/>
      <c r="W16" s="94">
        <v>42572</v>
      </c>
      <c r="X16" s="10">
        <v>70</v>
      </c>
      <c r="Y16" s="40">
        <v>71.33</v>
      </c>
      <c r="Z16" s="40">
        <v>69.760000000000005</v>
      </c>
      <c r="AA16" s="10">
        <v>70.92</v>
      </c>
      <c r="AB16" s="95">
        <v>5387400</v>
      </c>
      <c r="AC16" s="247">
        <v>70.62</v>
      </c>
      <c r="AD16" s="2">
        <f t="shared" si="0"/>
        <v>1.5699999999999932</v>
      </c>
      <c r="AE16" s="138">
        <f t="shared" si="1"/>
        <v>2.0520231213872808E-2</v>
      </c>
    </row>
    <row r="17" spans="1:40" x14ac:dyDescent="0.25">
      <c r="H17" s="72"/>
      <c r="W17" s="94">
        <v>42571</v>
      </c>
      <c r="X17" s="10">
        <v>68.47</v>
      </c>
      <c r="Y17" s="40">
        <v>69.8</v>
      </c>
      <c r="Z17" s="40">
        <v>67.959999999999994</v>
      </c>
      <c r="AA17" s="10">
        <v>69.489999999999995</v>
      </c>
      <c r="AB17" s="95">
        <v>3220800</v>
      </c>
      <c r="AC17" s="247">
        <v>69.2</v>
      </c>
      <c r="AD17" s="2">
        <f t="shared" si="0"/>
        <v>1.8400000000000034</v>
      </c>
      <c r="AE17" s="138">
        <f t="shared" si="1"/>
        <v>1.7048794826572511E-2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80</v>
      </c>
      <c r="I18" s="18"/>
      <c r="J18" s="18"/>
      <c r="K18" s="18">
        <f>SUM(K2:K7)</f>
        <v>5089.74</v>
      </c>
      <c r="L18" s="18"/>
      <c r="M18" s="18">
        <f>SUM(M2:M6)</f>
        <v>0</v>
      </c>
      <c r="W18" s="94">
        <v>42570</v>
      </c>
      <c r="X18" s="10">
        <v>68.33</v>
      </c>
      <c r="Y18" s="40">
        <v>68.55</v>
      </c>
      <c r="Z18" s="40">
        <v>67.81</v>
      </c>
      <c r="AA18" s="10">
        <v>68.33</v>
      </c>
      <c r="AB18" s="95">
        <v>1464400</v>
      </c>
      <c r="AC18" s="247">
        <v>68.040000000000006</v>
      </c>
      <c r="AD18" s="2">
        <f t="shared" si="0"/>
        <v>0.73999999999999488</v>
      </c>
      <c r="AE18" s="138">
        <f t="shared" si="1"/>
        <v>-5.4085659991227608E-3</v>
      </c>
    </row>
    <row r="19" spans="1:40" ht="15.75" thickBot="1" x14ac:dyDescent="0.3">
      <c r="A19" s="363" t="s">
        <v>206</v>
      </c>
      <c r="B19" s="364"/>
      <c r="C19" s="365">
        <f>SumByColor($A$19,C2:C17)</f>
        <v>80</v>
      </c>
      <c r="D19" s="365"/>
      <c r="E19" s="365"/>
      <c r="F19" s="366">
        <f>SumByColor($A$19,F2:F17)</f>
        <v>4787</v>
      </c>
      <c r="G19" s="365"/>
      <c r="H19" s="365">
        <f>SumByColor($A$19,H2:H17)</f>
        <v>80</v>
      </c>
      <c r="I19" s="365"/>
      <c r="J19" s="365"/>
      <c r="K19" s="366">
        <f>SumByColor($A$19,K2:K17)</f>
        <v>5090</v>
      </c>
      <c r="L19" s="365"/>
      <c r="M19" s="366">
        <f t="shared" ref="M19" si="2">SumByColor($A$19,M2:M17)</f>
        <v>0</v>
      </c>
      <c r="W19" s="94">
        <v>42569</v>
      </c>
      <c r="X19" s="10">
        <v>68.180000000000007</v>
      </c>
      <c r="Y19" s="40">
        <v>68.95</v>
      </c>
      <c r="Z19" s="40">
        <v>67.709999999999994</v>
      </c>
      <c r="AA19" s="10">
        <v>68.7</v>
      </c>
      <c r="AB19" s="95">
        <v>1951400</v>
      </c>
      <c r="AC19" s="247">
        <v>68.41</v>
      </c>
      <c r="AD19" s="2">
        <f t="shared" si="0"/>
        <v>1.2400000000000091</v>
      </c>
      <c r="AE19" s="138">
        <f t="shared" si="1"/>
        <v>1.9523099850968784E-2</v>
      </c>
      <c r="AK19" s="236"/>
      <c r="AN19" s="236"/>
    </row>
    <row r="20" spans="1:40" x14ac:dyDescent="0.25">
      <c r="W20" s="94">
        <v>42566</v>
      </c>
      <c r="X20" s="10">
        <v>67.72</v>
      </c>
      <c r="Y20" s="40">
        <v>67.739999999999995</v>
      </c>
      <c r="Z20" s="40">
        <v>67.02</v>
      </c>
      <c r="AA20" s="10">
        <v>67.39</v>
      </c>
      <c r="AB20" s="95">
        <v>1791400</v>
      </c>
      <c r="AC20" s="247">
        <v>67.099999999999994</v>
      </c>
      <c r="AD20" s="2">
        <f t="shared" si="0"/>
        <v>0.71999999999999886</v>
      </c>
      <c r="AE20" s="138">
        <f t="shared" si="1"/>
        <v>0</v>
      </c>
    </row>
    <row r="21" spans="1:40" x14ac:dyDescent="0.25">
      <c r="W21" s="94">
        <v>42565</v>
      </c>
      <c r="X21" s="10">
        <v>66.31</v>
      </c>
      <c r="Y21" s="40">
        <v>67.599999999999994</v>
      </c>
      <c r="Z21" s="40">
        <v>65.48</v>
      </c>
      <c r="AA21" s="10">
        <v>67.39</v>
      </c>
      <c r="AB21" s="95">
        <v>2088400</v>
      </c>
      <c r="AC21" s="247">
        <v>67.099999999999994</v>
      </c>
      <c r="AD21" s="2">
        <f t="shared" si="0"/>
        <v>2.1199999999999903</v>
      </c>
      <c r="AE21" s="138">
        <f t="shared" si="1"/>
        <v>3.1197172276010487E-2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42564</v>
      </c>
      <c r="X22" s="10">
        <v>66.44</v>
      </c>
      <c r="Y22" s="40">
        <v>66.48</v>
      </c>
      <c r="Z22" s="40">
        <v>65.08</v>
      </c>
      <c r="AA22" s="10">
        <v>65.349999999999994</v>
      </c>
      <c r="AB22" s="95">
        <v>1940300</v>
      </c>
      <c r="AC22" s="247">
        <v>65.069999999999993</v>
      </c>
      <c r="AD22" s="2">
        <f t="shared" si="0"/>
        <v>1.4000000000000057</v>
      </c>
      <c r="AE22" s="138">
        <f t="shared" si="1"/>
        <v>-6.8681318681319548E-3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42563</v>
      </c>
      <c r="X23" s="10">
        <v>65.489999999999995</v>
      </c>
      <c r="Y23" s="40">
        <v>66.42</v>
      </c>
      <c r="Z23" s="40">
        <v>65.209999999999994</v>
      </c>
      <c r="AA23" s="10">
        <v>65.8</v>
      </c>
      <c r="AB23" s="95">
        <v>2073700</v>
      </c>
      <c r="AC23" s="247">
        <v>65.52</v>
      </c>
      <c r="AD23" s="2">
        <f t="shared" si="0"/>
        <v>1.210000000000008</v>
      </c>
      <c r="AE23" s="138">
        <f t="shared" si="1"/>
        <v>1.7865465278856574E-2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42562</v>
      </c>
      <c r="X24" s="10">
        <v>63.6</v>
      </c>
      <c r="Y24" s="40">
        <v>65.2</v>
      </c>
      <c r="Z24" s="40">
        <v>63.57</v>
      </c>
      <c r="AA24" s="10">
        <v>64.64</v>
      </c>
      <c r="AB24" s="95">
        <v>2179200</v>
      </c>
      <c r="AC24" s="247">
        <v>64.37</v>
      </c>
      <c r="AD24" s="2">
        <f t="shared" si="0"/>
        <v>1.6300000000000026</v>
      </c>
      <c r="AE24" s="138">
        <f t="shared" si="1"/>
        <v>2.761813537675617E-2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42559</v>
      </c>
      <c r="X25" s="10">
        <v>61.67</v>
      </c>
      <c r="Y25" s="40">
        <v>63.15</v>
      </c>
      <c r="Z25" s="40">
        <v>61.52</v>
      </c>
      <c r="AA25" s="10">
        <v>62.91</v>
      </c>
      <c r="AB25" s="95">
        <v>2299100</v>
      </c>
      <c r="AC25" s="247">
        <v>62.64</v>
      </c>
      <c r="AD25" s="2">
        <f t="shared" si="0"/>
        <v>1.6299999999999955</v>
      </c>
      <c r="AE25" s="138">
        <f t="shared" si="1"/>
        <v>3.3151904997525961E-2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42558</v>
      </c>
      <c r="X26" s="10">
        <v>59.39</v>
      </c>
      <c r="Y26" s="40">
        <v>61.2</v>
      </c>
      <c r="Z26" s="40">
        <v>59.34</v>
      </c>
      <c r="AA26" s="10">
        <v>60.89</v>
      </c>
      <c r="AB26" s="95">
        <v>2860000</v>
      </c>
      <c r="AC26" s="247">
        <v>60.63</v>
      </c>
      <c r="AD26" s="2">
        <f t="shared" si="0"/>
        <v>1.8599999999999994</v>
      </c>
      <c r="AE26" s="138">
        <f t="shared" si="1"/>
        <v>2.9197080291970989E-2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42557</v>
      </c>
      <c r="X27" s="10">
        <v>58.25</v>
      </c>
      <c r="Y27" s="40">
        <v>59.26</v>
      </c>
      <c r="Z27" s="40">
        <v>57.19</v>
      </c>
      <c r="AA27" s="10">
        <v>59.16</v>
      </c>
      <c r="AB27" s="95">
        <v>3848000</v>
      </c>
      <c r="AC27" s="247">
        <v>58.91</v>
      </c>
      <c r="AD27" s="2">
        <f t="shared" si="0"/>
        <v>2.0700000000000003</v>
      </c>
      <c r="AE27" s="138">
        <f t="shared" si="1"/>
        <v>5.8050196346250971E-3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42556</v>
      </c>
      <c r="X28" s="10">
        <v>60.67</v>
      </c>
      <c r="Y28" s="40">
        <v>60.74</v>
      </c>
      <c r="Z28" s="40">
        <v>58.08</v>
      </c>
      <c r="AA28" s="10">
        <v>58.82</v>
      </c>
      <c r="AB28" s="95">
        <v>3668100</v>
      </c>
      <c r="AC28" s="247">
        <v>58.57</v>
      </c>
      <c r="AD28" s="2">
        <f t="shared" si="0"/>
        <v>2.6600000000000037</v>
      </c>
      <c r="AE28" s="138">
        <f t="shared" si="1"/>
        <v>-6.0324081501684557E-2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42552</v>
      </c>
      <c r="X29" s="10">
        <v>62.48</v>
      </c>
      <c r="Y29" s="40">
        <v>63.22</v>
      </c>
      <c r="Z29" s="40">
        <v>61.87</v>
      </c>
      <c r="AA29" s="10">
        <v>62.6</v>
      </c>
      <c r="AB29" s="95">
        <v>2110200</v>
      </c>
      <c r="AC29" s="247">
        <v>62.33</v>
      </c>
      <c r="AD29" s="2">
        <f t="shared" si="0"/>
        <v>1.3500000000000014</v>
      </c>
      <c r="AE29" s="138">
        <f t="shared" si="1"/>
        <v>-1.079193778765275E-2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42551</v>
      </c>
      <c r="X30" s="10">
        <v>62.03</v>
      </c>
      <c r="Y30" s="40">
        <v>63.31</v>
      </c>
      <c r="Z30" s="40">
        <v>61.68</v>
      </c>
      <c r="AA30" s="10">
        <v>63.28</v>
      </c>
      <c r="AB30" s="95">
        <v>3375700</v>
      </c>
      <c r="AC30" s="247">
        <v>63.01</v>
      </c>
      <c r="AD30" s="2">
        <f t="shared" si="0"/>
        <v>1.6300000000000026</v>
      </c>
      <c r="AE30" s="138">
        <f t="shared" si="1"/>
        <v>2.5052871319342751E-2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42550</v>
      </c>
      <c r="X31" s="10">
        <v>61.08</v>
      </c>
      <c r="Y31" s="40">
        <v>62.23</v>
      </c>
      <c r="Z31" s="40">
        <v>60.75</v>
      </c>
      <c r="AA31" s="10">
        <v>61.73</v>
      </c>
      <c r="AB31" s="95">
        <v>2155700</v>
      </c>
      <c r="AC31" s="247">
        <v>61.47</v>
      </c>
      <c r="AD31" s="2">
        <f t="shared" si="0"/>
        <v>1.4799999999999969</v>
      </c>
      <c r="AE31" s="138">
        <f t="shared" si="1"/>
        <v>2.4499999999999966E-2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42549</v>
      </c>
      <c r="X32" s="10">
        <v>59.29</v>
      </c>
      <c r="Y32" s="40">
        <v>60.77</v>
      </c>
      <c r="Z32" s="40">
        <v>59.13</v>
      </c>
      <c r="AA32" s="10">
        <v>60.26</v>
      </c>
      <c r="AB32" s="95">
        <v>3095500</v>
      </c>
      <c r="AC32" s="247">
        <v>60</v>
      </c>
      <c r="AD32" s="2">
        <f t="shared" si="0"/>
        <v>1.6400000000000006</v>
      </c>
      <c r="AE32" s="138">
        <f t="shared" si="1"/>
        <v>3.8781163434903121E-2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42548</v>
      </c>
      <c r="X33" s="10">
        <v>60.16</v>
      </c>
      <c r="Y33" s="40">
        <v>60.8</v>
      </c>
      <c r="Z33" s="40">
        <v>57.11</v>
      </c>
      <c r="AA33" s="10">
        <v>58.01</v>
      </c>
      <c r="AB33" s="95">
        <v>5188700</v>
      </c>
      <c r="AC33" s="247">
        <v>57.76</v>
      </c>
      <c r="AD33" s="2">
        <f t="shared" si="0"/>
        <v>3.6899999999999977</v>
      </c>
      <c r="AE33" s="138">
        <f t="shared" si="1"/>
        <v>-5.8516707416462976E-2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42545</v>
      </c>
      <c r="X34" s="10">
        <v>64</v>
      </c>
      <c r="Y34" s="40">
        <v>65.09</v>
      </c>
      <c r="Z34" s="40">
        <v>61.37</v>
      </c>
      <c r="AA34" s="10">
        <v>61.61</v>
      </c>
      <c r="AB34" s="95">
        <v>3913500</v>
      </c>
      <c r="AC34" s="247">
        <v>61.35</v>
      </c>
      <c r="AD34" s="2">
        <f t="shared" si="0"/>
        <v>3.720000000000006</v>
      </c>
      <c r="AE34" s="138">
        <f t="shared" si="1"/>
        <v>-8.3370685791125165E-2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42544</v>
      </c>
      <c r="X35" s="10">
        <v>66.23</v>
      </c>
      <c r="Y35" s="40">
        <v>67.23</v>
      </c>
      <c r="Z35" s="40">
        <v>65.83</v>
      </c>
      <c r="AA35" s="10">
        <v>67.209999999999994</v>
      </c>
      <c r="AB35" s="95">
        <v>1462900</v>
      </c>
      <c r="AC35" s="247">
        <v>66.930000000000007</v>
      </c>
      <c r="AD35" s="2">
        <f t="shared" si="0"/>
        <v>1.4000000000000057</v>
      </c>
      <c r="AE35" s="138">
        <f t="shared" si="1"/>
        <v>2.8584601198709203E-2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329</v>
      </c>
      <c r="O36" s="11"/>
      <c r="P36" s="263" t="s">
        <v>78</v>
      </c>
      <c r="Q36" s="263"/>
      <c r="R36" s="34"/>
      <c r="W36" s="94">
        <v>42543</v>
      </c>
      <c r="X36" s="10">
        <v>65.41</v>
      </c>
      <c r="Y36" s="40">
        <v>66.77</v>
      </c>
      <c r="Z36" s="40">
        <v>65.290000000000006</v>
      </c>
      <c r="AA36" s="10">
        <v>65.349999999999994</v>
      </c>
      <c r="AB36" s="95">
        <v>1833700</v>
      </c>
      <c r="AC36" s="247">
        <v>65.069999999999993</v>
      </c>
      <c r="AD36" s="2">
        <f t="shared" si="0"/>
        <v>1.4799999999999898</v>
      </c>
      <c r="AE36" s="138">
        <f t="shared" si="1"/>
        <v>-1.6876342436332736E-3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73.7</v>
      </c>
      <c r="R37" s="34"/>
      <c r="W37" s="94">
        <v>42542</v>
      </c>
      <c r="X37" s="10">
        <v>66.14</v>
      </c>
      <c r="Y37" s="40">
        <v>67.099999999999994</v>
      </c>
      <c r="Z37" s="40">
        <v>65.34</v>
      </c>
      <c r="AA37" s="10">
        <v>65.459999999999994</v>
      </c>
      <c r="AB37" s="95">
        <v>1638400</v>
      </c>
      <c r="AC37" s="247">
        <v>65.180000000000007</v>
      </c>
      <c r="AD37" s="2">
        <f t="shared" si="0"/>
        <v>1.7599999999999909</v>
      </c>
      <c r="AE37" s="138">
        <f t="shared" si="1"/>
        <v>-7.4615501751179591E-3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338</v>
      </c>
      <c r="O38" s="2"/>
      <c r="P38" s="83">
        <v>1.0900000000000001</v>
      </c>
      <c r="Q38" s="83">
        <f t="shared" ref="Q38:Q57" si="48">P38*$Q$4</f>
        <v>73.03</v>
      </c>
      <c r="R38" s="34"/>
      <c r="W38" s="94">
        <v>42541</v>
      </c>
      <c r="X38" s="10">
        <v>64.95</v>
      </c>
      <c r="Y38" s="40">
        <v>66.62</v>
      </c>
      <c r="Z38" s="40">
        <v>64.739999999999995</v>
      </c>
      <c r="AA38" s="10">
        <v>65.95</v>
      </c>
      <c r="AB38" s="95">
        <v>3590100</v>
      </c>
      <c r="AC38" s="247">
        <v>65.67</v>
      </c>
      <c r="AD38" s="2">
        <f t="shared" si="0"/>
        <v>1.8800000000000097</v>
      </c>
      <c r="AE38" s="138">
        <f t="shared" si="1"/>
        <v>3.0926216640502435E-2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72.36</v>
      </c>
      <c r="R39" s="34"/>
      <c r="T39" s="91" t="s">
        <v>113</v>
      </c>
      <c r="W39" s="94">
        <v>42538</v>
      </c>
      <c r="X39" s="10">
        <v>64.739999999999995</v>
      </c>
      <c r="Y39" s="40">
        <v>64.739999999999995</v>
      </c>
      <c r="Z39" s="40">
        <v>63.31</v>
      </c>
      <c r="AA39" s="10">
        <v>63.97</v>
      </c>
      <c r="AB39" s="95">
        <v>2401400</v>
      </c>
      <c r="AC39" s="247">
        <v>63.7</v>
      </c>
      <c r="AD39" s="2">
        <f t="shared" si="0"/>
        <v>1.4299999999999926</v>
      </c>
      <c r="AE39" s="138">
        <f t="shared" si="1"/>
        <v>-1.2556192838319657E-2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71.69</v>
      </c>
      <c r="R40" s="83"/>
      <c r="T40" s="97" t="s">
        <v>98</v>
      </c>
      <c r="U40" s="129">
        <v>65.94</v>
      </c>
      <c r="W40" s="94">
        <v>42537</v>
      </c>
      <c r="X40" s="10">
        <v>64.25</v>
      </c>
      <c r="Y40" s="40">
        <v>64.94</v>
      </c>
      <c r="Z40" s="40">
        <v>63.36</v>
      </c>
      <c r="AA40" s="10">
        <v>64.78</v>
      </c>
      <c r="AB40" s="95">
        <v>1733800</v>
      </c>
      <c r="AC40" s="247">
        <v>64.510000000000005</v>
      </c>
      <c r="AD40" s="2">
        <f t="shared" si="0"/>
        <v>1.5799999999999983</v>
      </c>
      <c r="AE40" s="138">
        <f t="shared" si="1"/>
        <v>-3.0907124092101057E-3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71.02000000000001</v>
      </c>
      <c r="R41" s="83"/>
      <c r="T41" s="87" t="s">
        <v>99</v>
      </c>
      <c r="U41" s="130">
        <v>66.45</v>
      </c>
      <c r="W41" s="94">
        <v>42536</v>
      </c>
      <c r="X41" s="10">
        <v>65.19</v>
      </c>
      <c r="Y41" s="40">
        <v>65.510000000000005</v>
      </c>
      <c r="Z41" s="40">
        <v>64.760000000000005</v>
      </c>
      <c r="AA41" s="10">
        <v>64.989999999999995</v>
      </c>
      <c r="AB41" s="95">
        <v>1597100</v>
      </c>
      <c r="AC41" s="247">
        <v>64.709999999999994</v>
      </c>
      <c r="AD41" s="2">
        <f t="shared" si="0"/>
        <v>0.75</v>
      </c>
      <c r="AE41" s="138">
        <f t="shared" si="1"/>
        <v>-3.0897574540411643E-4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70.350000000000009</v>
      </c>
      <c r="R42" s="83"/>
      <c r="T42" s="87" t="s">
        <v>100</v>
      </c>
      <c r="U42" s="130" t="s">
        <v>441</v>
      </c>
      <c r="W42" s="94">
        <v>42535</v>
      </c>
      <c r="X42" s="10">
        <v>64.75</v>
      </c>
      <c r="Y42" s="40">
        <v>65.19</v>
      </c>
      <c r="Z42" s="40">
        <v>64.010000000000005</v>
      </c>
      <c r="AA42" s="10">
        <v>65.010000000000005</v>
      </c>
      <c r="AB42" s="95">
        <v>1570200</v>
      </c>
      <c r="AC42" s="247">
        <v>64.73</v>
      </c>
      <c r="AD42" s="2">
        <f t="shared" si="0"/>
        <v>1.1799999999999926</v>
      </c>
      <c r="AE42" s="138">
        <f t="shared" si="1"/>
        <v>7.7303648732218733E-4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69.680000000000007</v>
      </c>
      <c r="R43" s="83"/>
      <c r="T43" s="87" t="s">
        <v>101</v>
      </c>
      <c r="U43" s="130" t="s">
        <v>442</v>
      </c>
      <c r="W43" s="94">
        <v>42534</v>
      </c>
      <c r="X43" s="10">
        <v>65.02</v>
      </c>
      <c r="Y43" s="40">
        <v>66.13</v>
      </c>
      <c r="Z43" s="40">
        <v>64.819999999999993</v>
      </c>
      <c r="AA43" s="10">
        <v>64.959999999999994</v>
      </c>
      <c r="AB43" s="95">
        <v>1253000</v>
      </c>
      <c r="AC43" s="247">
        <v>64.680000000000007</v>
      </c>
      <c r="AD43" s="2">
        <f t="shared" si="0"/>
        <v>1.3100000000000023</v>
      </c>
      <c r="AE43" s="138">
        <f t="shared" si="1"/>
        <v>-9.0393749042437799E-3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69.010000000000005</v>
      </c>
      <c r="R44" s="83"/>
      <c r="T44" s="87" t="s">
        <v>102</v>
      </c>
      <c r="U44" s="130">
        <v>83.17</v>
      </c>
      <c r="W44" s="94">
        <v>42531</v>
      </c>
      <c r="X44" s="10">
        <v>66.91</v>
      </c>
      <c r="Y44" s="40">
        <v>67.08</v>
      </c>
      <c r="Z44" s="40">
        <v>65.42</v>
      </c>
      <c r="AA44" s="10">
        <v>65.55</v>
      </c>
      <c r="AB44" s="95">
        <v>2417000</v>
      </c>
      <c r="AC44" s="247">
        <v>65.27</v>
      </c>
      <c r="AD44" s="2">
        <f t="shared" si="0"/>
        <v>1.6599999999999966</v>
      </c>
      <c r="AE44" s="138">
        <f t="shared" si="1"/>
        <v>-3.5608747044917455E-2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68.34</v>
      </c>
      <c r="R45" s="83"/>
      <c r="T45" s="87" t="s">
        <v>103</v>
      </c>
      <c r="U45" s="130">
        <v>0.69600899999999999</v>
      </c>
      <c r="W45" s="94">
        <v>42530</v>
      </c>
      <c r="X45" s="10">
        <v>66.5</v>
      </c>
      <c r="Y45" s="40">
        <v>68.09</v>
      </c>
      <c r="Z45" s="40">
        <v>66.349999999999994</v>
      </c>
      <c r="AA45" s="10">
        <v>67.97</v>
      </c>
      <c r="AB45" s="95">
        <v>2504900</v>
      </c>
      <c r="AC45" s="247">
        <v>67.680000000000007</v>
      </c>
      <c r="AD45" s="2">
        <f t="shared" si="0"/>
        <v>1.7400000000000091</v>
      </c>
      <c r="AE45" s="138">
        <f t="shared" si="1"/>
        <v>-6.0214422088411546E-3</v>
      </c>
    </row>
    <row r="46" spans="1:31" x14ac:dyDescent="0.25">
      <c r="O46" s="2"/>
      <c r="P46" s="83">
        <v>1.01</v>
      </c>
      <c r="Q46" s="83">
        <f t="shared" si="48"/>
        <v>67.67</v>
      </c>
      <c r="R46" s="83"/>
      <c r="T46" s="87" t="s">
        <v>123</v>
      </c>
      <c r="U46" s="94" t="s">
        <v>365</v>
      </c>
      <c r="W46" s="94">
        <v>42529</v>
      </c>
      <c r="X46" s="10">
        <v>68.53</v>
      </c>
      <c r="Y46" s="40">
        <v>68.98</v>
      </c>
      <c r="Z46" s="40">
        <v>67.709999999999994</v>
      </c>
      <c r="AA46" s="10">
        <v>68.38</v>
      </c>
      <c r="AB46" s="95">
        <v>2093000</v>
      </c>
      <c r="AC46" s="247">
        <v>68.09</v>
      </c>
      <c r="AD46" s="2">
        <f t="shared" si="0"/>
        <v>1.2700000000000102</v>
      </c>
      <c r="AE46" s="138">
        <f t="shared" si="1"/>
        <v>-4.2410061421467304E-3</v>
      </c>
    </row>
    <row r="47" spans="1:31" x14ac:dyDescent="0.25">
      <c r="O47" s="2"/>
      <c r="P47" s="83">
        <v>1</v>
      </c>
      <c r="Q47" s="83">
        <f t="shared" si="48"/>
        <v>67</v>
      </c>
      <c r="R47" s="83"/>
      <c r="T47" s="87"/>
      <c r="U47" s="130"/>
      <c r="W47" s="94">
        <v>42528</v>
      </c>
      <c r="X47" s="10">
        <v>66.39</v>
      </c>
      <c r="Y47" s="40">
        <v>68.959999999999994</v>
      </c>
      <c r="Z47" s="40">
        <v>66.17</v>
      </c>
      <c r="AA47" s="10">
        <v>68.67</v>
      </c>
      <c r="AB47" s="95">
        <v>3066200</v>
      </c>
      <c r="AC47" s="247">
        <v>68.38</v>
      </c>
      <c r="AD47" s="2">
        <f t="shared" si="0"/>
        <v>2.789999999999992</v>
      </c>
      <c r="AE47" s="138">
        <f t="shared" si="1"/>
        <v>3.8736138538660203E-2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66.33</v>
      </c>
      <c r="R48" s="83"/>
      <c r="T48" s="87" t="s">
        <v>105</v>
      </c>
      <c r="U48" s="130" t="s">
        <v>443</v>
      </c>
      <c r="W48" s="94">
        <v>42527</v>
      </c>
      <c r="X48" s="10">
        <v>66.94</v>
      </c>
      <c r="Y48" s="40">
        <v>67.260000000000005</v>
      </c>
      <c r="Z48" s="40">
        <v>66.06</v>
      </c>
      <c r="AA48" s="10">
        <v>66.11</v>
      </c>
      <c r="AB48" s="95">
        <v>1938300</v>
      </c>
      <c r="AC48" s="247">
        <v>65.83</v>
      </c>
      <c r="AD48" s="2">
        <f t="shared" si="0"/>
        <v>1.2000000000000028</v>
      </c>
      <c r="AE48" s="138">
        <f t="shared" si="1"/>
        <v>-1.2451245124512456E-2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65.66</v>
      </c>
      <c r="R49" s="83"/>
      <c r="T49" s="87" t="s">
        <v>106</v>
      </c>
      <c r="U49" s="130" t="s">
        <v>352</v>
      </c>
      <c r="W49" s="94">
        <v>42524</v>
      </c>
      <c r="X49" s="10">
        <v>67.739999999999995</v>
      </c>
      <c r="Y49" s="40">
        <v>68.5</v>
      </c>
      <c r="Z49" s="40">
        <v>66.27</v>
      </c>
      <c r="AA49" s="10">
        <v>66.94</v>
      </c>
      <c r="AB49" s="95">
        <v>3682600</v>
      </c>
      <c r="AC49" s="247">
        <v>66.66</v>
      </c>
      <c r="AD49" s="2">
        <f t="shared" si="0"/>
        <v>2.230000000000004</v>
      </c>
      <c r="AE49" s="138">
        <f t="shared" si="1"/>
        <v>5.4298642533936459E-3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64.989999999999995</v>
      </c>
      <c r="R50" s="83"/>
      <c r="T50" s="87" t="s">
        <v>107</v>
      </c>
      <c r="U50" s="131">
        <v>1725275</v>
      </c>
      <c r="W50" s="94">
        <v>42523</v>
      </c>
      <c r="X50" s="10">
        <v>67.03</v>
      </c>
      <c r="Y50" s="40">
        <v>67.56</v>
      </c>
      <c r="Z50" s="40">
        <v>66.260000000000005</v>
      </c>
      <c r="AA50" s="10">
        <v>66.58</v>
      </c>
      <c r="AB50" s="95">
        <v>2172300</v>
      </c>
      <c r="AC50" s="247">
        <v>66.3</v>
      </c>
      <c r="AD50" s="2">
        <f t="shared" si="0"/>
        <v>1.2999999999999972</v>
      </c>
      <c r="AE50" s="138">
        <f t="shared" si="1"/>
        <v>-1.030004478280333E-2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64.319999999999993</v>
      </c>
      <c r="R51" s="83"/>
      <c r="T51" s="87" t="s">
        <v>110</v>
      </c>
      <c r="U51" s="131">
        <v>2799580</v>
      </c>
      <c r="W51" s="94">
        <v>42522</v>
      </c>
      <c r="X51" s="10">
        <v>66.37</v>
      </c>
      <c r="Y51" s="40">
        <v>67.64</v>
      </c>
      <c r="Z51" s="40">
        <v>66.37</v>
      </c>
      <c r="AA51" s="10">
        <v>67.27</v>
      </c>
      <c r="AB51" s="95">
        <v>2039800</v>
      </c>
      <c r="AC51" s="247">
        <v>66.989999999999995</v>
      </c>
      <c r="AD51" s="2">
        <f t="shared" si="0"/>
        <v>1.269999999999996</v>
      </c>
      <c r="AE51" s="138">
        <f t="shared" si="1"/>
        <v>7.6714801444042191E-3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63.65</v>
      </c>
      <c r="R52" s="83"/>
      <c r="T52" s="87" t="s">
        <v>108</v>
      </c>
      <c r="U52" s="130" t="s">
        <v>444</v>
      </c>
      <c r="W52" s="94">
        <v>42521</v>
      </c>
      <c r="X52" s="10">
        <v>66.319999999999993</v>
      </c>
      <c r="Y52" s="40">
        <v>67.099999999999994</v>
      </c>
      <c r="Z52" s="40">
        <v>66.3</v>
      </c>
      <c r="AA52" s="10">
        <v>66.760000000000005</v>
      </c>
      <c r="AB52" s="95">
        <v>1756800</v>
      </c>
      <c r="AC52" s="247">
        <v>66.48</v>
      </c>
      <c r="AD52" s="2">
        <f t="shared" si="0"/>
        <v>0.79999999999999716</v>
      </c>
      <c r="AE52" s="138">
        <f t="shared" si="1"/>
        <v>3.9263062518877234E-3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62.98</v>
      </c>
      <c r="R53" s="83"/>
      <c r="T53" s="87" t="s">
        <v>111</v>
      </c>
      <c r="U53" s="130">
        <v>13.27</v>
      </c>
      <c r="W53" s="94">
        <v>42517</v>
      </c>
      <c r="X53" s="10">
        <v>65.930000000000007</v>
      </c>
      <c r="Y53" s="40">
        <v>66.55</v>
      </c>
      <c r="Z53" s="40">
        <v>65.81</v>
      </c>
      <c r="AA53" s="10">
        <v>66.5</v>
      </c>
      <c r="AB53" s="95">
        <v>1128000</v>
      </c>
      <c r="AC53" s="247">
        <v>66.22</v>
      </c>
      <c r="AD53" s="2">
        <f t="shared" si="0"/>
        <v>0.73999999999999488</v>
      </c>
      <c r="AE53" s="138">
        <f t="shared" si="1"/>
        <v>5.008347245408995E-3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62.31</v>
      </c>
      <c r="R54" s="83"/>
      <c r="T54" s="87" t="s">
        <v>112</v>
      </c>
      <c r="U54" s="130">
        <v>5.05</v>
      </c>
      <c r="W54" s="94">
        <v>42516</v>
      </c>
      <c r="X54" s="10">
        <v>66</v>
      </c>
      <c r="Y54" s="40">
        <v>66.8</v>
      </c>
      <c r="Z54" s="40">
        <v>65.89</v>
      </c>
      <c r="AA54" s="10">
        <v>66.17</v>
      </c>
      <c r="AB54" s="95">
        <v>1699700</v>
      </c>
      <c r="AC54" s="247">
        <v>65.89</v>
      </c>
      <c r="AD54" s="2">
        <f t="shared" si="0"/>
        <v>0.90999999999999659</v>
      </c>
      <c r="AE54" s="138">
        <f t="shared" si="1"/>
        <v>-1.5153811183511445E-3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61.64</v>
      </c>
      <c r="R55" s="83"/>
      <c r="T55" s="87" t="s">
        <v>109</v>
      </c>
      <c r="U55" s="130" t="s">
        <v>445</v>
      </c>
      <c r="W55" s="94">
        <v>42515</v>
      </c>
      <c r="X55" s="10">
        <v>66.45</v>
      </c>
      <c r="Y55" s="40">
        <v>66.78</v>
      </c>
      <c r="Z55" s="40">
        <v>65.11</v>
      </c>
      <c r="AA55" s="10">
        <v>66.27</v>
      </c>
      <c r="AB55" s="95">
        <v>2387400</v>
      </c>
      <c r="AC55" s="247">
        <v>65.989999999999995</v>
      </c>
      <c r="AD55" s="2">
        <f t="shared" si="0"/>
        <v>1.6700000000000017</v>
      </c>
      <c r="AE55" s="138">
        <f t="shared" si="1"/>
        <v>-2.870957993351686E-3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60.97</v>
      </c>
      <c r="R56" s="83"/>
      <c r="W56" s="94">
        <v>42514</v>
      </c>
      <c r="X56" s="10">
        <v>66.069999999999993</v>
      </c>
      <c r="Y56" s="40">
        <v>66.67</v>
      </c>
      <c r="Z56" s="40">
        <v>65.849999999999994</v>
      </c>
      <c r="AA56" s="10">
        <v>66.459999999999994</v>
      </c>
      <c r="AB56" s="95">
        <v>2768000</v>
      </c>
      <c r="AC56" s="247">
        <v>66.180000000000007</v>
      </c>
      <c r="AD56" s="2">
        <f t="shared" si="0"/>
        <v>0.82000000000000739</v>
      </c>
      <c r="AE56" s="138">
        <f t="shared" si="1"/>
        <v>9.9191210132765217E-3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60.300000000000004</v>
      </c>
      <c r="R57" s="83"/>
      <c r="W57" s="94">
        <v>42513</v>
      </c>
      <c r="X57" s="10">
        <v>65.849999999999994</v>
      </c>
      <c r="Y57" s="40">
        <v>67.459999999999994</v>
      </c>
      <c r="Z57" s="40">
        <v>65.760000000000005</v>
      </c>
      <c r="AA57" s="10">
        <v>65.81</v>
      </c>
      <c r="AB57" s="95">
        <v>3368100</v>
      </c>
      <c r="AC57" s="247">
        <v>65.53</v>
      </c>
      <c r="AD57" s="2">
        <f t="shared" si="0"/>
        <v>1.6999999999999886</v>
      </c>
      <c r="AE57" s="138">
        <f t="shared" si="1"/>
        <v>1.9287603048685487E-2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42510</v>
      </c>
      <c r="X58" s="10">
        <v>63.47</v>
      </c>
      <c r="Y58" s="40">
        <v>64.8</v>
      </c>
      <c r="Z58" s="40">
        <v>62.91</v>
      </c>
      <c r="AA58" s="10">
        <v>64.56</v>
      </c>
      <c r="AB58" s="95">
        <v>2236800</v>
      </c>
      <c r="AC58" s="247">
        <v>64.290000000000006</v>
      </c>
      <c r="AD58" s="2">
        <f t="shared" si="0"/>
        <v>1.8900000000000006</v>
      </c>
      <c r="AE58" s="138">
        <f t="shared" si="1"/>
        <v>2.8146489684951259E-2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42509</v>
      </c>
      <c r="X59" s="10">
        <v>63</v>
      </c>
      <c r="Y59" s="40">
        <v>63.84</v>
      </c>
      <c r="Z59" s="40">
        <v>61.83</v>
      </c>
      <c r="AA59" s="10">
        <v>62.8</v>
      </c>
      <c r="AB59" s="95">
        <v>2578700</v>
      </c>
      <c r="AC59" s="247">
        <v>62.53</v>
      </c>
      <c r="AD59" s="2">
        <f t="shared" si="0"/>
        <v>2.0100000000000051</v>
      </c>
      <c r="AE59" s="138">
        <f t="shared" si="1"/>
        <v>-1.2164296998420143E-2</v>
      </c>
    </row>
    <row r="60" spans="1:31" x14ac:dyDescent="0.25">
      <c r="W60" s="94">
        <v>42508</v>
      </c>
      <c r="X60" s="10">
        <v>62.1</v>
      </c>
      <c r="Y60" s="40">
        <v>64.36</v>
      </c>
      <c r="Z60" s="40">
        <v>62.01</v>
      </c>
      <c r="AA60" s="10">
        <v>63.57</v>
      </c>
      <c r="AB60" s="95">
        <v>2633200</v>
      </c>
      <c r="AC60" s="247">
        <v>63.3</v>
      </c>
      <c r="AD60" s="2">
        <f t="shared" si="0"/>
        <v>2.3500000000000014</v>
      </c>
      <c r="AE60" s="138">
        <f t="shared" si="1"/>
        <v>2.0145044319097583E-2</v>
      </c>
    </row>
    <row r="61" spans="1:31" x14ac:dyDescent="0.25">
      <c r="W61" s="94">
        <v>42507</v>
      </c>
      <c r="X61" s="10">
        <v>62.13</v>
      </c>
      <c r="Y61" s="40">
        <v>63.58</v>
      </c>
      <c r="Z61" s="40">
        <v>61.94</v>
      </c>
      <c r="AA61" s="10">
        <v>62.31</v>
      </c>
      <c r="AB61" s="95">
        <v>3119200</v>
      </c>
      <c r="AC61" s="247">
        <v>62.05</v>
      </c>
      <c r="AD61" s="2">
        <f t="shared" si="0"/>
        <v>1.6400000000000006</v>
      </c>
      <c r="AE61" s="138">
        <f t="shared" si="1"/>
        <v>-1.7696267696267753E-3</v>
      </c>
    </row>
    <row r="62" spans="1:31" x14ac:dyDescent="0.25">
      <c r="W62" s="94">
        <v>42506</v>
      </c>
      <c r="X62" s="10">
        <v>61.11</v>
      </c>
      <c r="Y62" s="40">
        <v>62.86</v>
      </c>
      <c r="Z62" s="40">
        <v>60.96</v>
      </c>
      <c r="AA62" s="10">
        <v>62.42</v>
      </c>
      <c r="AB62" s="95">
        <v>3261600</v>
      </c>
      <c r="AC62" s="247">
        <v>62.16</v>
      </c>
      <c r="AD62" s="2">
        <f t="shared" si="0"/>
        <v>1.8999999999999986</v>
      </c>
      <c r="AE62" s="138">
        <f t="shared" si="1"/>
        <v>2.7607869069267599E-2</v>
      </c>
    </row>
    <row r="63" spans="1:31" x14ac:dyDescent="0.25">
      <c r="W63" s="94">
        <v>42503</v>
      </c>
      <c r="X63" s="10">
        <v>60.97</v>
      </c>
      <c r="Y63" s="40">
        <v>62.24</v>
      </c>
      <c r="Z63" s="40">
        <v>60.43</v>
      </c>
      <c r="AA63" s="10">
        <v>60.75</v>
      </c>
      <c r="AB63" s="95">
        <v>4892400</v>
      </c>
      <c r="AC63" s="247">
        <v>60.49</v>
      </c>
      <c r="AD63" s="2">
        <f t="shared" si="0"/>
        <v>1.8100000000000023</v>
      </c>
      <c r="AE63" s="138">
        <f t="shared" si="1"/>
        <v>-1.4820846905537421E-2</v>
      </c>
    </row>
    <row r="64" spans="1:31" x14ac:dyDescent="0.25">
      <c r="W64" s="94">
        <v>42502</v>
      </c>
      <c r="X64" s="10">
        <v>64.849999999999994</v>
      </c>
      <c r="Y64" s="40">
        <v>64.95</v>
      </c>
      <c r="Z64" s="40">
        <v>60.92</v>
      </c>
      <c r="AA64" s="10">
        <v>61.66</v>
      </c>
      <c r="AB64" s="95">
        <v>5182300</v>
      </c>
      <c r="AC64" s="247">
        <v>61.4</v>
      </c>
      <c r="AD64" s="2">
        <f t="shared" si="0"/>
        <v>4.0300000000000011</v>
      </c>
      <c r="AE64" s="138">
        <f t="shared" si="1"/>
        <v>-4.5398009950248674E-2</v>
      </c>
    </row>
    <row r="65" spans="23:31" x14ac:dyDescent="0.25">
      <c r="W65" s="94">
        <v>42501</v>
      </c>
      <c r="X65" s="10">
        <v>64.66</v>
      </c>
      <c r="Y65" s="40">
        <v>65.31</v>
      </c>
      <c r="Z65" s="40">
        <v>64.349999999999994</v>
      </c>
      <c r="AA65" s="10">
        <v>64.59</v>
      </c>
      <c r="AB65" s="95">
        <v>2168600</v>
      </c>
      <c r="AC65" s="247">
        <v>64.319999999999993</v>
      </c>
      <c r="AD65" s="2">
        <f t="shared" si="0"/>
        <v>0.96000000000000796</v>
      </c>
      <c r="AE65" s="138">
        <f t="shared" si="1"/>
        <v>-4.1802136553648062E-3</v>
      </c>
    </row>
    <row r="66" spans="23:31" x14ac:dyDescent="0.25">
      <c r="W66" s="94">
        <v>42500</v>
      </c>
      <c r="X66" s="10">
        <v>64.900000000000006</v>
      </c>
      <c r="Y66" s="40">
        <v>65.11</v>
      </c>
      <c r="Z66" s="40">
        <v>63.75</v>
      </c>
      <c r="AA66" s="10">
        <v>64.86</v>
      </c>
      <c r="AB66" s="95">
        <v>2398600</v>
      </c>
      <c r="AC66" s="247">
        <v>64.59</v>
      </c>
      <c r="AD66" s="2">
        <f t="shared" si="0"/>
        <v>1.3599999999999994</v>
      </c>
      <c r="AE66" s="138" t="e">
        <f t="shared" si="1"/>
        <v>#DIV/0!</v>
      </c>
    </row>
    <row r="67" spans="23:31" x14ac:dyDescent="0.25">
      <c r="W67" s="94">
        <v>42500</v>
      </c>
      <c r="X67" s="10" t="s">
        <v>142</v>
      </c>
      <c r="Y67" s="40"/>
      <c r="Z67" s="40"/>
      <c r="AA67" s="10"/>
      <c r="AB67" s="95"/>
      <c r="AC67" s="247"/>
      <c r="AD67" s="2">
        <f t="shared" si="0"/>
        <v>0</v>
      </c>
      <c r="AE67" s="138">
        <f t="shared" si="1"/>
        <v>-1</v>
      </c>
    </row>
    <row r="68" spans="23:31" x14ac:dyDescent="0.25">
      <c r="W68" s="94">
        <v>42499</v>
      </c>
      <c r="X68" s="10">
        <v>64.42</v>
      </c>
      <c r="Y68" s="40">
        <v>65.569999999999993</v>
      </c>
      <c r="Z68" s="40">
        <v>64.42</v>
      </c>
      <c r="AA68" s="10">
        <v>65.05</v>
      </c>
      <c r="AB68" s="95">
        <v>2494300</v>
      </c>
      <c r="AC68" s="247">
        <v>64.52</v>
      </c>
      <c r="AD68" s="2">
        <f>Y68-Z68</f>
        <v>1.1499999999999915</v>
      </c>
      <c r="AE68" s="138" t="e">
        <f>AC68/#REF!-1</f>
        <v>#REF!</v>
      </c>
    </row>
    <row r="69" spans="23:31" x14ac:dyDescent="0.25">
      <c r="W69" s="217">
        <v>42496</v>
      </c>
      <c r="X69" s="96">
        <v>64.2</v>
      </c>
      <c r="Y69" s="247">
        <v>64.650000000000006</v>
      </c>
      <c r="Z69" s="247">
        <v>62.62</v>
      </c>
      <c r="AA69" s="96">
        <v>64.63</v>
      </c>
      <c r="AB69" s="218">
        <v>3016300</v>
      </c>
      <c r="AC69" s="247">
        <v>64.099999999999994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59" priority="27">
      <formula>F40&gt;0</formula>
    </cfRule>
    <cfRule type="expression" dxfId="358" priority="28">
      <formula>F40&lt;0</formula>
    </cfRule>
  </conditionalFormatting>
  <conditionalFormatting sqref="F40:F45">
    <cfRule type="expression" dxfId="357" priority="29">
      <formula>F40&gt;0</formula>
    </cfRule>
    <cfRule type="expression" dxfId="356" priority="30">
      <formula>F40&lt;0</formula>
    </cfRule>
  </conditionalFormatting>
  <conditionalFormatting sqref="H40:H45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42591</v>
      </c>
      <c r="X2" s="41">
        <v>62.47</v>
      </c>
      <c r="Y2" s="41">
        <v>63.32</v>
      </c>
      <c r="Z2" s="41">
        <v>62.47</v>
      </c>
      <c r="AA2" s="41">
        <v>62.74</v>
      </c>
      <c r="AB2" s="104">
        <v>894600</v>
      </c>
      <c r="AC2" s="9">
        <v>62.74</v>
      </c>
      <c r="AD2" s="2">
        <f>Y2-Z2</f>
        <v>0.85000000000000142</v>
      </c>
      <c r="AE2" s="138">
        <f>AC2/AC3-1</f>
        <v>7.2242735591587781E-3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62.74</v>
      </c>
      <c r="W3" s="123">
        <v>42590</v>
      </c>
      <c r="X3" s="41">
        <v>62.1</v>
      </c>
      <c r="Y3" s="41">
        <v>62.45</v>
      </c>
      <c r="Z3" s="41">
        <v>61.95</v>
      </c>
      <c r="AA3" s="41">
        <v>62.29</v>
      </c>
      <c r="AB3" s="104">
        <v>770200</v>
      </c>
      <c r="AC3" s="9">
        <v>62.29</v>
      </c>
      <c r="AD3" s="2">
        <f t="shared" ref="AD3:AD66" si="0">Y3-Z3</f>
        <v>0.5</v>
      </c>
      <c r="AE3" s="138">
        <f t="shared" ref="AE3:AE66" si="1">AC3/AC4-1</f>
        <v>5.4882970137206666E-3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62.74</v>
      </c>
      <c r="T4" s="1"/>
      <c r="W4" s="123">
        <v>42587</v>
      </c>
      <c r="X4" s="41">
        <v>61.63</v>
      </c>
      <c r="Y4" s="41">
        <v>62.21</v>
      </c>
      <c r="Z4" s="41">
        <v>61.54</v>
      </c>
      <c r="AA4" s="41">
        <v>61.95</v>
      </c>
      <c r="AB4" s="104">
        <v>903700</v>
      </c>
      <c r="AC4" s="9">
        <v>61.95</v>
      </c>
      <c r="AD4" s="2">
        <f t="shared" si="0"/>
        <v>0.67000000000000171</v>
      </c>
      <c r="AE4" s="138">
        <f t="shared" si="1"/>
        <v>2.4271844660195274E-3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42586</v>
      </c>
      <c r="X5" s="41">
        <v>62.05</v>
      </c>
      <c r="Y5" s="41">
        <v>62.16</v>
      </c>
      <c r="Z5" s="41">
        <v>61.4</v>
      </c>
      <c r="AA5" s="41">
        <v>61.8</v>
      </c>
      <c r="AB5" s="104">
        <v>762200</v>
      </c>
      <c r="AC5" s="9">
        <v>61.8</v>
      </c>
      <c r="AD5" s="2">
        <f t="shared" si="0"/>
        <v>0.75999999999999801</v>
      </c>
      <c r="AE5" s="138">
        <f t="shared" si="1"/>
        <v>-7.3883713459684808E-3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42585</v>
      </c>
      <c r="X6" s="41">
        <v>61.88</v>
      </c>
      <c r="Y6" s="41">
        <v>62.66</v>
      </c>
      <c r="Z6" s="41">
        <v>61.71</v>
      </c>
      <c r="AA6" s="41">
        <v>62.26</v>
      </c>
      <c r="AB6" s="104">
        <v>982400</v>
      </c>
      <c r="AC6" s="9">
        <v>62.26</v>
      </c>
      <c r="AD6" s="2">
        <f t="shared" si="0"/>
        <v>0.94999999999999574</v>
      </c>
      <c r="AE6" s="138">
        <f t="shared" si="1"/>
        <v>7.1174377224199059E-3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42584</v>
      </c>
      <c r="X7" s="41">
        <v>63.77</v>
      </c>
      <c r="Y7" s="41">
        <v>64.27</v>
      </c>
      <c r="Z7" s="41">
        <v>61.71</v>
      </c>
      <c r="AA7" s="41">
        <v>61.82</v>
      </c>
      <c r="AB7" s="104">
        <v>1317800</v>
      </c>
      <c r="AC7" s="9">
        <v>61.82</v>
      </c>
      <c r="AD7" s="2">
        <f t="shared" si="0"/>
        <v>2.5599999999999952</v>
      </c>
      <c r="AE7" s="138">
        <f t="shared" si="1"/>
        <v>-1.4192313825546199E-2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42583</v>
      </c>
      <c r="X8" s="41">
        <v>62.8</v>
      </c>
      <c r="Y8" s="41">
        <v>63.14</v>
      </c>
      <c r="Z8" s="41">
        <v>61.9</v>
      </c>
      <c r="AA8" s="41">
        <v>62.71</v>
      </c>
      <c r="AB8" s="104">
        <v>878200</v>
      </c>
      <c r="AC8" s="9">
        <v>62.71</v>
      </c>
      <c r="AD8" s="2">
        <f t="shared" si="0"/>
        <v>1.240000000000002</v>
      </c>
      <c r="AE8" s="138">
        <f t="shared" si="1"/>
        <v>-7.9101408005062268E-3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42580</v>
      </c>
      <c r="X9" s="41">
        <v>63.7</v>
      </c>
      <c r="Y9" s="41">
        <v>63.89</v>
      </c>
      <c r="Z9" s="41">
        <v>63.18</v>
      </c>
      <c r="AA9" s="41">
        <v>63.21</v>
      </c>
      <c r="AB9" s="104">
        <v>981800</v>
      </c>
      <c r="AC9" s="9">
        <v>63.21</v>
      </c>
      <c r="AD9" s="2">
        <f t="shared" si="0"/>
        <v>0.71000000000000085</v>
      </c>
      <c r="AE9" s="138">
        <f t="shared" si="1"/>
        <v>-5.5066079295154058E-3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42579</v>
      </c>
      <c r="X10" s="41">
        <v>63.74</v>
      </c>
      <c r="Y10" s="41">
        <v>64.22</v>
      </c>
      <c r="Z10" s="41">
        <v>63.48</v>
      </c>
      <c r="AA10" s="41">
        <v>63.56</v>
      </c>
      <c r="AB10" s="104">
        <v>792100</v>
      </c>
      <c r="AC10" s="9">
        <v>63.56</v>
      </c>
      <c r="AD10" s="2">
        <f t="shared" si="0"/>
        <v>0.74000000000000199</v>
      </c>
      <c r="AE10" s="138">
        <f t="shared" si="1"/>
        <v>-1.4139827179889819E-3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42578</v>
      </c>
      <c r="X11" s="41">
        <v>63.41</v>
      </c>
      <c r="Y11" s="41">
        <v>64.099999999999994</v>
      </c>
      <c r="Z11" s="41">
        <v>63.29</v>
      </c>
      <c r="AA11" s="41">
        <v>63.65</v>
      </c>
      <c r="AB11" s="104">
        <v>1232100</v>
      </c>
      <c r="AC11" s="9">
        <v>63.65</v>
      </c>
      <c r="AD11" s="2">
        <f t="shared" si="0"/>
        <v>0.80999999999999517</v>
      </c>
      <c r="AE11" s="138">
        <f t="shared" si="1"/>
        <v>5.0528975209220839E-3</v>
      </c>
      <c r="AL11" s="236"/>
      <c r="AO11" s="236"/>
    </row>
    <row r="12" spans="1:42" x14ac:dyDescent="0.25">
      <c r="W12" s="123">
        <v>42577</v>
      </c>
      <c r="X12" s="41">
        <v>64.400000000000006</v>
      </c>
      <c r="Y12" s="41">
        <v>64.73</v>
      </c>
      <c r="Z12" s="41">
        <v>62.67</v>
      </c>
      <c r="AA12" s="41">
        <v>63.33</v>
      </c>
      <c r="AB12" s="104">
        <v>1708100</v>
      </c>
      <c r="AC12" s="9">
        <v>63.33</v>
      </c>
      <c r="AD12" s="2">
        <f t="shared" si="0"/>
        <v>2.0600000000000023</v>
      </c>
      <c r="AE12" s="138">
        <f t="shared" si="1"/>
        <v>-2.2057665038600627E-3</v>
      </c>
      <c r="AL12" s="236"/>
      <c r="AO12" s="236"/>
    </row>
    <row r="13" spans="1:42" x14ac:dyDescent="0.25">
      <c r="W13" s="123">
        <v>42576</v>
      </c>
      <c r="X13" s="41">
        <v>63.02</v>
      </c>
      <c r="Y13" s="41">
        <v>63.54</v>
      </c>
      <c r="Z13" s="41">
        <v>62.7</v>
      </c>
      <c r="AA13" s="41">
        <v>63.47</v>
      </c>
      <c r="AB13" s="104">
        <v>2205500</v>
      </c>
      <c r="AC13" s="9">
        <v>63.47</v>
      </c>
      <c r="AD13" s="2">
        <f t="shared" si="0"/>
        <v>0.83999999999999631</v>
      </c>
      <c r="AE13" s="138">
        <f t="shared" si="1"/>
        <v>2.2106426654033839E-3</v>
      </c>
    </row>
    <row r="14" spans="1:42" x14ac:dyDescent="0.25">
      <c r="W14" s="123">
        <v>42573</v>
      </c>
      <c r="X14" s="41">
        <v>63.17</v>
      </c>
      <c r="Y14" s="41">
        <v>63.38</v>
      </c>
      <c r="Z14" s="41">
        <v>62.77</v>
      </c>
      <c r="AA14" s="41">
        <v>63.33</v>
      </c>
      <c r="AB14" s="104">
        <v>736700</v>
      </c>
      <c r="AC14" s="9">
        <v>63.33</v>
      </c>
      <c r="AD14" s="2">
        <f t="shared" si="0"/>
        <v>0.60999999999999943</v>
      </c>
      <c r="AE14" s="138">
        <f t="shared" si="1"/>
        <v>5.8767471410419159E-3</v>
      </c>
    </row>
    <row r="15" spans="1:42" x14ac:dyDescent="0.25">
      <c r="V15" s="2"/>
      <c r="W15" s="123">
        <v>42572</v>
      </c>
      <c r="X15" s="41">
        <v>63.31</v>
      </c>
      <c r="Y15" s="41">
        <v>63.57</v>
      </c>
      <c r="Z15" s="41">
        <v>62.53</v>
      </c>
      <c r="AA15" s="41">
        <v>62.96</v>
      </c>
      <c r="AB15" s="104">
        <v>810400</v>
      </c>
      <c r="AC15" s="9">
        <v>62.96</v>
      </c>
      <c r="AD15" s="2">
        <f t="shared" si="0"/>
        <v>1.0399999999999991</v>
      </c>
      <c r="AE15" s="138">
        <f t="shared" si="1"/>
        <v>-1.0529624391010572E-2</v>
      </c>
      <c r="AL15" s="236"/>
      <c r="AO15" s="236"/>
      <c r="AP15" s="236"/>
    </row>
    <row r="16" spans="1:42" x14ac:dyDescent="0.25">
      <c r="V16" s="2"/>
      <c r="W16" s="123">
        <v>42571</v>
      </c>
      <c r="X16" s="41">
        <v>62.43</v>
      </c>
      <c r="Y16" s="41">
        <v>63.77</v>
      </c>
      <c r="Z16" s="41">
        <v>62.35</v>
      </c>
      <c r="AA16" s="41">
        <v>63.63</v>
      </c>
      <c r="AB16" s="104">
        <v>1184700</v>
      </c>
      <c r="AC16" s="9">
        <v>63.63</v>
      </c>
      <c r="AD16" s="2">
        <f t="shared" si="0"/>
        <v>1.4200000000000017</v>
      </c>
      <c r="AE16" s="138">
        <f t="shared" si="1"/>
        <v>1.6778523489932917E-2</v>
      </c>
    </row>
    <row r="17" spans="1:42" x14ac:dyDescent="0.25">
      <c r="V17" s="2"/>
      <c r="W17" s="123">
        <v>42570</v>
      </c>
      <c r="X17" s="41">
        <v>62.3</v>
      </c>
      <c r="Y17" s="41">
        <v>62.7</v>
      </c>
      <c r="Z17" s="41">
        <v>62.14</v>
      </c>
      <c r="AA17" s="41">
        <v>62.58</v>
      </c>
      <c r="AB17" s="104">
        <v>1092300</v>
      </c>
      <c r="AC17" s="9">
        <v>62.58</v>
      </c>
      <c r="AD17" s="2">
        <f t="shared" si="0"/>
        <v>0.56000000000000227</v>
      </c>
      <c r="AE17" s="138">
        <f t="shared" si="1"/>
        <v>-2.2321428571429047E-3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42569</v>
      </c>
      <c r="X18" s="41">
        <v>62.08</v>
      </c>
      <c r="Y18" s="41">
        <v>62.88</v>
      </c>
      <c r="Z18" s="41">
        <v>62.04</v>
      </c>
      <c r="AA18" s="41">
        <v>62.72</v>
      </c>
      <c r="AB18" s="104">
        <v>782300</v>
      </c>
      <c r="AC18" s="9">
        <v>62.72</v>
      </c>
      <c r="AD18" s="2">
        <f t="shared" si="0"/>
        <v>0.84000000000000341</v>
      </c>
      <c r="AE18" s="138">
        <f t="shared" si="1"/>
        <v>6.9031947343072275E-3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42566</v>
      </c>
      <c r="X19" s="41">
        <v>62.52</v>
      </c>
      <c r="Y19" s="41">
        <v>62.85</v>
      </c>
      <c r="Z19" s="41">
        <v>62.01</v>
      </c>
      <c r="AA19" s="41">
        <v>62.29</v>
      </c>
      <c r="AB19" s="104">
        <v>633400</v>
      </c>
      <c r="AC19" s="9">
        <v>62.29</v>
      </c>
      <c r="AD19" s="2">
        <f t="shared" si="0"/>
        <v>0.84000000000000341</v>
      </c>
      <c r="AE19" s="138">
        <f t="shared" si="1"/>
        <v>-2.2425116130065925E-3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42565</v>
      </c>
      <c r="X20" s="41">
        <v>62.26</v>
      </c>
      <c r="Y20" s="41">
        <v>62.89</v>
      </c>
      <c r="Z20" s="41">
        <v>62.1</v>
      </c>
      <c r="AA20" s="41">
        <v>62.43</v>
      </c>
      <c r="AB20" s="104">
        <v>985900</v>
      </c>
      <c r="AC20" s="9">
        <v>62.43</v>
      </c>
      <c r="AD20" s="2">
        <f t="shared" si="0"/>
        <v>0.78999999999999915</v>
      </c>
      <c r="AE20" s="138">
        <f t="shared" si="1"/>
        <v>1.1339705167665581E-2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42564</v>
      </c>
      <c r="X21" s="41">
        <v>61.29</v>
      </c>
      <c r="Y21" s="41">
        <v>62.03</v>
      </c>
      <c r="Z21" s="41">
        <v>60.88</v>
      </c>
      <c r="AA21" s="41">
        <v>61.73</v>
      </c>
      <c r="AB21" s="104">
        <v>963500</v>
      </c>
      <c r="AC21" s="9">
        <v>61.73</v>
      </c>
      <c r="AD21" s="2">
        <f t="shared" si="0"/>
        <v>1.1499999999999986</v>
      </c>
      <c r="AE21" s="138">
        <f t="shared" si="1"/>
        <v>8.8249714005557145E-3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42563</v>
      </c>
      <c r="X22" s="41">
        <v>60.71</v>
      </c>
      <c r="Y22" s="41">
        <v>61.39</v>
      </c>
      <c r="Z22" s="41">
        <v>60</v>
      </c>
      <c r="AA22" s="41">
        <v>61.19</v>
      </c>
      <c r="AB22" s="104">
        <v>1162500</v>
      </c>
      <c r="AC22" s="9">
        <v>61.19</v>
      </c>
      <c r="AD22" s="2">
        <f t="shared" si="0"/>
        <v>1.3900000000000006</v>
      </c>
      <c r="AE22" s="138">
        <f t="shared" si="1"/>
        <v>2.7885099949605197E-2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42562</v>
      </c>
      <c r="X23" s="41">
        <v>59.91</v>
      </c>
      <c r="Y23" s="41">
        <v>60.2</v>
      </c>
      <c r="Z23" s="41">
        <v>59.51</v>
      </c>
      <c r="AA23" s="41">
        <v>59.53</v>
      </c>
      <c r="AB23" s="104">
        <v>1145200</v>
      </c>
      <c r="AC23" s="9">
        <v>59.53</v>
      </c>
      <c r="AD23" s="2">
        <f t="shared" si="0"/>
        <v>0.69000000000000483</v>
      </c>
      <c r="AE23" s="138">
        <f t="shared" si="1"/>
        <v>-6.3428476047403537E-3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42559</v>
      </c>
      <c r="X24" s="41">
        <v>59.35</v>
      </c>
      <c r="Y24" s="41">
        <v>60.44</v>
      </c>
      <c r="Z24" s="41">
        <v>59.32</v>
      </c>
      <c r="AA24" s="41">
        <v>59.91</v>
      </c>
      <c r="AB24" s="104">
        <v>910700</v>
      </c>
      <c r="AC24" s="9">
        <v>59.91</v>
      </c>
      <c r="AD24" s="2">
        <f t="shared" si="0"/>
        <v>1.1199999999999974</v>
      </c>
      <c r="AE24" s="138">
        <f t="shared" si="1"/>
        <v>1.5423728813559245E-2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42558</v>
      </c>
      <c r="X25" s="41">
        <v>59.91</v>
      </c>
      <c r="Y25" s="41">
        <v>60</v>
      </c>
      <c r="Z25" s="41">
        <v>58.65</v>
      </c>
      <c r="AA25" s="41">
        <v>59</v>
      </c>
      <c r="AB25" s="104">
        <v>683500</v>
      </c>
      <c r="AC25" s="9">
        <v>59</v>
      </c>
      <c r="AD25" s="2">
        <f t="shared" si="0"/>
        <v>1.3500000000000014</v>
      </c>
      <c r="AE25" s="138">
        <f t="shared" si="1"/>
        <v>-6.3994610980128153E-3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42557</v>
      </c>
      <c r="X26" s="41">
        <v>58.78</v>
      </c>
      <c r="Y26" s="41">
        <v>59.49</v>
      </c>
      <c r="Z26" s="41">
        <v>58.21</v>
      </c>
      <c r="AA26" s="41">
        <v>59.38</v>
      </c>
      <c r="AB26" s="104">
        <v>495000</v>
      </c>
      <c r="AC26" s="9">
        <v>59.38</v>
      </c>
      <c r="AD26" s="2">
        <f t="shared" si="0"/>
        <v>1.2800000000000011</v>
      </c>
      <c r="AE26" s="138">
        <f t="shared" si="1"/>
        <v>3.0405405405404817E-3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42556</v>
      </c>
      <c r="X27" s="41">
        <v>59.46</v>
      </c>
      <c r="Y27" s="41">
        <v>60.23</v>
      </c>
      <c r="Z27" s="41">
        <v>59.04</v>
      </c>
      <c r="AA27" s="41">
        <v>59.2</v>
      </c>
      <c r="AB27" s="104">
        <v>962300</v>
      </c>
      <c r="AC27" s="9">
        <v>59.2</v>
      </c>
      <c r="AD27" s="2">
        <f t="shared" si="0"/>
        <v>1.1899999999999977</v>
      </c>
      <c r="AE27" s="138">
        <f t="shared" si="1"/>
        <v>-6.7521944631998565E-4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42552</v>
      </c>
      <c r="X28" s="41">
        <v>59.29</v>
      </c>
      <c r="Y28" s="41">
        <v>59.56</v>
      </c>
      <c r="Z28" s="41">
        <v>58.99</v>
      </c>
      <c r="AA28" s="41">
        <v>59.24</v>
      </c>
      <c r="AB28" s="104">
        <v>345900</v>
      </c>
      <c r="AC28" s="9">
        <v>59.24</v>
      </c>
      <c r="AD28" s="2">
        <f t="shared" si="0"/>
        <v>0.57000000000000028</v>
      </c>
      <c r="AE28" s="138">
        <f t="shared" si="1"/>
        <v>3.0477480528277034E-3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42551</v>
      </c>
      <c r="X29" s="41">
        <v>58.73</v>
      </c>
      <c r="Y29" s="41">
        <v>59.21</v>
      </c>
      <c r="Z29" s="41">
        <v>58.01</v>
      </c>
      <c r="AA29" s="41">
        <v>59.06</v>
      </c>
      <c r="AB29" s="104">
        <v>928600</v>
      </c>
      <c r="AC29" s="9">
        <v>59.06</v>
      </c>
      <c r="AD29" s="2">
        <f t="shared" si="0"/>
        <v>1.2000000000000028</v>
      </c>
      <c r="AE29" s="138">
        <f t="shared" si="1"/>
        <v>9.2276144907723623E-3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42550</v>
      </c>
      <c r="X30" s="41">
        <v>57.86</v>
      </c>
      <c r="Y30" s="41">
        <v>58.64</v>
      </c>
      <c r="Z30" s="41">
        <v>57.46</v>
      </c>
      <c r="AA30" s="41">
        <v>58.52</v>
      </c>
      <c r="AB30" s="104">
        <v>1097100</v>
      </c>
      <c r="AC30" s="9">
        <v>58.52</v>
      </c>
      <c r="AD30" s="2">
        <f t="shared" si="0"/>
        <v>1.1799999999999997</v>
      </c>
      <c r="AE30" s="138">
        <f t="shared" si="1"/>
        <v>1.7562163102069261E-2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42549</v>
      </c>
      <c r="X31" s="41">
        <v>56.99</v>
      </c>
      <c r="Y31" s="41">
        <v>57.69</v>
      </c>
      <c r="Z31" s="41">
        <v>56.51</v>
      </c>
      <c r="AA31" s="41">
        <v>57.51</v>
      </c>
      <c r="AB31" s="104">
        <v>988100</v>
      </c>
      <c r="AC31" s="9">
        <v>57.51</v>
      </c>
      <c r="AD31" s="2">
        <f t="shared" si="0"/>
        <v>1.1799999999999997</v>
      </c>
      <c r="AE31" s="138">
        <f t="shared" si="1"/>
        <v>1.9680851063829774E-2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42548</v>
      </c>
      <c r="X32" s="41">
        <v>56.4</v>
      </c>
      <c r="Y32" s="41">
        <v>56.78</v>
      </c>
      <c r="Z32" s="41">
        <v>55.73</v>
      </c>
      <c r="AA32" s="41">
        <v>56.4</v>
      </c>
      <c r="AB32" s="104">
        <v>1199600</v>
      </c>
      <c r="AC32" s="9">
        <v>56.4</v>
      </c>
      <c r="AD32" s="2">
        <f t="shared" si="0"/>
        <v>1.0500000000000043</v>
      </c>
      <c r="AE32" s="138">
        <f t="shared" si="1"/>
        <v>-1.0699877214523812E-2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42545</v>
      </c>
      <c r="X33" s="41">
        <v>57.19</v>
      </c>
      <c r="Y33" s="41">
        <v>58.11</v>
      </c>
      <c r="Z33" s="41">
        <v>56.85</v>
      </c>
      <c r="AA33" s="41">
        <v>57.01</v>
      </c>
      <c r="AB33" s="104">
        <v>1140600</v>
      </c>
      <c r="AC33" s="9">
        <v>57.01</v>
      </c>
      <c r="AD33" s="2">
        <f t="shared" si="0"/>
        <v>1.259999999999998</v>
      </c>
      <c r="AE33" s="138">
        <f t="shared" si="1"/>
        <v>-4.3135280295401146E-2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42544</v>
      </c>
      <c r="X34" s="41">
        <v>59.7</v>
      </c>
      <c r="Y34" s="41">
        <v>60.07</v>
      </c>
      <c r="Z34" s="41">
        <v>59.42</v>
      </c>
      <c r="AA34" s="41">
        <v>59.58</v>
      </c>
      <c r="AB34" s="104">
        <v>580600</v>
      </c>
      <c r="AC34" s="9">
        <v>59.58</v>
      </c>
      <c r="AD34" s="2">
        <f t="shared" si="0"/>
        <v>0.64999999999999858</v>
      </c>
      <c r="AE34" s="138">
        <f t="shared" si="1"/>
        <v>9.4883090477804188E-3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42543</v>
      </c>
      <c r="X35" s="41">
        <v>58.11</v>
      </c>
      <c r="Y35" s="41">
        <v>59.1</v>
      </c>
      <c r="Z35" s="41">
        <v>58.11</v>
      </c>
      <c r="AA35" s="41">
        <v>59.02</v>
      </c>
      <c r="AB35" s="104">
        <v>695400</v>
      </c>
      <c r="AC35" s="9">
        <v>59.02</v>
      </c>
      <c r="AD35" s="2">
        <f t="shared" si="0"/>
        <v>0.99000000000000199</v>
      </c>
      <c r="AE35" s="138">
        <f t="shared" si="1"/>
        <v>1.0616438356164437E-2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42542</v>
      </c>
      <c r="X36" s="41">
        <v>57.92</v>
      </c>
      <c r="Y36" s="41">
        <v>58.9</v>
      </c>
      <c r="Z36" s="41">
        <v>57.54</v>
      </c>
      <c r="AA36" s="41">
        <v>58.4</v>
      </c>
      <c r="AB36" s="104">
        <v>1250600</v>
      </c>
      <c r="AC36" s="9">
        <v>58.4</v>
      </c>
      <c r="AD36" s="2">
        <f t="shared" si="0"/>
        <v>1.3599999999999994</v>
      </c>
      <c r="AE36" s="138">
        <f t="shared" si="1"/>
        <v>-8.6572738075029187E-3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42541</v>
      </c>
      <c r="X37" s="41">
        <v>59.26</v>
      </c>
      <c r="Y37" s="41">
        <v>59.49</v>
      </c>
      <c r="Z37" s="41">
        <v>58.79</v>
      </c>
      <c r="AA37" s="41">
        <v>58.91</v>
      </c>
      <c r="AB37" s="104">
        <v>986900</v>
      </c>
      <c r="AC37" s="9">
        <v>58.91</v>
      </c>
      <c r="AD37" s="2">
        <f t="shared" si="0"/>
        <v>0.70000000000000284</v>
      </c>
      <c r="AE37" s="138">
        <f t="shared" si="1"/>
        <v>8.9056345264599823E-3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42538</v>
      </c>
      <c r="X38" s="41">
        <v>58.15</v>
      </c>
      <c r="Y38" s="41">
        <v>58.94</v>
      </c>
      <c r="Z38" s="41">
        <v>58.03</v>
      </c>
      <c r="AA38" s="41">
        <v>58.39</v>
      </c>
      <c r="AB38" s="104">
        <v>973500</v>
      </c>
      <c r="AC38" s="9">
        <v>58.39</v>
      </c>
      <c r="AD38" s="2">
        <f t="shared" si="0"/>
        <v>0.90999999999999659</v>
      </c>
      <c r="AE38" s="138">
        <f t="shared" si="1"/>
        <v>6.8977409898258735E-3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42537</v>
      </c>
      <c r="X39" s="41">
        <v>57.32</v>
      </c>
      <c r="Y39" s="41">
        <v>58.07</v>
      </c>
      <c r="Z39" s="41">
        <v>56.29</v>
      </c>
      <c r="AA39" s="41">
        <v>57.99</v>
      </c>
      <c r="AB39" s="104">
        <v>1628600</v>
      </c>
      <c r="AC39" s="9">
        <v>57.99</v>
      </c>
      <c r="AD39" s="2">
        <f t="shared" si="0"/>
        <v>1.7800000000000011</v>
      </c>
      <c r="AE39" s="138">
        <f t="shared" si="1"/>
        <v>-1.7214666896195885E-3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42536</v>
      </c>
      <c r="X40" s="41">
        <v>58.05</v>
      </c>
      <c r="Y40" s="41">
        <v>58.73</v>
      </c>
      <c r="Z40" s="41">
        <v>57.97</v>
      </c>
      <c r="AA40" s="41">
        <v>58.09</v>
      </c>
      <c r="AB40" s="104">
        <v>1086400</v>
      </c>
      <c r="AC40" s="9">
        <v>58.09</v>
      </c>
      <c r="AD40" s="2">
        <f t="shared" si="0"/>
        <v>0.75999999999999801</v>
      </c>
      <c r="AE40" s="138">
        <f t="shared" si="1"/>
        <v>-4.7969847524411691E-3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42535</v>
      </c>
      <c r="X41" s="41">
        <v>58.31</v>
      </c>
      <c r="Y41" s="41">
        <v>58.75</v>
      </c>
      <c r="Z41" s="41">
        <v>58.11</v>
      </c>
      <c r="AA41" s="41">
        <v>58.37</v>
      </c>
      <c r="AB41" s="104">
        <v>728300</v>
      </c>
      <c r="AC41" s="9">
        <v>58.37</v>
      </c>
      <c r="AD41" s="2">
        <f t="shared" si="0"/>
        <v>0.64000000000000057</v>
      </c>
      <c r="AE41" s="138">
        <f t="shared" si="1"/>
        <v>-2.5632262474368783E-3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42534</v>
      </c>
      <c r="X42" s="41">
        <v>58.86</v>
      </c>
      <c r="Y42" s="41">
        <v>59.02</v>
      </c>
      <c r="Z42" s="41">
        <v>58.41</v>
      </c>
      <c r="AA42" s="41">
        <v>58.52</v>
      </c>
      <c r="AB42" s="104">
        <v>1012900</v>
      </c>
      <c r="AC42" s="9">
        <v>58.52</v>
      </c>
      <c r="AD42" s="2">
        <f t="shared" si="0"/>
        <v>0.61000000000000654</v>
      </c>
      <c r="AE42" s="138">
        <f t="shared" si="1"/>
        <v>-1.1319479641831331E-2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69.01400000000001</v>
      </c>
      <c r="T43" s="139" t="s">
        <v>98</v>
      </c>
      <c r="U43" s="140">
        <v>62.29</v>
      </c>
      <c r="W43" s="123">
        <v>42531</v>
      </c>
      <c r="X43" s="41">
        <v>59.7</v>
      </c>
      <c r="Y43" s="41">
        <v>59.94</v>
      </c>
      <c r="Z43" s="41">
        <v>58.93</v>
      </c>
      <c r="AA43" s="41">
        <v>59.19</v>
      </c>
      <c r="AB43" s="104">
        <v>753800</v>
      </c>
      <c r="AC43" s="9">
        <v>59.19</v>
      </c>
      <c r="AD43" s="2">
        <f t="shared" si="0"/>
        <v>1.009999999999998</v>
      </c>
      <c r="AE43" s="138">
        <f t="shared" si="1"/>
        <v>-1.6940707523667164E-2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68.386600000000001</v>
      </c>
      <c r="T44" s="108" t="s">
        <v>99</v>
      </c>
      <c r="U44" s="106">
        <v>62.47</v>
      </c>
      <c r="W44" s="123">
        <v>42530</v>
      </c>
      <c r="X44" s="41">
        <v>60.33</v>
      </c>
      <c r="Y44" s="41">
        <v>60.39</v>
      </c>
      <c r="Z44" s="41">
        <v>59.8</v>
      </c>
      <c r="AA44" s="41">
        <v>60.21</v>
      </c>
      <c r="AB44" s="104">
        <v>561900</v>
      </c>
      <c r="AC44" s="9">
        <v>60.21</v>
      </c>
      <c r="AD44" s="2">
        <f t="shared" si="0"/>
        <v>0.59000000000000341</v>
      </c>
      <c r="AE44" s="138">
        <f t="shared" si="1"/>
        <v>-8.3992094861660149E-3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67.759200000000007</v>
      </c>
      <c r="Q45" s="2"/>
      <c r="T45" s="108" t="s">
        <v>100</v>
      </c>
      <c r="U45" s="106" t="s">
        <v>446</v>
      </c>
      <c r="W45" s="123">
        <v>42529</v>
      </c>
      <c r="X45" s="41">
        <v>61.13</v>
      </c>
      <c r="Y45" s="41">
        <v>61.4</v>
      </c>
      <c r="Z45" s="41">
        <v>60.62</v>
      </c>
      <c r="AA45" s="41">
        <v>60.72</v>
      </c>
      <c r="AB45" s="104">
        <v>973700</v>
      </c>
      <c r="AC45" s="9">
        <v>60.72</v>
      </c>
      <c r="AD45" s="2">
        <f t="shared" si="0"/>
        <v>0.78000000000000114</v>
      </c>
      <c r="AE45" s="138">
        <f t="shared" si="1"/>
        <v>1.980198019801982E-3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67.131800000000013</v>
      </c>
      <c r="Q46" s="2"/>
      <c r="T46" s="108" t="s">
        <v>101</v>
      </c>
      <c r="U46" s="106" t="s">
        <v>447</v>
      </c>
      <c r="W46" s="123">
        <v>42528</v>
      </c>
      <c r="X46" s="41">
        <v>60.43</v>
      </c>
      <c r="Y46" s="41">
        <v>60.7</v>
      </c>
      <c r="Z46" s="41">
        <v>60.21</v>
      </c>
      <c r="AA46" s="41">
        <v>60.6</v>
      </c>
      <c r="AB46" s="104">
        <v>836200</v>
      </c>
      <c r="AC46" s="9">
        <v>60.6</v>
      </c>
      <c r="AD46" s="2">
        <f t="shared" si="0"/>
        <v>0.49000000000000199</v>
      </c>
      <c r="AE46" s="138" t="e">
        <f t="shared" si="1"/>
        <v>#DIV/0!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66.504400000000004</v>
      </c>
      <c r="Q47" s="2"/>
      <c r="T47" s="108" t="s">
        <v>102</v>
      </c>
      <c r="U47" s="106">
        <v>62.38</v>
      </c>
      <c r="W47" s="123">
        <v>42528</v>
      </c>
      <c r="X47" s="41" t="s">
        <v>256</v>
      </c>
      <c r="Y47" s="41"/>
      <c r="Z47" s="41"/>
      <c r="AA47" s="41"/>
      <c r="AB47" s="104"/>
      <c r="AC47" s="9"/>
      <c r="AD47" s="2">
        <f t="shared" si="0"/>
        <v>0</v>
      </c>
      <c r="AE47" s="138">
        <f t="shared" si="1"/>
        <v>-1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65.87700000000001</v>
      </c>
      <c r="Q48" s="2"/>
      <c r="T48" s="108" t="s">
        <v>103</v>
      </c>
      <c r="U48" s="106">
        <v>1.2538</v>
      </c>
      <c r="W48" s="123">
        <v>42527</v>
      </c>
      <c r="X48" s="41">
        <v>60.11</v>
      </c>
      <c r="Y48" s="41">
        <v>60.6</v>
      </c>
      <c r="Z48" s="41">
        <v>59.93</v>
      </c>
      <c r="AA48" s="41">
        <v>60.42</v>
      </c>
      <c r="AB48" s="104">
        <v>613000</v>
      </c>
      <c r="AC48" s="9">
        <v>60.13</v>
      </c>
      <c r="AD48" s="2">
        <f t="shared" si="0"/>
        <v>0.67000000000000171</v>
      </c>
      <c r="AE48" s="138">
        <f t="shared" si="1"/>
        <v>7.5402144772118707E-3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65.249600000000001</v>
      </c>
      <c r="Q49" s="2"/>
      <c r="T49" s="108" t="s">
        <v>104</v>
      </c>
      <c r="U49" s="106" t="s">
        <v>130</v>
      </c>
      <c r="W49" s="123">
        <v>42524</v>
      </c>
      <c r="X49" s="41">
        <v>59.3</v>
      </c>
      <c r="Y49" s="41">
        <v>60.18</v>
      </c>
      <c r="Z49" s="41">
        <v>58.89</v>
      </c>
      <c r="AA49" s="41">
        <v>59.97</v>
      </c>
      <c r="AB49" s="104">
        <v>902400</v>
      </c>
      <c r="AC49" s="9">
        <v>59.68</v>
      </c>
      <c r="AD49" s="2">
        <f t="shared" si="0"/>
        <v>1.2899999999999991</v>
      </c>
      <c r="AE49" s="138">
        <f t="shared" si="1"/>
        <v>1.9299743808710579E-2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64.622200000000007</v>
      </c>
      <c r="Q50" s="2"/>
      <c r="T50" s="108"/>
      <c r="U50" s="106"/>
      <c r="W50" s="123">
        <v>42523</v>
      </c>
      <c r="X50" s="41">
        <v>58.69</v>
      </c>
      <c r="Y50" s="41">
        <v>59.12</v>
      </c>
      <c r="Z50" s="41">
        <v>58.63</v>
      </c>
      <c r="AA50" s="41">
        <v>58.84</v>
      </c>
      <c r="AB50" s="104">
        <v>648400</v>
      </c>
      <c r="AC50" s="9">
        <v>58.55</v>
      </c>
      <c r="AD50" s="2">
        <f t="shared" si="0"/>
        <v>0.48999999999999488</v>
      </c>
      <c r="AE50" s="138">
        <f t="shared" si="1"/>
        <v>-4.0823269263480233E-3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63.994800000000005</v>
      </c>
      <c r="Q51" s="2"/>
      <c r="T51" s="108" t="s">
        <v>105</v>
      </c>
      <c r="U51" s="106" t="s">
        <v>448</v>
      </c>
      <c r="W51" s="123">
        <v>42522</v>
      </c>
      <c r="X51" s="41">
        <v>59.18</v>
      </c>
      <c r="Y51" s="41">
        <v>59.22</v>
      </c>
      <c r="Z51" s="41">
        <v>58.56</v>
      </c>
      <c r="AA51" s="41">
        <v>59.08</v>
      </c>
      <c r="AB51" s="104">
        <v>1018500</v>
      </c>
      <c r="AC51" s="9">
        <v>58.79</v>
      </c>
      <c r="AD51" s="2">
        <f t="shared" si="0"/>
        <v>0.65999999999999659</v>
      </c>
      <c r="AE51" s="138">
        <f>AC51/AC52-1</f>
        <v>-3.5593220338983045E-3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63.367400000000004</v>
      </c>
      <c r="Q52" s="2"/>
      <c r="T52" s="108" t="s">
        <v>106</v>
      </c>
      <c r="U52" s="106" t="s">
        <v>221</v>
      </c>
      <c r="W52" s="123">
        <v>42521</v>
      </c>
      <c r="X52" s="41">
        <v>60.06</v>
      </c>
      <c r="Y52" s="41">
        <v>60.26</v>
      </c>
      <c r="Z52" s="41">
        <v>59.09</v>
      </c>
      <c r="AA52" s="41">
        <v>59.29</v>
      </c>
      <c r="AB52" s="104">
        <v>1063900</v>
      </c>
      <c r="AC52" s="9">
        <v>59</v>
      </c>
      <c r="AD52" s="2">
        <f t="shared" si="0"/>
        <v>1.1699999999999946</v>
      </c>
      <c r="AE52" s="138">
        <f t="shared" si="1"/>
        <v>-1.2056262558606812E-2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62.74</v>
      </c>
      <c r="Q53" s="2"/>
      <c r="T53" s="108" t="s">
        <v>107</v>
      </c>
      <c r="U53" s="107">
        <v>894588</v>
      </c>
      <c r="W53" s="123">
        <v>42517</v>
      </c>
      <c r="X53" s="41">
        <v>59.84</v>
      </c>
      <c r="Y53" s="41">
        <v>60.19</v>
      </c>
      <c r="Z53" s="41">
        <v>59.72</v>
      </c>
      <c r="AA53" s="41">
        <v>60.01</v>
      </c>
      <c r="AB53" s="104">
        <v>854900</v>
      </c>
      <c r="AC53" s="9">
        <v>59.72</v>
      </c>
      <c r="AD53" s="2">
        <f t="shared" si="0"/>
        <v>0.46999999999999886</v>
      </c>
      <c r="AE53" s="138">
        <f t="shared" si="1"/>
        <v>-3.8365304420351354E-3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62.1126</v>
      </c>
      <c r="Q54" s="2"/>
      <c r="T54" s="108" t="s">
        <v>110</v>
      </c>
      <c r="U54" s="107">
        <v>973684</v>
      </c>
      <c r="W54" s="123">
        <v>42516</v>
      </c>
      <c r="X54" s="41">
        <v>59.68</v>
      </c>
      <c r="Y54" s="41">
        <v>60.4</v>
      </c>
      <c r="Z54" s="41">
        <v>59.4</v>
      </c>
      <c r="AA54" s="41">
        <v>60.24</v>
      </c>
      <c r="AB54" s="104">
        <v>1333400</v>
      </c>
      <c r="AC54" s="9">
        <v>59.95</v>
      </c>
      <c r="AD54" s="2">
        <f t="shared" si="0"/>
        <v>1</v>
      </c>
      <c r="AE54" s="138">
        <f t="shared" si="1"/>
        <v>1.8172554347826164E-2</v>
      </c>
    </row>
    <row r="55" spans="1:42" x14ac:dyDescent="0.25">
      <c r="O55" s="83">
        <v>0.98</v>
      </c>
      <c r="P55" s="83">
        <f t="shared" si="2"/>
        <v>61.485199999999999</v>
      </c>
      <c r="T55" s="108" t="s">
        <v>108</v>
      </c>
      <c r="U55" s="106" t="s">
        <v>449</v>
      </c>
      <c r="W55" s="123">
        <v>42515</v>
      </c>
      <c r="X55" s="41">
        <v>58.38</v>
      </c>
      <c r="Y55" s="41">
        <v>59.31</v>
      </c>
      <c r="Z55" s="41">
        <v>58.37</v>
      </c>
      <c r="AA55" s="41">
        <v>59.17</v>
      </c>
      <c r="AB55" s="104">
        <v>1006500</v>
      </c>
      <c r="AC55" s="9">
        <v>58.88</v>
      </c>
      <c r="AD55" s="2">
        <f t="shared" si="0"/>
        <v>0.94000000000000483</v>
      </c>
      <c r="AE55" s="138">
        <f t="shared" si="1"/>
        <v>1.5697774711057599E-2</v>
      </c>
    </row>
    <row r="56" spans="1:42" x14ac:dyDescent="0.25">
      <c r="O56" s="83">
        <v>0.97</v>
      </c>
      <c r="P56" s="83">
        <f t="shared" si="2"/>
        <v>60.857799999999997</v>
      </c>
      <c r="T56" s="108" t="s">
        <v>111</v>
      </c>
      <c r="U56" s="106">
        <v>18.149999999999999</v>
      </c>
      <c r="W56" s="123">
        <v>42514</v>
      </c>
      <c r="X56" s="41">
        <v>58.55</v>
      </c>
      <c r="Y56" s="41">
        <v>59.11</v>
      </c>
      <c r="Z56" s="41">
        <v>58.11</v>
      </c>
      <c r="AA56" s="41">
        <v>58.25</v>
      </c>
      <c r="AB56" s="104">
        <v>1389500</v>
      </c>
      <c r="AC56" s="9">
        <v>57.97</v>
      </c>
      <c r="AD56" s="2">
        <f t="shared" si="0"/>
        <v>1</v>
      </c>
      <c r="AE56" s="138">
        <f t="shared" si="1"/>
        <v>3.1147257310952803E-3</v>
      </c>
    </row>
    <row r="57" spans="1:42" x14ac:dyDescent="0.25">
      <c r="O57" s="83">
        <v>0.96</v>
      </c>
      <c r="P57" s="83">
        <f t="shared" si="2"/>
        <v>60.230400000000003</v>
      </c>
      <c r="T57" s="108" t="s">
        <v>112</v>
      </c>
      <c r="U57" s="106">
        <v>3.46</v>
      </c>
      <c r="W57" s="123">
        <v>42513</v>
      </c>
      <c r="X57" s="41">
        <v>58.28</v>
      </c>
      <c r="Y57" s="41">
        <v>58.43</v>
      </c>
      <c r="Z57" s="41">
        <v>57.86</v>
      </c>
      <c r="AA57" s="41">
        <v>58.07</v>
      </c>
      <c r="AB57" s="104">
        <v>490800</v>
      </c>
      <c r="AC57" s="9">
        <v>57.79</v>
      </c>
      <c r="AD57" s="2">
        <f t="shared" si="0"/>
        <v>0.57000000000000028</v>
      </c>
      <c r="AE57" s="138">
        <f t="shared" si="1"/>
        <v>-3.6206896551724821E-3</v>
      </c>
      <c r="AL57" s="236"/>
      <c r="AO57" s="236"/>
    </row>
    <row r="58" spans="1:42" x14ac:dyDescent="0.25">
      <c r="O58" s="83">
        <v>0.95</v>
      </c>
      <c r="P58" s="83">
        <f t="shared" si="2"/>
        <v>59.603000000000002</v>
      </c>
      <c r="T58" s="108" t="s">
        <v>109</v>
      </c>
      <c r="U58" s="106" t="s">
        <v>393</v>
      </c>
      <c r="W58" s="123">
        <v>42510</v>
      </c>
      <c r="X58" s="41">
        <v>57.84</v>
      </c>
      <c r="Y58" s="41">
        <v>58.66</v>
      </c>
      <c r="Z58" s="41">
        <v>57.71</v>
      </c>
      <c r="AA58" s="41">
        <v>58.28</v>
      </c>
      <c r="AB58" s="104">
        <v>931800</v>
      </c>
      <c r="AC58" s="9">
        <v>58</v>
      </c>
      <c r="AD58" s="2">
        <f t="shared" si="0"/>
        <v>0.94999999999999574</v>
      </c>
      <c r="AE58" s="138">
        <f t="shared" si="1"/>
        <v>1.221640488656206E-2</v>
      </c>
    </row>
    <row r="59" spans="1:42" x14ac:dyDescent="0.25">
      <c r="O59" s="83">
        <v>0.94</v>
      </c>
      <c r="P59" s="83">
        <f t="shared" si="2"/>
        <v>58.9756</v>
      </c>
      <c r="W59" s="123">
        <v>42509</v>
      </c>
      <c r="X59" s="41">
        <v>58.1</v>
      </c>
      <c r="Y59" s="41">
        <v>58.14</v>
      </c>
      <c r="Z59" s="41">
        <v>57.12</v>
      </c>
      <c r="AA59" s="41">
        <v>57.58</v>
      </c>
      <c r="AB59" s="104">
        <v>1331500</v>
      </c>
      <c r="AC59" s="9">
        <v>57.3</v>
      </c>
      <c r="AD59" s="2">
        <f t="shared" si="0"/>
        <v>1.0200000000000031</v>
      </c>
      <c r="AE59" s="138">
        <f t="shared" si="1"/>
        <v>-2.5344446334410686E-2</v>
      </c>
      <c r="AL59" s="236"/>
    </row>
    <row r="60" spans="1:42" x14ac:dyDescent="0.25">
      <c r="O60" s="83">
        <v>0.93</v>
      </c>
      <c r="P60" s="83">
        <f t="shared" si="2"/>
        <v>58.348200000000006</v>
      </c>
      <c r="W60" s="123">
        <v>42508</v>
      </c>
      <c r="X60" s="41">
        <v>58.55</v>
      </c>
      <c r="Y60" s="41">
        <v>59.9</v>
      </c>
      <c r="Z60" s="41">
        <v>58.17</v>
      </c>
      <c r="AA60" s="41">
        <v>59.08</v>
      </c>
      <c r="AB60" s="104">
        <v>1355200</v>
      </c>
      <c r="AC60" s="9">
        <v>58.79</v>
      </c>
      <c r="AD60" s="2">
        <f t="shared" si="0"/>
        <v>1.7299999999999969</v>
      </c>
      <c r="AE60" s="138">
        <f t="shared" si="1"/>
        <v>3.2423208191125763E-3</v>
      </c>
    </row>
    <row r="61" spans="1:42" x14ac:dyDescent="0.25">
      <c r="O61" s="83">
        <v>0.92</v>
      </c>
      <c r="P61" s="83">
        <f t="shared" si="2"/>
        <v>57.720800000000004</v>
      </c>
      <c r="W61" s="123">
        <v>42507</v>
      </c>
      <c r="X61" s="41">
        <v>58.76</v>
      </c>
      <c r="Y61" s="41">
        <v>59.49</v>
      </c>
      <c r="Z61" s="41">
        <v>58.63</v>
      </c>
      <c r="AA61" s="41">
        <v>58.89</v>
      </c>
      <c r="AB61" s="104">
        <v>1164100</v>
      </c>
      <c r="AC61" s="9">
        <v>58.6</v>
      </c>
      <c r="AD61" s="2">
        <f t="shared" si="0"/>
        <v>0.85999999999999943</v>
      </c>
      <c r="AE61" s="138">
        <f t="shared" si="1"/>
        <v>-1.3633265167006803E-3</v>
      </c>
      <c r="AL61" s="236"/>
      <c r="AO61" s="236"/>
    </row>
    <row r="62" spans="1:42" x14ac:dyDescent="0.25">
      <c r="O62" s="83">
        <v>0.91</v>
      </c>
      <c r="P62" s="83">
        <f t="shared" si="2"/>
        <v>57.093400000000003</v>
      </c>
      <c r="W62" s="123">
        <v>42506</v>
      </c>
      <c r="X62" s="41">
        <v>58.9</v>
      </c>
      <c r="Y62" s="41">
        <v>59.84</v>
      </c>
      <c r="Z62" s="41">
        <v>58.9</v>
      </c>
      <c r="AA62" s="41">
        <v>58.97</v>
      </c>
      <c r="AB62" s="104">
        <v>1157800</v>
      </c>
      <c r="AC62" s="9">
        <v>58.68</v>
      </c>
      <c r="AD62" s="2">
        <f t="shared" si="0"/>
        <v>0.94000000000000483</v>
      </c>
      <c r="AE62" s="138">
        <f t="shared" si="1"/>
        <v>3.2484185330825532E-3</v>
      </c>
    </row>
    <row r="63" spans="1:42" x14ac:dyDescent="0.25">
      <c r="O63" s="83">
        <v>0.9</v>
      </c>
      <c r="P63" s="83">
        <f t="shared" si="2"/>
        <v>56.466000000000001</v>
      </c>
      <c r="W63" s="123">
        <v>42503</v>
      </c>
      <c r="X63" s="41">
        <v>59.47</v>
      </c>
      <c r="Y63" s="41">
        <v>59.65</v>
      </c>
      <c r="Z63" s="41">
        <v>58.55</v>
      </c>
      <c r="AA63" s="41">
        <v>58.78</v>
      </c>
      <c r="AB63" s="104">
        <v>1125400</v>
      </c>
      <c r="AC63" s="9">
        <v>58.49</v>
      </c>
      <c r="AD63" s="2">
        <f t="shared" si="0"/>
        <v>1.1000000000000014</v>
      </c>
      <c r="AE63" s="138">
        <f t="shared" si="1"/>
        <v>-1.5319865319865289E-2</v>
      </c>
      <c r="AL63" s="236"/>
      <c r="AO63" s="236"/>
      <c r="AP63" s="236"/>
    </row>
    <row r="64" spans="1:42" x14ac:dyDescent="0.25">
      <c r="W64" s="123">
        <v>42502</v>
      </c>
      <c r="X64" s="41">
        <v>60.11</v>
      </c>
      <c r="Y64" s="41">
        <v>60.36</v>
      </c>
      <c r="Z64" s="41">
        <v>58.97</v>
      </c>
      <c r="AA64" s="41">
        <v>59.69</v>
      </c>
      <c r="AB64" s="104">
        <v>782400</v>
      </c>
      <c r="AC64" s="9">
        <v>59.4</v>
      </c>
      <c r="AD64" s="2">
        <f t="shared" si="0"/>
        <v>1.3900000000000006</v>
      </c>
      <c r="AE64" s="138">
        <f t="shared" si="1"/>
        <v>3.2089174125990994E-3</v>
      </c>
    </row>
    <row r="65" spans="23:41" x14ac:dyDescent="0.25">
      <c r="W65" s="123">
        <v>42501</v>
      </c>
      <c r="X65" s="41">
        <v>59.86</v>
      </c>
      <c r="Y65" s="41">
        <v>59.87</v>
      </c>
      <c r="Z65" s="41">
        <v>59.12</v>
      </c>
      <c r="AA65" s="41">
        <v>59.5</v>
      </c>
      <c r="AB65" s="104">
        <v>576400</v>
      </c>
      <c r="AC65" s="9">
        <v>59.21</v>
      </c>
      <c r="AD65" s="2">
        <f t="shared" si="0"/>
        <v>0.75</v>
      </c>
      <c r="AE65" s="138">
        <f t="shared" si="1"/>
        <v>-7.209926224010732E-3</v>
      </c>
      <c r="AL65" s="236"/>
      <c r="AO65" s="236"/>
    </row>
    <row r="66" spans="23:41" x14ac:dyDescent="0.25">
      <c r="W66" s="123">
        <v>42500</v>
      </c>
      <c r="X66" s="41">
        <v>58.88</v>
      </c>
      <c r="Y66" s="41">
        <v>60.2</v>
      </c>
      <c r="Z66" s="41">
        <v>58.56</v>
      </c>
      <c r="AA66" s="41">
        <v>59.93</v>
      </c>
      <c r="AB66" s="104">
        <v>824100</v>
      </c>
      <c r="AC66" s="9">
        <v>59.64</v>
      </c>
      <c r="AD66" s="2">
        <f t="shared" si="0"/>
        <v>1.6400000000000006</v>
      </c>
      <c r="AE66" s="138">
        <f t="shared" si="1"/>
        <v>2.3511240775699216E-2</v>
      </c>
    </row>
    <row r="67" spans="23:41" x14ac:dyDescent="0.25">
      <c r="W67" s="123">
        <v>42499</v>
      </c>
      <c r="X67" s="41">
        <v>59.08</v>
      </c>
      <c r="Y67" s="41">
        <v>59.14</v>
      </c>
      <c r="Z67" s="41">
        <v>58.37</v>
      </c>
      <c r="AA67" s="41">
        <v>58.55</v>
      </c>
      <c r="AB67" s="104">
        <v>783200</v>
      </c>
      <c r="AC67" s="9">
        <v>58.27</v>
      </c>
      <c r="AD67" s="2">
        <f>Y67-Z67</f>
        <v>0.77000000000000313</v>
      </c>
      <c r="AE67" s="138">
        <f>AC67/AC68-1</f>
        <v>-1.4043993231810492E-2</v>
      </c>
      <c r="AL67" s="236"/>
    </row>
    <row r="68" spans="23:41" x14ac:dyDescent="0.25">
      <c r="W68" s="123">
        <v>42496</v>
      </c>
      <c r="X68" s="41">
        <v>58.84</v>
      </c>
      <c r="Y68" s="41">
        <v>59.63</v>
      </c>
      <c r="Z68" s="41">
        <v>58.66</v>
      </c>
      <c r="AA68" s="41">
        <v>59.39</v>
      </c>
      <c r="AB68" s="104">
        <v>813200</v>
      </c>
      <c r="AC68" s="9">
        <v>59.1</v>
      </c>
      <c r="AD68" s="2">
        <f>Y68-Z68</f>
        <v>0.97000000000000597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301</v>
      </c>
      <c r="W2" s="94">
        <v>42591</v>
      </c>
      <c r="X2" s="10">
        <v>49.02</v>
      </c>
      <c r="Y2" s="10">
        <v>49.15</v>
      </c>
      <c r="Z2" s="10">
        <v>48.81</v>
      </c>
      <c r="AA2" s="10">
        <v>48.93</v>
      </c>
      <c r="AB2" s="95">
        <v>10396100</v>
      </c>
      <c r="AC2" s="10">
        <v>48.93</v>
      </c>
      <c r="AD2" s="2">
        <f>Y2-Z2</f>
        <v>0.33999999999999631</v>
      </c>
      <c r="AE2" s="138">
        <f>AC2/AC3-1</f>
        <v>4.0891433244749642E-4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42590</v>
      </c>
      <c r="X3" s="10">
        <v>48.78</v>
      </c>
      <c r="Y3" s="10">
        <v>49.05</v>
      </c>
      <c r="Z3" s="10">
        <v>48.74</v>
      </c>
      <c r="AA3" s="10">
        <v>48.91</v>
      </c>
      <c r="AB3" s="95">
        <v>14871600</v>
      </c>
      <c r="AC3" s="10">
        <v>48.91</v>
      </c>
      <c r="AD3" s="2">
        <f>Y3-Z3</f>
        <v>0.30999999999999517</v>
      </c>
      <c r="AE3" s="138">
        <f>AC3/AC4-1</f>
        <v>4.7247329498767421E-3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48.93</v>
      </c>
      <c r="T4" s="121"/>
      <c r="W4" s="94">
        <v>42587</v>
      </c>
      <c r="X4" s="10">
        <v>48.39</v>
      </c>
      <c r="Y4" s="10">
        <v>48.7</v>
      </c>
      <c r="Z4" s="10">
        <v>48.13</v>
      </c>
      <c r="AA4" s="10">
        <v>48.68</v>
      </c>
      <c r="AB4" s="95">
        <v>19064700</v>
      </c>
      <c r="AC4" s="10">
        <v>48.68</v>
      </c>
      <c r="AD4" s="2">
        <f t="shared" ref="AD4:AD67" si="2">Y4-Z4</f>
        <v>0.57000000000000028</v>
      </c>
      <c r="AE4" s="138">
        <f t="shared" ref="AE4:AE67" si="3">AC4/AC5-1</f>
        <v>1.7558528428093467E-2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3914.4</v>
      </c>
      <c r="W5" s="94">
        <v>42586</v>
      </c>
      <c r="X5" s="10">
        <v>47.6</v>
      </c>
      <c r="Y5" s="10">
        <v>48</v>
      </c>
      <c r="Z5" s="10">
        <v>47.57</v>
      </c>
      <c r="AA5" s="10">
        <v>47.84</v>
      </c>
      <c r="AB5" s="95">
        <v>14662600</v>
      </c>
      <c r="AC5" s="10">
        <v>47.84</v>
      </c>
      <c r="AD5" s="2">
        <f t="shared" si="2"/>
        <v>0.42999999999999972</v>
      </c>
      <c r="AE5" s="138">
        <f t="shared" si="3"/>
        <v>5.6758461215051792E-3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42585</v>
      </c>
      <c r="X6" s="10">
        <v>47.33</v>
      </c>
      <c r="Y6" s="10">
        <v>47.64</v>
      </c>
      <c r="Z6" s="10">
        <v>47.33</v>
      </c>
      <c r="AA6" s="10">
        <v>47.57</v>
      </c>
      <c r="AB6" s="95">
        <v>14913500</v>
      </c>
      <c r="AC6" s="10">
        <v>47.57</v>
      </c>
      <c r="AD6" s="2">
        <f t="shared" si="2"/>
        <v>0.31000000000000227</v>
      </c>
      <c r="AE6" s="138" t="e">
        <f t="shared" si="3"/>
        <v>#DIV/0!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232.30000000000337</v>
      </c>
      <c r="R7">
        <v>50</v>
      </c>
      <c r="T7" s="85"/>
      <c r="W7" s="94">
        <v>42585</v>
      </c>
      <c r="X7" s="10" t="s">
        <v>196</v>
      </c>
      <c r="Y7" s="10"/>
      <c r="Z7" s="10"/>
      <c r="AA7" s="10"/>
      <c r="AB7" s="95"/>
      <c r="AC7" s="10"/>
      <c r="AD7" s="2">
        <f t="shared" si="2"/>
        <v>0</v>
      </c>
      <c r="AE7" s="138">
        <f t="shared" si="3"/>
        <v>-1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232.30000000000337</v>
      </c>
      <c r="W8" s="94">
        <v>42584</v>
      </c>
      <c r="X8" s="10">
        <v>47.66</v>
      </c>
      <c r="Y8" s="10">
        <v>47.83</v>
      </c>
      <c r="Z8" s="10">
        <v>47.39</v>
      </c>
      <c r="AA8" s="10">
        <v>47.7</v>
      </c>
      <c r="AB8" s="95">
        <v>17033100</v>
      </c>
      <c r="AC8" s="10">
        <v>47.32</v>
      </c>
      <c r="AD8" s="2">
        <f t="shared" si="2"/>
        <v>0.43999999999999773</v>
      </c>
      <c r="AE8" s="138">
        <f t="shared" si="3"/>
        <v>-2.3192072527935537E-3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6.3088998126070342E-2</v>
      </c>
      <c r="W9" s="94">
        <v>42583</v>
      </c>
      <c r="X9" s="10">
        <v>47.98</v>
      </c>
      <c r="Y9" s="10">
        <v>48.05</v>
      </c>
      <c r="Z9" s="10">
        <v>47.63</v>
      </c>
      <c r="AA9" s="10">
        <v>47.81</v>
      </c>
      <c r="AB9" s="95">
        <v>16026600</v>
      </c>
      <c r="AC9" s="10">
        <v>47.43</v>
      </c>
      <c r="AD9" s="2">
        <f t="shared" si="2"/>
        <v>0.4199999999999946</v>
      </c>
      <c r="AE9" s="138">
        <f t="shared" si="3"/>
        <v>-3.3620508510191494E-3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42580</v>
      </c>
      <c r="X10" s="10">
        <v>47.95</v>
      </c>
      <c r="Y10" s="10">
        <v>48.17</v>
      </c>
      <c r="Z10" s="10">
        <v>47.95</v>
      </c>
      <c r="AA10" s="10">
        <v>47.97</v>
      </c>
      <c r="AB10" s="95">
        <v>13111700</v>
      </c>
      <c r="AC10" s="10">
        <v>47.59</v>
      </c>
      <c r="AD10" s="2">
        <f t="shared" si="2"/>
        <v>0.21999999999999886</v>
      </c>
      <c r="AE10" s="138">
        <f t="shared" si="3"/>
        <v>-3.3507853403140775E-3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42579</v>
      </c>
      <c r="X11" s="10">
        <v>47.94</v>
      </c>
      <c r="Y11" s="10">
        <v>48.22</v>
      </c>
      <c r="Z11" s="10">
        <v>47.68</v>
      </c>
      <c r="AA11" s="10">
        <v>48.13</v>
      </c>
      <c r="AB11" s="95">
        <v>12562600</v>
      </c>
      <c r="AC11" s="10">
        <v>47.75</v>
      </c>
      <c r="AD11" s="2">
        <f t="shared" si="2"/>
        <v>0.53999999999999915</v>
      </c>
      <c r="AE11" s="138">
        <f t="shared" si="3"/>
        <v>2.7299454010920599E-3</v>
      </c>
      <c r="AK11" s="236"/>
      <c r="AN11" s="236"/>
    </row>
    <row r="12" spans="1:40" x14ac:dyDescent="0.25">
      <c r="W12" s="94">
        <v>42578</v>
      </c>
      <c r="X12" s="10">
        <v>47.95</v>
      </c>
      <c r="Y12" s="10">
        <v>48.22</v>
      </c>
      <c r="Z12" s="10">
        <v>47.78</v>
      </c>
      <c r="AA12" s="10">
        <v>48</v>
      </c>
      <c r="AB12" s="95">
        <v>17886800</v>
      </c>
      <c r="AC12" s="10">
        <v>47.62</v>
      </c>
      <c r="AD12" s="2">
        <f t="shared" si="2"/>
        <v>0.43999999999999773</v>
      </c>
      <c r="AE12" s="138">
        <f t="shared" si="3"/>
        <v>6.303845345658754E-4</v>
      </c>
    </row>
    <row r="13" spans="1:40" x14ac:dyDescent="0.25">
      <c r="W13" s="94">
        <v>42577</v>
      </c>
      <c r="X13" s="10">
        <v>48.03</v>
      </c>
      <c r="Y13" s="10">
        <v>48.17</v>
      </c>
      <c r="Z13" s="10">
        <v>47.8</v>
      </c>
      <c r="AA13" s="10">
        <v>47.97</v>
      </c>
      <c r="AB13" s="95">
        <v>16130100</v>
      </c>
      <c r="AC13" s="10">
        <v>47.59</v>
      </c>
      <c r="AD13" s="2">
        <f t="shared" si="2"/>
        <v>0.37000000000000455</v>
      </c>
      <c r="AE13" s="138">
        <f t="shared" si="3"/>
        <v>-3.1420192710515105E-3</v>
      </c>
      <c r="AK13" s="236"/>
      <c r="AN13" s="236"/>
    </row>
    <row r="14" spans="1:40" x14ac:dyDescent="0.25">
      <c r="T14" s="84"/>
      <c r="U14" s="11"/>
      <c r="W14" s="94">
        <v>42576</v>
      </c>
      <c r="X14" s="10">
        <v>48.24</v>
      </c>
      <c r="Y14" s="10">
        <v>48.26</v>
      </c>
      <c r="Z14" s="10">
        <v>47.85</v>
      </c>
      <c r="AA14" s="10">
        <v>48.12</v>
      </c>
      <c r="AB14" s="95">
        <v>12122200</v>
      </c>
      <c r="AC14" s="10">
        <v>47.74</v>
      </c>
      <c r="AD14" s="2">
        <f t="shared" si="2"/>
        <v>0.40999999999999659</v>
      </c>
      <c r="AE14" s="138">
        <f t="shared" si="3"/>
        <v>-4.1718815185647351E-3</v>
      </c>
    </row>
    <row r="15" spans="1:40" x14ac:dyDescent="0.25">
      <c r="W15" s="94">
        <v>42573</v>
      </c>
      <c r="X15" s="10">
        <v>48.32</v>
      </c>
      <c r="Y15" s="10">
        <v>48.36</v>
      </c>
      <c r="Z15" s="10">
        <v>48.1</v>
      </c>
      <c r="AA15" s="10">
        <v>48.32</v>
      </c>
      <c r="AB15" s="95">
        <v>13588500</v>
      </c>
      <c r="AC15" s="10">
        <v>47.94</v>
      </c>
      <c r="AD15" s="2">
        <f t="shared" si="2"/>
        <v>0.25999999999999801</v>
      </c>
      <c r="AE15" s="138">
        <f t="shared" si="3"/>
        <v>4.1736227045063856E-4</v>
      </c>
      <c r="AK15" s="236"/>
      <c r="AN15" s="236"/>
    </row>
    <row r="16" spans="1:40" x14ac:dyDescent="0.25">
      <c r="W16" s="94">
        <v>42572</v>
      </c>
      <c r="X16" s="10">
        <v>48.65</v>
      </c>
      <c r="Y16" s="10">
        <v>48.81</v>
      </c>
      <c r="Z16" s="10">
        <v>48.29</v>
      </c>
      <c r="AA16" s="10">
        <v>48.3</v>
      </c>
      <c r="AB16" s="95">
        <v>15532000</v>
      </c>
      <c r="AC16" s="10">
        <v>47.92</v>
      </c>
      <c r="AD16" s="2">
        <f t="shared" si="2"/>
        <v>0.52000000000000313</v>
      </c>
      <c r="AE16" s="138">
        <f t="shared" si="3"/>
        <v>-6.2214848610534501E-3</v>
      </c>
    </row>
    <row r="17" spans="1:40" x14ac:dyDescent="0.25">
      <c r="H17" s="72"/>
      <c r="W17" s="94">
        <v>42571</v>
      </c>
      <c r="X17" s="10">
        <v>48.59</v>
      </c>
      <c r="Y17" s="10">
        <v>48.69</v>
      </c>
      <c r="Z17" s="10">
        <v>48.4</v>
      </c>
      <c r="AA17" s="10">
        <v>48.61</v>
      </c>
      <c r="AB17" s="95">
        <v>16569900</v>
      </c>
      <c r="AC17" s="10">
        <v>48.22</v>
      </c>
      <c r="AD17" s="2">
        <f t="shared" si="2"/>
        <v>0.28999999999999915</v>
      </c>
      <c r="AE17" s="138">
        <f t="shared" si="3"/>
        <v>5.002084201750856E-3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42570</v>
      </c>
      <c r="X18" s="10">
        <v>48.08</v>
      </c>
      <c r="Y18" s="10">
        <v>48.55</v>
      </c>
      <c r="Z18" s="10">
        <v>48.05</v>
      </c>
      <c r="AA18" s="10">
        <v>48.37</v>
      </c>
      <c r="AB18" s="95">
        <v>15982900</v>
      </c>
      <c r="AC18" s="10">
        <v>47.98</v>
      </c>
      <c r="AD18" s="2">
        <f t="shared" si="2"/>
        <v>0.5</v>
      </c>
      <c r="AE18" s="138">
        <f t="shared" si="3"/>
        <v>1.670146137787043E-3</v>
      </c>
    </row>
    <row r="19" spans="1:40" ht="15.75" thickBot="1" x14ac:dyDescent="0.3">
      <c r="A19" s="363" t="s">
        <v>206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4">SumByColor($A$19,M2:M17)</f>
        <v>#VALUE!</v>
      </c>
      <c r="W19" s="94">
        <v>42569</v>
      </c>
      <c r="X19" s="10">
        <v>47.81</v>
      </c>
      <c r="Y19" s="10">
        <v>48.33</v>
      </c>
      <c r="Z19" s="10">
        <v>47.78</v>
      </c>
      <c r="AA19" s="10">
        <v>48.28</v>
      </c>
      <c r="AB19" s="95">
        <v>24139200</v>
      </c>
      <c r="AC19" s="10">
        <v>47.9</v>
      </c>
      <c r="AD19" s="2">
        <f t="shared" si="2"/>
        <v>0.54999999999999716</v>
      </c>
      <c r="AE19" s="138">
        <f t="shared" si="3"/>
        <v>1.2043101626875163E-2</v>
      </c>
      <c r="AK19" s="236"/>
      <c r="AN19" s="236"/>
    </row>
    <row r="20" spans="1:40" x14ac:dyDescent="0.25">
      <c r="W20" s="94">
        <v>42566</v>
      </c>
      <c r="X20" s="10">
        <v>48.85</v>
      </c>
      <c r="Y20" s="10">
        <v>48.88</v>
      </c>
      <c r="Z20" s="10">
        <v>47.41</v>
      </c>
      <c r="AA20" s="10">
        <v>47.71</v>
      </c>
      <c r="AB20" s="95">
        <v>35121000</v>
      </c>
      <c r="AC20" s="10">
        <v>47.33</v>
      </c>
      <c r="AD20" s="2">
        <f t="shared" si="2"/>
        <v>1.470000000000006</v>
      </c>
      <c r="AE20" s="138">
        <f t="shared" si="3"/>
        <v>-2.5128733264675573E-2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42565</v>
      </c>
      <c r="X21" s="10">
        <v>49.05</v>
      </c>
      <c r="Y21" s="10">
        <v>49.15</v>
      </c>
      <c r="Z21" s="10">
        <v>48.67</v>
      </c>
      <c r="AA21" s="10">
        <v>48.94</v>
      </c>
      <c r="AB21" s="95">
        <v>17578400</v>
      </c>
      <c r="AC21" s="10">
        <v>48.55</v>
      </c>
      <c r="AD21" s="2">
        <f t="shared" si="2"/>
        <v>0.47999999999999687</v>
      </c>
      <c r="AE21" s="138">
        <f t="shared" si="3"/>
        <v>1.3781582793902514E-2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42564</v>
      </c>
      <c r="X22" s="10">
        <v>48.31</v>
      </c>
      <c r="Y22" s="10">
        <v>48.47</v>
      </c>
      <c r="Z22" s="10">
        <v>47.98</v>
      </c>
      <c r="AA22" s="10">
        <v>48.27</v>
      </c>
      <c r="AB22" s="95">
        <v>14389600</v>
      </c>
      <c r="AC22" s="10">
        <v>47.89</v>
      </c>
      <c r="AD22" s="2">
        <f t="shared" si="2"/>
        <v>0.49000000000000199</v>
      </c>
      <c r="AE22" s="138">
        <f t="shared" si="3"/>
        <v>-1.4595496246871953E-3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42563</v>
      </c>
      <c r="X23" s="10">
        <v>48.42</v>
      </c>
      <c r="Y23" s="10">
        <v>48.63</v>
      </c>
      <c r="Z23" s="10">
        <v>48.22</v>
      </c>
      <c r="AA23" s="10">
        <v>48.35</v>
      </c>
      <c r="AB23" s="95">
        <v>15067900</v>
      </c>
      <c r="AC23" s="10">
        <v>47.96</v>
      </c>
      <c r="AD23" s="2">
        <f t="shared" si="2"/>
        <v>0.41000000000000369</v>
      </c>
      <c r="AE23" s="138">
        <f t="shared" si="3"/>
        <v>5.4507337526203958E-3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42562</v>
      </c>
      <c r="X24" s="10">
        <v>48.1</v>
      </c>
      <c r="Y24" s="10">
        <v>48.45</v>
      </c>
      <c r="Z24" s="10">
        <v>47.94</v>
      </c>
      <c r="AA24" s="10">
        <v>48.08</v>
      </c>
      <c r="AB24" s="95">
        <v>16008700</v>
      </c>
      <c r="AC24" s="10">
        <v>47.7</v>
      </c>
      <c r="AD24" s="2">
        <f t="shared" si="2"/>
        <v>0.51000000000000512</v>
      </c>
      <c r="AE24" s="138">
        <f t="shared" si="3"/>
        <v>6.1168529846025166E-3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42559</v>
      </c>
      <c r="X25" s="10">
        <v>47.45</v>
      </c>
      <c r="Y25" s="10">
        <v>47.92</v>
      </c>
      <c r="Z25" s="10">
        <v>47.45</v>
      </c>
      <c r="AA25" s="10">
        <v>47.79</v>
      </c>
      <c r="AB25" s="95">
        <v>19775700</v>
      </c>
      <c r="AC25" s="10">
        <v>47.41</v>
      </c>
      <c r="AD25" s="2">
        <f t="shared" si="2"/>
        <v>0.46999999999999886</v>
      </c>
      <c r="AE25" s="138">
        <f t="shared" si="3"/>
        <v>2.1107042860219583E-2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42558</v>
      </c>
      <c r="X26" s="10">
        <v>46.58</v>
      </c>
      <c r="Y26" s="10">
        <v>47.22</v>
      </c>
      <c r="Z26" s="10">
        <v>46.44</v>
      </c>
      <c r="AA26" s="10">
        <v>46.8</v>
      </c>
      <c r="AB26" s="95">
        <v>17946200</v>
      </c>
      <c r="AC26" s="10">
        <v>46.43</v>
      </c>
      <c r="AD26" s="2">
        <f t="shared" si="2"/>
        <v>0.78000000000000114</v>
      </c>
      <c r="AE26" s="138">
        <f t="shared" si="3"/>
        <v>3.241140881590221E-3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42557</v>
      </c>
      <c r="X27" s="10">
        <v>45.89</v>
      </c>
      <c r="Y27" s="10">
        <v>46.66</v>
      </c>
      <c r="Z27" s="10">
        <v>45.7</v>
      </c>
      <c r="AA27" s="10">
        <v>46.65</v>
      </c>
      <c r="AB27" s="95">
        <v>19024100</v>
      </c>
      <c r="AC27" s="10">
        <v>46.28</v>
      </c>
      <c r="AD27" s="2">
        <f t="shared" si="2"/>
        <v>0.95999999999999375</v>
      </c>
      <c r="AE27" s="138">
        <f t="shared" si="3"/>
        <v>9.5986038394415552E-3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42556</v>
      </c>
      <c r="X28" s="10">
        <v>46.7</v>
      </c>
      <c r="Y28" s="10">
        <v>46.76</v>
      </c>
      <c r="Z28" s="10">
        <v>45.81</v>
      </c>
      <c r="AA28" s="10">
        <v>46.21</v>
      </c>
      <c r="AB28" s="95">
        <v>22213000</v>
      </c>
      <c r="AC28" s="10">
        <v>45.84</v>
      </c>
      <c r="AD28" s="2">
        <f t="shared" si="2"/>
        <v>0.94999999999999574</v>
      </c>
      <c r="AE28" s="138">
        <f t="shared" si="3"/>
        <v>-1.7573939134161831E-2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42552</v>
      </c>
      <c r="X29" s="10">
        <v>47.08</v>
      </c>
      <c r="Y29" s="10">
        <v>47.28</v>
      </c>
      <c r="Z29" s="10">
        <v>46.86</v>
      </c>
      <c r="AA29" s="10">
        <v>47.03</v>
      </c>
      <c r="AB29" s="95">
        <v>19013600</v>
      </c>
      <c r="AC29" s="10">
        <v>46.66</v>
      </c>
      <c r="AD29" s="2">
        <f t="shared" si="2"/>
        <v>0.42000000000000171</v>
      </c>
      <c r="AE29" s="138">
        <f t="shared" si="3"/>
        <v>-6.1767838125666996E-3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42551</v>
      </c>
      <c r="X30" s="10">
        <v>47.24</v>
      </c>
      <c r="Y30" s="10">
        <v>47.36</v>
      </c>
      <c r="Z30" s="10">
        <v>46.53</v>
      </c>
      <c r="AA30" s="10">
        <v>47.33</v>
      </c>
      <c r="AB30" s="95">
        <v>22538800</v>
      </c>
      <c r="AC30" s="10">
        <v>46.95</v>
      </c>
      <c r="AD30" s="2">
        <f t="shared" si="2"/>
        <v>0.82999999999999829</v>
      </c>
      <c r="AE30" s="138">
        <f t="shared" si="3"/>
        <v>7.5107296137340018E-3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42550</v>
      </c>
      <c r="X31" s="10">
        <v>46.63</v>
      </c>
      <c r="Y31" s="10">
        <v>46.99</v>
      </c>
      <c r="Z31" s="10">
        <v>46.15</v>
      </c>
      <c r="AA31" s="10">
        <v>46.97</v>
      </c>
      <c r="AB31" s="95">
        <v>20856400</v>
      </c>
      <c r="AC31" s="10">
        <v>46.6</v>
      </c>
      <c r="AD31" s="2">
        <f t="shared" si="2"/>
        <v>0.84000000000000341</v>
      </c>
      <c r="AE31" s="138">
        <f t="shared" si="3"/>
        <v>1.902471025584962E-2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42549</v>
      </c>
      <c r="X32" s="10">
        <v>45.89</v>
      </c>
      <c r="Y32" s="10">
        <v>46.11</v>
      </c>
      <c r="Z32" s="10">
        <v>45.34</v>
      </c>
      <c r="AA32" s="10">
        <v>46.1</v>
      </c>
      <c r="AB32" s="95">
        <v>27525700</v>
      </c>
      <c r="AC32" s="10">
        <v>45.73</v>
      </c>
      <c r="AD32" s="2">
        <f t="shared" si="2"/>
        <v>0.76999999999999602</v>
      </c>
      <c r="AE32" s="138">
        <f t="shared" si="3"/>
        <v>2.4188129899216149E-2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42548</v>
      </c>
      <c r="X33" s="10">
        <v>45.2</v>
      </c>
      <c r="Y33" s="10">
        <v>45.33</v>
      </c>
      <c r="Z33" s="10">
        <v>44.5</v>
      </c>
      <c r="AA33" s="10">
        <v>45.01</v>
      </c>
      <c r="AB33" s="95">
        <v>35030100</v>
      </c>
      <c r="AC33" s="10">
        <v>44.65</v>
      </c>
      <c r="AD33" s="2">
        <f t="shared" si="2"/>
        <v>0.82999999999999829</v>
      </c>
      <c r="AE33" s="138">
        <f t="shared" si="3"/>
        <v>-1.5435501653803807E-2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42545</v>
      </c>
      <c r="X34" s="10">
        <v>45.76</v>
      </c>
      <c r="Y34" s="10">
        <v>46.97</v>
      </c>
      <c r="Z34" s="10">
        <v>45.28</v>
      </c>
      <c r="AA34" s="10">
        <v>45.71</v>
      </c>
      <c r="AB34" s="95">
        <v>46744100</v>
      </c>
      <c r="AC34" s="10">
        <v>45.35</v>
      </c>
      <c r="AD34" s="2">
        <f t="shared" si="2"/>
        <v>1.6899999999999977</v>
      </c>
      <c r="AE34" s="138">
        <f t="shared" si="3"/>
        <v>-4.5865768988007538E-2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42544</v>
      </c>
      <c r="X35" s="10">
        <v>47.64</v>
      </c>
      <c r="Y35" s="10">
        <v>47.91</v>
      </c>
      <c r="Z35" s="10">
        <v>47.39</v>
      </c>
      <c r="AA35" s="10">
        <v>47.91</v>
      </c>
      <c r="AB35" s="95">
        <v>16270000</v>
      </c>
      <c r="AC35" s="10">
        <v>47.53</v>
      </c>
      <c r="AD35" s="2">
        <f t="shared" si="2"/>
        <v>0.51999999999999602</v>
      </c>
      <c r="AE35" s="138">
        <f t="shared" si="3"/>
        <v>1.9957081545064481E-2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42543</v>
      </c>
      <c r="X36" s="10">
        <v>47.15</v>
      </c>
      <c r="Y36" s="10">
        <v>47.58</v>
      </c>
      <c r="Z36" s="10">
        <v>46.93</v>
      </c>
      <c r="AA36" s="10">
        <v>46.97</v>
      </c>
      <c r="AB36" s="95">
        <v>17072100</v>
      </c>
      <c r="AC36" s="10">
        <v>46.6</v>
      </c>
      <c r="AD36" s="2">
        <f t="shared" si="2"/>
        <v>0.64999999999999858</v>
      </c>
      <c r="AE36" s="138">
        <f t="shared" si="3"/>
        <v>-5.3361792956243548E-3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42542</v>
      </c>
      <c r="X37" s="10">
        <v>47.29</v>
      </c>
      <c r="Y37" s="10">
        <v>47.34</v>
      </c>
      <c r="Z37" s="10">
        <v>46.77</v>
      </c>
      <c r="AA37" s="10">
        <v>47.23</v>
      </c>
      <c r="AB37" s="95">
        <v>11731600</v>
      </c>
      <c r="AC37" s="10">
        <v>46.85</v>
      </c>
      <c r="AD37" s="2">
        <f t="shared" si="2"/>
        <v>0.57000000000000028</v>
      </c>
      <c r="AE37" s="138">
        <f t="shared" si="3"/>
        <v>6.2285223367697373E-3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42541</v>
      </c>
      <c r="X38" s="10">
        <v>47.49</v>
      </c>
      <c r="Y38" s="10">
        <v>47.9</v>
      </c>
      <c r="Z38" s="10">
        <v>46.92</v>
      </c>
      <c r="AA38" s="10">
        <v>46.93</v>
      </c>
      <c r="AB38" s="95">
        <v>19490100</v>
      </c>
      <c r="AC38" s="10">
        <v>46.56</v>
      </c>
      <c r="AD38" s="2">
        <f t="shared" si="2"/>
        <v>0.97999999999999687</v>
      </c>
      <c r="AE38" s="138">
        <f t="shared" si="3"/>
        <v>7.1382219338094188E-3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8" t="s">
        <v>78</v>
      </c>
      <c r="Q39" s="528"/>
      <c r="R39" s="34"/>
      <c r="W39" s="94">
        <v>42538</v>
      </c>
      <c r="X39" s="10">
        <v>46.85</v>
      </c>
      <c r="Y39" s="10">
        <v>47</v>
      </c>
      <c r="Z39" s="10">
        <v>46.52</v>
      </c>
      <c r="AA39" s="10">
        <v>46.6</v>
      </c>
      <c r="AB39" s="95">
        <v>25661300</v>
      </c>
      <c r="AC39" s="10">
        <v>46.23</v>
      </c>
      <c r="AD39" s="2">
        <f t="shared" si="2"/>
        <v>0.47999999999999687</v>
      </c>
      <c r="AE39" s="138">
        <f t="shared" si="3"/>
        <v>-5.3786574870912096E-3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53.823000000000008</v>
      </c>
      <c r="R40" s="34"/>
      <c r="W40" s="94">
        <v>42537</v>
      </c>
      <c r="X40" s="10">
        <v>46.47</v>
      </c>
      <c r="Y40" s="10">
        <v>46.86</v>
      </c>
      <c r="Z40" s="10">
        <v>45.96</v>
      </c>
      <c r="AA40" s="10">
        <v>46.85</v>
      </c>
      <c r="AB40" s="95">
        <v>15619300</v>
      </c>
      <c r="AC40" s="10">
        <v>46.48</v>
      </c>
      <c r="AD40" s="2">
        <f t="shared" si="2"/>
        <v>0.89999999999999858</v>
      </c>
      <c r="AE40" s="138">
        <f t="shared" si="3"/>
        <v>1.5082956259426794E-3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53.3337</v>
      </c>
      <c r="R41" s="34"/>
      <c r="W41" s="94">
        <v>42536</v>
      </c>
      <c r="X41" s="10">
        <v>47.27</v>
      </c>
      <c r="Y41" s="10">
        <v>47.56</v>
      </c>
      <c r="Z41" s="10">
        <v>46.74</v>
      </c>
      <c r="AA41" s="10">
        <v>46.78</v>
      </c>
      <c r="AB41" s="95">
        <v>20142000</v>
      </c>
      <c r="AC41" s="10">
        <v>46.41</v>
      </c>
      <c r="AD41" s="2">
        <f t="shared" si="2"/>
        <v>0.82000000000000028</v>
      </c>
      <c r="AE41" s="138">
        <f t="shared" si="3"/>
        <v>-2.1500752526338873E-3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52.8444</v>
      </c>
      <c r="R42" s="34"/>
      <c r="T42" s="91" t="s">
        <v>113</v>
      </c>
      <c r="W42" s="94">
        <v>42535</v>
      </c>
      <c r="X42" s="10">
        <v>47.86</v>
      </c>
      <c r="Y42" s="10">
        <v>48.12</v>
      </c>
      <c r="Z42" s="10">
        <v>46.51</v>
      </c>
      <c r="AA42" s="10">
        <v>46.88</v>
      </c>
      <c r="AB42" s="95">
        <v>25311700</v>
      </c>
      <c r="AC42" s="10">
        <v>46.51</v>
      </c>
      <c r="AD42" s="2">
        <f t="shared" si="2"/>
        <v>1.6099999999999994</v>
      </c>
      <c r="AE42" s="138">
        <f t="shared" si="3"/>
        <v>-2.2693843244379175E-2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52.3551</v>
      </c>
      <c r="R43" s="83"/>
      <c r="T43" s="97" t="s">
        <v>98</v>
      </c>
      <c r="U43" s="98">
        <v>48.91</v>
      </c>
      <c r="W43" s="94">
        <v>42534</v>
      </c>
      <c r="X43" s="10">
        <v>48.13</v>
      </c>
      <c r="Y43" s="10">
        <v>48.51</v>
      </c>
      <c r="Z43" s="10">
        <v>47.96</v>
      </c>
      <c r="AA43" s="10">
        <v>47.97</v>
      </c>
      <c r="AB43" s="95">
        <v>16150100</v>
      </c>
      <c r="AC43" s="10">
        <v>47.59</v>
      </c>
      <c r="AD43" s="2">
        <f t="shared" si="2"/>
        <v>0.54999999999999716</v>
      </c>
      <c r="AE43" s="138">
        <f t="shared" si="3"/>
        <v>-7.5078206465067909E-3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51.8658</v>
      </c>
      <c r="R44" s="83"/>
      <c r="T44" s="87" t="s">
        <v>99</v>
      </c>
      <c r="U44" s="88">
        <v>49.02</v>
      </c>
      <c r="W44" s="94">
        <v>42531</v>
      </c>
      <c r="X44" s="10">
        <v>48.49</v>
      </c>
      <c r="Y44" s="10">
        <v>48.71</v>
      </c>
      <c r="Z44" s="10">
        <v>48.17</v>
      </c>
      <c r="AA44" s="10">
        <v>48.34</v>
      </c>
      <c r="AB44" s="95">
        <v>16815300</v>
      </c>
      <c r="AC44" s="10">
        <v>47.95</v>
      </c>
      <c r="AD44" s="2">
        <f t="shared" si="2"/>
        <v>0.53999999999999915</v>
      </c>
      <c r="AE44" s="138">
        <f t="shared" si="3"/>
        <v>-1.6410256410256396E-2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51.3765</v>
      </c>
      <c r="R45" s="83"/>
      <c r="T45" s="87" t="s">
        <v>100</v>
      </c>
      <c r="U45" s="88" t="s">
        <v>569</v>
      </c>
      <c r="W45" s="94">
        <v>42530</v>
      </c>
      <c r="X45" s="10">
        <v>49.65</v>
      </c>
      <c r="Y45" s="10">
        <v>49.68</v>
      </c>
      <c r="Z45" s="10">
        <v>48.85</v>
      </c>
      <c r="AA45" s="10">
        <v>49.14</v>
      </c>
      <c r="AB45" s="95">
        <v>19464400</v>
      </c>
      <c r="AC45" s="10">
        <v>48.75</v>
      </c>
      <c r="AD45" s="2">
        <f t="shared" si="2"/>
        <v>0.82999999999999829</v>
      </c>
      <c r="AE45" s="138">
        <f t="shared" si="3"/>
        <v>-1.7137096774193616E-2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50.8872</v>
      </c>
      <c r="R46" s="83"/>
      <c r="T46" s="87" t="s">
        <v>101</v>
      </c>
      <c r="U46" s="88" t="s">
        <v>570</v>
      </c>
      <c r="W46" s="94">
        <v>42529</v>
      </c>
      <c r="X46" s="10">
        <v>50.25</v>
      </c>
      <c r="Y46" s="10">
        <v>50.44</v>
      </c>
      <c r="Z46" s="10">
        <v>49.74</v>
      </c>
      <c r="AA46" s="10">
        <v>50</v>
      </c>
      <c r="AB46" s="95">
        <v>18168500</v>
      </c>
      <c r="AC46" s="10">
        <v>49.6</v>
      </c>
      <c r="AD46" s="2">
        <f t="shared" si="2"/>
        <v>0.69999999999999574</v>
      </c>
      <c r="AE46" s="138">
        <f t="shared" si="3"/>
        <v>-5.4140765991577133E-3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50.3979</v>
      </c>
      <c r="R47" s="83"/>
      <c r="T47" s="87" t="s">
        <v>102</v>
      </c>
      <c r="U47" s="88">
        <v>53.11</v>
      </c>
      <c r="W47" s="94">
        <v>42528</v>
      </c>
      <c r="X47" s="10">
        <v>50.73</v>
      </c>
      <c r="Y47" s="10">
        <v>50.73</v>
      </c>
      <c r="Z47" s="10">
        <v>50.27</v>
      </c>
      <c r="AA47" s="10">
        <v>50.27</v>
      </c>
      <c r="AB47" s="95">
        <v>15310100</v>
      </c>
      <c r="AC47" s="10">
        <v>49.87</v>
      </c>
      <c r="AD47" s="2">
        <f t="shared" si="2"/>
        <v>0.45999999999999375</v>
      </c>
      <c r="AE47" s="138">
        <f t="shared" si="3"/>
        <v>-4.392094230385446E-3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49.9086</v>
      </c>
      <c r="R48" s="83"/>
      <c r="T48" s="87" t="s">
        <v>103</v>
      </c>
      <c r="U48" s="88">
        <v>0.89766800000000002</v>
      </c>
      <c r="W48" s="94">
        <v>42527</v>
      </c>
      <c r="X48" s="10">
        <v>50.24</v>
      </c>
      <c r="Y48" s="10">
        <v>50.87</v>
      </c>
      <c r="Z48" s="10">
        <v>50.19</v>
      </c>
      <c r="AA48" s="10">
        <v>50.49</v>
      </c>
      <c r="AB48" s="95">
        <v>14528500</v>
      </c>
      <c r="AC48" s="10">
        <v>50.09</v>
      </c>
      <c r="AD48" s="2">
        <f t="shared" si="2"/>
        <v>0.67999999999999972</v>
      </c>
      <c r="AE48" s="138">
        <f t="shared" si="3"/>
        <v>6.025306286403076E-3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49.4193</v>
      </c>
      <c r="R49" s="83"/>
      <c r="T49" s="87" t="s">
        <v>104</v>
      </c>
      <c r="U49" s="89" t="s">
        <v>309</v>
      </c>
      <c r="W49" s="94">
        <v>42524</v>
      </c>
      <c r="X49" s="10">
        <v>50.17</v>
      </c>
      <c r="Y49" s="10">
        <v>50.31</v>
      </c>
      <c r="Z49" s="10">
        <v>49.61</v>
      </c>
      <c r="AA49" s="10">
        <v>50.19</v>
      </c>
      <c r="AB49" s="95">
        <v>25452600</v>
      </c>
      <c r="AC49" s="10">
        <v>49.79</v>
      </c>
      <c r="AD49" s="2">
        <f t="shared" si="2"/>
        <v>0.70000000000000284</v>
      </c>
      <c r="AE49" s="138">
        <f t="shared" si="3"/>
        <v>-1.7948717948717996E-2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302</v>
      </c>
      <c r="O50" s="2"/>
      <c r="P50" s="83">
        <v>1</v>
      </c>
      <c r="Q50" s="83">
        <f t="shared" si="8"/>
        <v>48.93</v>
      </c>
      <c r="R50" s="83"/>
      <c r="T50" s="87"/>
      <c r="U50" s="88"/>
      <c r="W50" s="94">
        <v>42523</v>
      </c>
      <c r="X50" s="10">
        <v>50.96</v>
      </c>
      <c r="Y50" s="10">
        <v>51.11</v>
      </c>
      <c r="Z50" s="10">
        <v>50.71</v>
      </c>
      <c r="AA50" s="10">
        <v>51.11</v>
      </c>
      <c r="AB50" s="95">
        <v>14206700</v>
      </c>
      <c r="AC50" s="10">
        <v>50.7</v>
      </c>
      <c r="AD50" s="2">
        <f t="shared" si="2"/>
        <v>0.39999999999999858</v>
      </c>
      <c r="AE50" s="138">
        <f t="shared" si="3"/>
        <v>2.1743427554852257E-3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48.4407</v>
      </c>
      <c r="R51" s="83"/>
      <c r="T51" s="87" t="s">
        <v>105</v>
      </c>
      <c r="U51" s="88" t="s">
        <v>571</v>
      </c>
      <c r="W51" s="94">
        <v>42522</v>
      </c>
      <c r="X51" s="10">
        <v>50.26</v>
      </c>
      <c r="Y51" s="10">
        <v>51.04</v>
      </c>
      <c r="Z51" s="10">
        <v>50.17</v>
      </c>
      <c r="AA51" s="10">
        <v>51</v>
      </c>
      <c r="AB51" s="95">
        <v>16774300</v>
      </c>
      <c r="AC51" s="10">
        <v>50.59</v>
      </c>
      <c r="AD51" s="2">
        <f t="shared" si="2"/>
        <v>0.86999999999999744</v>
      </c>
      <c r="AE51" s="138">
        <f t="shared" si="3"/>
        <v>5.3656597774245363E-3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47.9514</v>
      </c>
      <c r="R52" s="83"/>
      <c r="T52" s="87" t="s">
        <v>106</v>
      </c>
      <c r="U52" s="88" t="s">
        <v>572</v>
      </c>
      <c r="W52" s="94">
        <v>42521</v>
      </c>
      <c r="X52" s="10">
        <v>51.02</v>
      </c>
      <c r="Y52" s="10">
        <v>51.19</v>
      </c>
      <c r="Z52" s="10">
        <v>50.49</v>
      </c>
      <c r="AA52" s="10">
        <v>50.72</v>
      </c>
      <c r="AB52" s="95">
        <v>19725000</v>
      </c>
      <c r="AC52" s="10">
        <v>50.32</v>
      </c>
      <c r="AD52" s="2">
        <f t="shared" si="2"/>
        <v>0.69999999999999574</v>
      </c>
      <c r="AE52" s="138">
        <f t="shared" si="3"/>
        <v>-2.3790642347343294E-3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47.4621</v>
      </c>
      <c r="R53" s="83"/>
      <c r="T53" s="87" t="s">
        <v>107</v>
      </c>
      <c r="U53" s="90">
        <v>10449765</v>
      </c>
      <c r="W53" s="94">
        <v>42517</v>
      </c>
      <c r="X53" s="10">
        <v>50.6</v>
      </c>
      <c r="Y53" s="10">
        <v>50.86</v>
      </c>
      <c r="Z53" s="10">
        <v>50.49</v>
      </c>
      <c r="AA53" s="10">
        <v>50.85</v>
      </c>
      <c r="AB53" s="95">
        <v>13430500</v>
      </c>
      <c r="AC53" s="10">
        <v>50.44</v>
      </c>
      <c r="AD53" s="2">
        <f t="shared" si="2"/>
        <v>0.36999999999999744</v>
      </c>
      <c r="AE53" s="138">
        <f t="shared" si="3"/>
        <v>5.7826520438684081E-3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46.972799999999999</v>
      </c>
      <c r="R54" s="83"/>
      <c r="T54" s="87" t="s">
        <v>110</v>
      </c>
      <c r="U54" s="90">
        <v>18560600</v>
      </c>
      <c r="W54" s="94">
        <v>42516</v>
      </c>
      <c r="X54" s="10">
        <v>50.52</v>
      </c>
      <c r="Y54" s="10">
        <v>50.66</v>
      </c>
      <c r="Z54" s="10">
        <v>50.4</v>
      </c>
      <c r="AA54" s="10">
        <v>50.55</v>
      </c>
      <c r="AB54" s="95">
        <v>14983300</v>
      </c>
      <c r="AC54" s="10">
        <v>50.15</v>
      </c>
      <c r="AD54" s="2">
        <f t="shared" si="2"/>
        <v>0.25999999999999801</v>
      </c>
      <c r="AE54" s="138">
        <f t="shared" si="3"/>
        <v>9.9800399201588341E-4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46.483499999999999</v>
      </c>
      <c r="R55" s="83"/>
      <c r="T55" s="87" t="s">
        <v>108</v>
      </c>
      <c r="U55" s="88" t="s">
        <v>573</v>
      </c>
      <c r="W55" s="94">
        <v>42515</v>
      </c>
      <c r="X55" s="10">
        <v>49.58</v>
      </c>
      <c r="Y55" s="10">
        <v>50.83</v>
      </c>
      <c r="Z55" s="10">
        <v>49.51</v>
      </c>
      <c r="AA55" s="10">
        <v>50.5</v>
      </c>
      <c r="AB55" s="95">
        <v>22478600</v>
      </c>
      <c r="AC55" s="10">
        <v>50.1</v>
      </c>
      <c r="AD55" s="2">
        <f t="shared" si="2"/>
        <v>1.3200000000000003</v>
      </c>
      <c r="AE55" s="138">
        <f>AC55/AC56-1</f>
        <v>2.6429010448678625E-2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45.994199999999999</v>
      </c>
      <c r="R56" s="83"/>
      <c r="T56" s="87" t="s">
        <v>111</v>
      </c>
      <c r="U56" s="88">
        <v>12.08</v>
      </c>
      <c r="W56" s="94">
        <v>42514</v>
      </c>
      <c r="X56" s="10">
        <v>49.05</v>
      </c>
      <c r="Y56" s="10">
        <v>49.37</v>
      </c>
      <c r="Z56" s="10">
        <v>48.69</v>
      </c>
      <c r="AA56" s="10">
        <v>49.2</v>
      </c>
      <c r="AB56" s="95">
        <v>16597700</v>
      </c>
      <c r="AC56" s="10">
        <v>48.81</v>
      </c>
      <c r="AD56" s="2">
        <f t="shared" si="2"/>
        <v>0.67999999999999972</v>
      </c>
      <c r="AE56" s="138">
        <f t="shared" si="3"/>
        <v>1.0349824052991119E-2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45.504899999999999</v>
      </c>
      <c r="R57" s="83"/>
      <c r="T57" s="87" t="s">
        <v>112</v>
      </c>
      <c r="U57" s="88">
        <v>4.05</v>
      </c>
      <c r="W57" s="94">
        <v>42513</v>
      </c>
      <c r="X57" s="10">
        <v>48.76</v>
      </c>
      <c r="Y57" s="10">
        <v>48.88</v>
      </c>
      <c r="Z57" s="10">
        <v>48.35</v>
      </c>
      <c r="AA57" s="10">
        <v>48.7</v>
      </c>
      <c r="AB57" s="95">
        <v>10644000</v>
      </c>
      <c r="AC57" s="10">
        <v>48.31</v>
      </c>
      <c r="AD57" s="2">
        <f t="shared" si="2"/>
        <v>0.53000000000000114</v>
      </c>
      <c r="AE57" s="138">
        <f t="shared" si="3"/>
        <v>-1.0339123242348869E-3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45.015599999999999</v>
      </c>
      <c r="R58" s="83"/>
      <c r="T58" s="87" t="s">
        <v>109</v>
      </c>
      <c r="U58" s="88" t="s">
        <v>574</v>
      </c>
      <c r="W58" s="94">
        <v>42510</v>
      </c>
      <c r="X58" s="10">
        <v>48.62</v>
      </c>
      <c r="Y58" s="10">
        <v>49.21</v>
      </c>
      <c r="Z58" s="10">
        <v>48.56</v>
      </c>
      <c r="AA58" s="10">
        <v>48.75</v>
      </c>
      <c r="AB58" s="95">
        <v>13222800</v>
      </c>
      <c r="AC58" s="10">
        <v>48.36</v>
      </c>
      <c r="AD58" s="2">
        <f t="shared" si="2"/>
        <v>0.64999999999999858</v>
      </c>
      <c r="AE58" s="138">
        <f t="shared" si="3"/>
        <v>7.7099395707438401E-3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44.526299999999999</v>
      </c>
      <c r="R59" s="83"/>
      <c r="W59" s="94">
        <v>42509</v>
      </c>
      <c r="X59" s="10">
        <v>48.44</v>
      </c>
      <c r="Y59" s="10">
        <v>48.96</v>
      </c>
      <c r="Z59" s="10">
        <v>48.16</v>
      </c>
      <c r="AA59" s="10">
        <v>48.38</v>
      </c>
      <c r="AB59" s="95">
        <v>13604100</v>
      </c>
      <c r="AC59" s="10">
        <v>47.99</v>
      </c>
      <c r="AD59" s="2">
        <f t="shared" si="2"/>
        <v>0.80000000000000426</v>
      </c>
      <c r="AE59" s="138">
        <f t="shared" si="3"/>
        <v>-5.5946953999170823E-3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44.036999999999999</v>
      </c>
      <c r="R60" s="83"/>
      <c r="W60" s="94">
        <v>42508</v>
      </c>
      <c r="X60" s="10">
        <v>47.68</v>
      </c>
      <c r="Y60" s="10">
        <v>48.72</v>
      </c>
      <c r="Z60" s="10">
        <v>47.62</v>
      </c>
      <c r="AA60" s="10">
        <v>48.65</v>
      </c>
      <c r="AB60" s="95">
        <v>30028200</v>
      </c>
      <c r="AC60" s="10">
        <v>48.26</v>
      </c>
      <c r="AD60" s="2">
        <f t="shared" si="2"/>
        <v>1.1000000000000014</v>
      </c>
      <c r="AE60" s="138">
        <f t="shared" si="3"/>
        <v>2.1591871295512099E-2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42507</v>
      </c>
      <c r="X61" s="10">
        <v>48.14</v>
      </c>
      <c r="Y61" s="10">
        <v>48.17</v>
      </c>
      <c r="Z61" s="10">
        <v>47.55</v>
      </c>
      <c r="AA61" s="10">
        <v>47.62</v>
      </c>
      <c r="AB61" s="95">
        <v>21495600</v>
      </c>
      <c r="AC61" s="10">
        <v>47.24</v>
      </c>
      <c r="AD61" s="2">
        <f t="shared" si="2"/>
        <v>0.62000000000000455</v>
      </c>
      <c r="AE61" s="138">
        <f t="shared" si="3"/>
        <v>-1.3572770933388933E-2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42506</v>
      </c>
      <c r="X62" s="10">
        <v>48.12</v>
      </c>
      <c r="Y62" s="10">
        <v>48.63</v>
      </c>
      <c r="Z62" s="10">
        <v>47.94</v>
      </c>
      <c r="AA62" s="10">
        <v>48.27</v>
      </c>
      <c r="AB62" s="95">
        <v>19655300</v>
      </c>
      <c r="AC62" s="10">
        <v>47.89</v>
      </c>
      <c r="AD62" s="2">
        <f t="shared" si="2"/>
        <v>0.69000000000000483</v>
      </c>
      <c r="AE62" s="138">
        <f t="shared" si="3"/>
        <v>6.2682824905979651E-4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42503</v>
      </c>
      <c r="X63" s="10">
        <v>49.1</v>
      </c>
      <c r="Y63" s="10">
        <v>49.43</v>
      </c>
      <c r="Z63" s="10">
        <v>48.21</v>
      </c>
      <c r="AA63" s="10">
        <v>48.24</v>
      </c>
      <c r="AB63" s="95">
        <v>25251700</v>
      </c>
      <c r="AC63" s="10">
        <v>47.86</v>
      </c>
      <c r="AD63" s="2">
        <f t="shared" si="2"/>
        <v>1.2199999999999989</v>
      </c>
      <c r="AE63" s="138">
        <f t="shared" si="3"/>
        <v>-1.9463224749026842E-2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42502</v>
      </c>
      <c r="X64" s="10">
        <v>49.34</v>
      </c>
      <c r="Y64" s="10">
        <v>49.58</v>
      </c>
      <c r="Z64" s="10">
        <v>49.05</v>
      </c>
      <c r="AA64" s="10">
        <v>49.2</v>
      </c>
      <c r="AB64" s="95">
        <v>13589600</v>
      </c>
      <c r="AC64" s="10">
        <v>48.81</v>
      </c>
      <c r="AD64" s="2">
        <f t="shared" si="2"/>
        <v>0.53000000000000114</v>
      </c>
      <c r="AE64" s="138">
        <f t="shared" si="3"/>
        <v>2.4645717806532907E-3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42501</v>
      </c>
      <c r="X65" s="10">
        <v>49.36</v>
      </c>
      <c r="Y65" s="10">
        <v>49.72</v>
      </c>
      <c r="Z65" s="10">
        <v>49.08</v>
      </c>
      <c r="AA65" s="10">
        <v>49.08</v>
      </c>
      <c r="AB65" s="95">
        <v>17344300</v>
      </c>
      <c r="AC65" s="10">
        <v>48.69</v>
      </c>
      <c r="AD65" s="2">
        <f t="shared" si="2"/>
        <v>0.64000000000000057</v>
      </c>
      <c r="AE65" s="138">
        <f t="shared" si="3"/>
        <v>-6.5292797388287749E-3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42500</v>
      </c>
      <c r="X66" s="10">
        <v>49</v>
      </c>
      <c r="Y66" s="10">
        <v>49.51</v>
      </c>
      <c r="Z66" s="10">
        <v>49</v>
      </c>
      <c r="AA66" s="10">
        <v>49.4</v>
      </c>
      <c r="AB66" s="95">
        <v>14234400</v>
      </c>
      <c r="AC66" s="10">
        <v>49.01</v>
      </c>
      <c r="AD66" s="2">
        <f t="shared" si="2"/>
        <v>0.50999999999999801</v>
      </c>
      <c r="AE66" s="138">
        <f t="shared" si="3"/>
        <v>1.072386058981234E-2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42499</v>
      </c>
      <c r="X67" s="10">
        <v>49.02</v>
      </c>
      <c r="Y67" s="10">
        <v>49.22</v>
      </c>
      <c r="Z67" s="10">
        <v>48.81</v>
      </c>
      <c r="AA67" s="10">
        <v>48.88</v>
      </c>
      <c r="AB67" s="95">
        <v>13877000</v>
      </c>
      <c r="AC67" s="10">
        <v>48.49</v>
      </c>
      <c r="AD67" s="2">
        <f t="shared" si="2"/>
        <v>0.40999999999999659</v>
      </c>
      <c r="AE67" s="138">
        <f t="shared" si="3"/>
        <v>-2.8788813489615261E-3</v>
      </c>
    </row>
    <row r="68" spans="2:31" x14ac:dyDescent="0.25">
      <c r="W68" s="94">
        <v>42496</v>
      </c>
      <c r="X68" s="10">
        <v>48.71</v>
      </c>
      <c r="Y68" s="10">
        <v>49.12</v>
      </c>
      <c r="Z68" s="10">
        <v>48.65</v>
      </c>
      <c r="AA68" s="10">
        <v>49.02</v>
      </c>
      <c r="AB68" s="95">
        <v>14189600</v>
      </c>
      <c r="AC68" s="10">
        <v>48.63</v>
      </c>
      <c r="AD68" s="2">
        <f>Y68-Z68</f>
        <v>0.46999999999999886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293</v>
      </c>
      <c r="W2" s="94">
        <v>42591</v>
      </c>
      <c r="X2" s="10">
        <v>10.42</v>
      </c>
      <c r="Y2" s="10">
        <v>10.5</v>
      </c>
      <c r="Z2" s="10">
        <v>10.35</v>
      </c>
      <c r="AA2" s="10">
        <v>10.35</v>
      </c>
      <c r="AB2" s="95">
        <v>7807000</v>
      </c>
      <c r="AC2" s="10">
        <v>10.35</v>
      </c>
      <c r="AD2" s="2">
        <f>Y2-Z2</f>
        <v>0.15000000000000036</v>
      </c>
      <c r="AE2" s="138">
        <f>AC2/AC3-1</f>
        <v>-9.5693779904305609E-3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10.35</v>
      </c>
      <c r="T3" s="121">
        <v>42568</v>
      </c>
      <c r="U3" t="s">
        <v>314</v>
      </c>
      <c r="W3" s="94">
        <v>42590</v>
      </c>
      <c r="X3" s="10">
        <v>10.5</v>
      </c>
      <c r="Y3" s="10">
        <v>10.6</v>
      </c>
      <c r="Z3" s="10">
        <v>10.41</v>
      </c>
      <c r="AA3" s="10">
        <v>10.45</v>
      </c>
      <c r="AB3" s="95">
        <v>9501400</v>
      </c>
      <c r="AC3" s="10">
        <v>10.45</v>
      </c>
      <c r="AD3" s="2">
        <f>Y3-Z3</f>
        <v>0.1899999999999995</v>
      </c>
      <c r="AE3" s="138">
        <f>AC3/AC4-1</f>
        <v>-4.761904761904856E-3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10.35</v>
      </c>
      <c r="T4" s="121"/>
      <c r="W4" s="94">
        <v>42587</v>
      </c>
      <c r="X4" s="10">
        <v>10.45</v>
      </c>
      <c r="Y4" s="10">
        <v>10.5</v>
      </c>
      <c r="Z4" s="10">
        <v>10.39</v>
      </c>
      <c r="AA4" s="10">
        <v>10.5</v>
      </c>
      <c r="AB4" s="95">
        <v>12292600</v>
      </c>
      <c r="AC4" s="10">
        <v>10.5</v>
      </c>
      <c r="AD4" s="2">
        <f t="shared" ref="AD4:AD67" si="0">Y4-Z4</f>
        <v>0.10999999999999943</v>
      </c>
      <c r="AE4" s="138">
        <f t="shared" ref="AE4:AE67" si="1">AC4/AC5-1</f>
        <v>9.6153846153845812E-3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42586</v>
      </c>
      <c r="X5" s="10">
        <v>10.36</v>
      </c>
      <c r="Y5" s="10">
        <v>10.46</v>
      </c>
      <c r="Z5" s="10">
        <v>10.25</v>
      </c>
      <c r="AA5" s="10">
        <v>10.4</v>
      </c>
      <c r="AB5" s="95">
        <v>11819900</v>
      </c>
      <c r="AC5" s="10">
        <v>10.4</v>
      </c>
      <c r="AD5" s="2">
        <f t="shared" si="0"/>
        <v>0.21000000000000085</v>
      </c>
      <c r="AE5" s="138">
        <f t="shared" si="1"/>
        <v>-9.6061479346776224E-4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42585</v>
      </c>
      <c r="X6" s="10">
        <v>10.3</v>
      </c>
      <c r="Y6" s="10">
        <v>10.45</v>
      </c>
      <c r="Z6" s="10">
        <v>10.199999999999999</v>
      </c>
      <c r="AA6" s="10">
        <v>10.41</v>
      </c>
      <c r="AB6" s="95">
        <v>13904100</v>
      </c>
      <c r="AC6" s="10">
        <v>10.41</v>
      </c>
      <c r="AD6" s="2">
        <f t="shared" si="0"/>
        <v>0.25</v>
      </c>
      <c r="AE6" s="138" t="e">
        <f t="shared" si="1"/>
        <v>#DIV/0!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42585</v>
      </c>
      <c r="X7" s="10" t="s">
        <v>121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42584</v>
      </c>
      <c r="X8" s="10">
        <v>10.55</v>
      </c>
      <c r="Y8" s="10">
        <v>10.57</v>
      </c>
      <c r="Z8" s="10">
        <v>10.25</v>
      </c>
      <c r="AA8" s="10">
        <v>10.32</v>
      </c>
      <c r="AB8" s="95">
        <v>13672400</v>
      </c>
      <c r="AC8" s="10">
        <v>10.29</v>
      </c>
      <c r="AD8" s="2">
        <f t="shared" si="0"/>
        <v>0.32000000000000028</v>
      </c>
      <c r="AE8" s="138">
        <f t="shared" si="1"/>
        <v>-1.4367816091954033E-2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42583</v>
      </c>
      <c r="X9" s="10">
        <v>10.55</v>
      </c>
      <c r="Y9" s="10">
        <v>10.6</v>
      </c>
      <c r="Z9" s="10">
        <v>10.46</v>
      </c>
      <c r="AA9" s="10">
        <v>10.47</v>
      </c>
      <c r="AB9" s="95">
        <v>11610200</v>
      </c>
      <c r="AC9" s="10">
        <v>10.44</v>
      </c>
      <c r="AD9" s="2">
        <f t="shared" si="0"/>
        <v>0.13999999999999879</v>
      </c>
      <c r="AE9" s="138">
        <f t="shared" si="1"/>
        <v>-1.4164305949008527E-2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42580</v>
      </c>
      <c r="X10" s="10">
        <v>10.61</v>
      </c>
      <c r="Y10" s="10">
        <v>10.65</v>
      </c>
      <c r="Z10" s="10">
        <v>10.42</v>
      </c>
      <c r="AA10" s="10">
        <v>10.62</v>
      </c>
      <c r="AB10" s="95">
        <v>16419800</v>
      </c>
      <c r="AC10" s="10">
        <v>10.59</v>
      </c>
      <c r="AD10" s="2">
        <f t="shared" si="0"/>
        <v>0.23000000000000043</v>
      </c>
      <c r="AE10" s="138">
        <f t="shared" si="1"/>
        <v>-5.6338028169014009E-3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42579</v>
      </c>
      <c r="X11" s="10">
        <v>10.67</v>
      </c>
      <c r="Y11" s="10">
        <v>10.73</v>
      </c>
      <c r="Z11" s="10">
        <v>10.49</v>
      </c>
      <c r="AA11" s="10">
        <v>10.68</v>
      </c>
      <c r="AB11" s="95">
        <v>13795300</v>
      </c>
      <c r="AC11" s="10">
        <v>10.65</v>
      </c>
      <c r="AD11" s="2">
        <f t="shared" si="0"/>
        <v>0.24000000000000021</v>
      </c>
      <c r="AE11" s="138">
        <f t="shared" si="1"/>
        <v>-5.6022408963586345E-3</v>
      </c>
      <c r="AK11" s="236"/>
      <c r="AN11" s="236"/>
    </row>
    <row r="12" spans="1:40" x14ac:dyDescent="0.25">
      <c r="W12" s="94">
        <v>42578</v>
      </c>
      <c r="X12" s="10">
        <v>10.76</v>
      </c>
      <c r="Y12" s="10">
        <v>10.97</v>
      </c>
      <c r="Z12" s="10">
        <v>10.52</v>
      </c>
      <c r="AA12" s="10">
        <v>10.74</v>
      </c>
      <c r="AB12" s="95">
        <v>20992100</v>
      </c>
      <c r="AC12" s="10">
        <v>10.71</v>
      </c>
      <c r="AD12" s="2">
        <f t="shared" si="0"/>
        <v>0.45000000000000107</v>
      </c>
      <c r="AE12" s="138">
        <f t="shared" si="1"/>
        <v>6.5789473684210176E-3</v>
      </c>
    </row>
    <row r="13" spans="1:40" x14ac:dyDescent="0.25">
      <c r="W13" s="94">
        <v>42577</v>
      </c>
      <c r="X13" s="10">
        <v>10.45</v>
      </c>
      <c r="Y13" s="10">
        <v>10.67</v>
      </c>
      <c r="Z13" s="10">
        <v>10.42</v>
      </c>
      <c r="AA13" s="10">
        <v>10.67</v>
      </c>
      <c r="AB13" s="95">
        <v>12575200</v>
      </c>
      <c r="AC13" s="10">
        <v>10.64</v>
      </c>
      <c r="AD13" s="2">
        <f t="shared" si="0"/>
        <v>0.25</v>
      </c>
      <c r="AE13" s="138">
        <f t="shared" si="1"/>
        <v>1.7208413001912115E-2</v>
      </c>
      <c r="AK13" s="236"/>
      <c r="AN13" s="236"/>
    </row>
    <row r="14" spans="1:40" x14ac:dyDescent="0.25">
      <c r="T14" s="84"/>
      <c r="U14" s="11"/>
      <c r="W14" s="94">
        <v>42576</v>
      </c>
      <c r="X14" s="10">
        <v>10.54</v>
      </c>
      <c r="Y14" s="10">
        <v>10.55</v>
      </c>
      <c r="Z14" s="10">
        <v>10.4</v>
      </c>
      <c r="AA14" s="10">
        <v>10.49</v>
      </c>
      <c r="AB14" s="95">
        <v>13849300</v>
      </c>
      <c r="AC14" s="10">
        <v>10.46</v>
      </c>
      <c r="AD14" s="2">
        <f t="shared" si="0"/>
        <v>0.15000000000000036</v>
      </c>
      <c r="AE14" s="138">
        <f t="shared" si="1"/>
        <v>-7.5901328273243474E-3</v>
      </c>
    </row>
    <row r="15" spans="1:40" x14ac:dyDescent="0.25">
      <c r="W15" s="94">
        <v>42573</v>
      </c>
      <c r="X15" s="10">
        <v>10.58</v>
      </c>
      <c r="Y15" s="10">
        <v>10.66</v>
      </c>
      <c r="Z15" s="10">
        <v>10.49</v>
      </c>
      <c r="AA15" s="10">
        <v>10.57</v>
      </c>
      <c r="AB15" s="95">
        <v>10183500</v>
      </c>
      <c r="AC15" s="10">
        <v>10.54</v>
      </c>
      <c r="AD15" s="2">
        <f t="shared" si="0"/>
        <v>0.16999999999999993</v>
      </c>
      <c r="AE15" s="138">
        <f t="shared" si="1"/>
        <v>-2.8382213812678803E-3</v>
      </c>
      <c r="AK15" s="236"/>
      <c r="AN15" s="236"/>
    </row>
    <row r="16" spans="1:40" x14ac:dyDescent="0.25">
      <c r="W16" s="94">
        <v>42572</v>
      </c>
      <c r="X16" s="10">
        <v>10.67</v>
      </c>
      <c r="Y16" s="10">
        <v>10.86</v>
      </c>
      <c r="Z16" s="10">
        <v>10.53</v>
      </c>
      <c r="AA16" s="10">
        <v>10.6</v>
      </c>
      <c r="AB16" s="95">
        <v>15042600</v>
      </c>
      <c r="AC16" s="10">
        <v>10.57</v>
      </c>
      <c r="AD16" s="2">
        <f t="shared" si="0"/>
        <v>0.33000000000000007</v>
      </c>
      <c r="AE16" s="138">
        <f t="shared" si="1"/>
        <v>-9.4517958412099201E-4</v>
      </c>
    </row>
    <row r="17" spans="1:40" x14ac:dyDescent="0.25">
      <c r="W17" s="94">
        <v>42571</v>
      </c>
      <c r="X17" s="10">
        <v>10.51</v>
      </c>
      <c r="Y17" s="10">
        <v>10.63</v>
      </c>
      <c r="Z17" s="10">
        <v>10.35</v>
      </c>
      <c r="AA17" s="10">
        <v>10.61</v>
      </c>
      <c r="AB17" s="95">
        <v>16305400</v>
      </c>
      <c r="AC17" s="10">
        <v>10.58</v>
      </c>
      <c r="AD17" s="2">
        <f t="shared" si="0"/>
        <v>0.28000000000000114</v>
      </c>
      <c r="AE17" s="138">
        <f t="shared" si="1"/>
        <v>-1.8867924528301883E-3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42570</v>
      </c>
      <c r="X18" s="10">
        <v>10.73</v>
      </c>
      <c r="Y18" s="10">
        <v>10.78</v>
      </c>
      <c r="Z18" s="10">
        <v>10.62</v>
      </c>
      <c r="AA18" s="10">
        <v>10.63</v>
      </c>
      <c r="AB18" s="95">
        <v>14786700</v>
      </c>
      <c r="AC18" s="10">
        <v>10.6</v>
      </c>
      <c r="AD18" s="2">
        <f t="shared" si="0"/>
        <v>0.16000000000000014</v>
      </c>
      <c r="AE18" s="138">
        <f t="shared" si="1"/>
        <v>-2.6629935720844933E-2</v>
      </c>
    </row>
    <row r="19" spans="1:40" ht="15.75" thickBot="1" x14ac:dyDescent="0.3">
      <c r="A19" s="363" t="s">
        <v>206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94">
        <v>42569</v>
      </c>
      <c r="X19" s="10">
        <v>10.82</v>
      </c>
      <c r="Y19" s="10">
        <v>10.94</v>
      </c>
      <c r="Z19" s="10">
        <v>10.72</v>
      </c>
      <c r="AA19" s="10">
        <v>10.92</v>
      </c>
      <c r="AB19" s="95">
        <v>16352300</v>
      </c>
      <c r="AC19" s="10">
        <v>10.89</v>
      </c>
      <c r="AD19" s="2">
        <f t="shared" si="0"/>
        <v>0.21999999999999886</v>
      </c>
      <c r="AE19" s="138">
        <f t="shared" si="1"/>
        <v>0</v>
      </c>
      <c r="AK19" s="236"/>
      <c r="AN19" s="236"/>
    </row>
    <row r="20" spans="1:40" x14ac:dyDescent="0.25">
      <c r="W20" s="94">
        <v>42566</v>
      </c>
      <c r="X20" s="10">
        <v>10.72</v>
      </c>
      <c r="Y20" s="10">
        <v>10.96</v>
      </c>
      <c r="Z20" s="10">
        <v>10.71</v>
      </c>
      <c r="AA20" s="10">
        <v>10.92</v>
      </c>
      <c r="AB20" s="95">
        <v>23056500</v>
      </c>
      <c r="AC20" s="10">
        <v>10.89</v>
      </c>
      <c r="AD20" s="2">
        <f t="shared" si="0"/>
        <v>0.25</v>
      </c>
      <c r="AE20" s="138">
        <f t="shared" si="1"/>
        <v>1.9662921348314599E-2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42565</v>
      </c>
      <c r="X21" s="10">
        <v>10.82</v>
      </c>
      <c r="Y21" s="10">
        <v>10.9</v>
      </c>
      <c r="Z21" s="10">
        <v>10.67</v>
      </c>
      <c r="AA21" s="10">
        <v>10.71</v>
      </c>
      <c r="AB21" s="95">
        <v>22346800</v>
      </c>
      <c r="AC21" s="10">
        <v>10.68</v>
      </c>
      <c r="AD21" s="2">
        <f t="shared" si="0"/>
        <v>0.23000000000000043</v>
      </c>
      <c r="AE21" s="138">
        <f t="shared" si="1"/>
        <v>0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42564</v>
      </c>
      <c r="X22" s="10">
        <v>10.74</v>
      </c>
      <c r="Y22" s="10">
        <v>10.78</v>
      </c>
      <c r="Z22" s="10">
        <v>10.54</v>
      </c>
      <c r="AA22" s="10">
        <v>10.71</v>
      </c>
      <c r="AB22" s="95">
        <v>24221900</v>
      </c>
      <c r="AC22" s="10">
        <v>10.68</v>
      </c>
      <c r="AD22" s="2">
        <f t="shared" si="0"/>
        <v>0.24000000000000021</v>
      </c>
      <c r="AE22" s="138">
        <f t="shared" si="1"/>
        <v>1.8761726078799779E-3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42563</v>
      </c>
      <c r="X23" s="10">
        <v>10.7</v>
      </c>
      <c r="Y23" s="10">
        <v>10.8</v>
      </c>
      <c r="Z23" s="10">
        <v>10.43</v>
      </c>
      <c r="AA23" s="10">
        <v>10.69</v>
      </c>
      <c r="AB23" s="95">
        <v>53436600</v>
      </c>
      <c r="AC23" s="10">
        <v>10.66</v>
      </c>
      <c r="AD23" s="2">
        <f t="shared" si="0"/>
        <v>0.37000000000000099</v>
      </c>
      <c r="AE23" s="138">
        <f t="shared" si="1"/>
        <v>5.4401582591493636E-2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42562</v>
      </c>
      <c r="X24" s="10">
        <v>9.9600000000000009</v>
      </c>
      <c r="Y24" s="10">
        <v>10.18</v>
      </c>
      <c r="Z24" s="10">
        <v>9.8699999999999992</v>
      </c>
      <c r="AA24" s="10">
        <v>10.14</v>
      </c>
      <c r="AB24" s="95">
        <v>37231900</v>
      </c>
      <c r="AC24" s="10">
        <v>10.11</v>
      </c>
      <c r="AD24" s="2">
        <f t="shared" si="0"/>
        <v>0.3100000000000005</v>
      </c>
      <c r="AE24" s="138">
        <f t="shared" si="1"/>
        <v>3.2686414708886558E-2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42559</v>
      </c>
      <c r="X25" s="10">
        <v>9.4499999999999993</v>
      </c>
      <c r="Y25" s="10">
        <v>9.8800000000000008</v>
      </c>
      <c r="Z25" s="10">
        <v>9.44</v>
      </c>
      <c r="AA25" s="10">
        <v>9.82</v>
      </c>
      <c r="AB25" s="95">
        <v>25929500</v>
      </c>
      <c r="AC25" s="10">
        <v>9.7899999999999991</v>
      </c>
      <c r="AD25" s="2">
        <f t="shared" si="0"/>
        <v>0.44000000000000128</v>
      </c>
      <c r="AE25" s="138">
        <f t="shared" si="1"/>
        <v>5.1557465091299548E-2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42558</v>
      </c>
      <c r="X26" s="10">
        <v>9.26</v>
      </c>
      <c r="Y26" s="10">
        <v>9.4499999999999993</v>
      </c>
      <c r="Z26" s="10">
        <v>9.25</v>
      </c>
      <c r="AA26" s="10">
        <v>9.34</v>
      </c>
      <c r="AB26" s="95">
        <v>22172200</v>
      </c>
      <c r="AC26" s="10">
        <v>9.31</v>
      </c>
      <c r="AD26" s="2">
        <f t="shared" si="0"/>
        <v>0.19999999999999929</v>
      </c>
      <c r="AE26" s="138">
        <f t="shared" si="1"/>
        <v>1.637554585152845E-2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42557</v>
      </c>
      <c r="X27" s="10">
        <v>9.16</v>
      </c>
      <c r="Y27" s="10">
        <v>9.25</v>
      </c>
      <c r="Z27" s="10">
        <v>9.0299999999999994</v>
      </c>
      <c r="AA27" s="10">
        <v>9.19</v>
      </c>
      <c r="AB27" s="95">
        <v>24564200</v>
      </c>
      <c r="AC27" s="10">
        <v>9.16</v>
      </c>
      <c r="AD27" s="2">
        <f t="shared" si="0"/>
        <v>0.22000000000000064</v>
      </c>
      <c r="AE27" s="138">
        <f t="shared" si="1"/>
        <v>-7.5839653304442534E-3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42556</v>
      </c>
      <c r="X28" s="10">
        <v>9.4600000000000009</v>
      </c>
      <c r="Y28" s="10">
        <v>9.49</v>
      </c>
      <c r="Z28" s="10">
        <v>9.17</v>
      </c>
      <c r="AA28" s="10">
        <v>9.26</v>
      </c>
      <c r="AB28" s="95">
        <v>16362100</v>
      </c>
      <c r="AC28" s="10">
        <v>9.23</v>
      </c>
      <c r="AD28" s="2">
        <f t="shared" si="0"/>
        <v>0.32000000000000028</v>
      </c>
      <c r="AE28" s="138">
        <f t="shared" si="1"/>
        <v>-3.0462184873949472E-2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42552</v>
      </c>
      <c r="X29" s="10">
        <v>9.2799999999999994</v>
      </c>
      <c r="Y29" s="10">
        <v>9.59</v>
      </c>
      <c r="Z29" s="10">
        <v>9.27</v>
      </c>
      <c r="AA29" s="10">
        <v>9.5500000000000007</v>
      </c>
      <c r="AB29" s="95">
        <v>18307200</v>
      </c>
      <c r="AC29" s="10">
        <v>9.52</v>
      </c>
      <c r="AD29" s="2">
        <f t="shared" si="0"/>
        <v>0.32000000000000028</v>
      </c>
      <c r="AE29" s="138">
        <f t="shared" si="1"/>
        <v>3.0303030303030276E-2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42551</v>
      </c>
      <c r="X30" s="10">
        <v>9.19</v>
      </c>
      <c r="Y30" s="10">
        <v>9.2799999999999994</v>
      </c>
      <c r="Z30" s="10">
        <v>9.02</v>
      </c>
      <c r="AA30" s="10">
        <v>9.27</v>
      </c>
      <c r="AB30" s="95">
        <v>24791900</v>
      </c>
      <c r="AC30" s="10">
        <v>9.24</v>
      </c>
      <c r="AD30" s="2">
        <f t="shared" si="0"/>
        <v>0.25999999999999979</v>
      </c>
      <c r="AE30" s="138">
        <f t="shared" si="1"/>
        <v>1.8743109151047488E-2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42550</v>
      </c>
      <c r="X31" s="10">
        <v>9.51</v>
      </c>
      <c r="Y31" s="10">
        <v>9.52</v>
      </c>
      <c r="Z31" s="10">
        <v>9.01</v>
      </c>
      <c r="AA31" s="10">
        <v>9.1</v>
      </c>
      <c r="AB31" s="95">
        <v>37163300</v>
      </c>
      <c r="AC31" s="10">
        <v>9.07</v>
      </c>
      <c r="AD31" s="2">
        <f t="shared" si="0"/>
        <v>0.50999999999999979</v>
      </c>
      <c r="AE31" s="138">
        <f t="shared" si="1"/>
        <v>-2.4731182795698969E-2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42549</v>
      </c>
      <c r="X32" s="10">
        <v>9.35</v>
      </c>
      <c r="Y32" s="10">
        <v>9.3800000000000008</v>
      </c>
      <c r="Z32" s="10">
        <v>9.19</v>
      </c>
      <c r="AA32" s="10">
        <v>9.33</v>
      </c>
      <c r="AB32" s="95">
        <v>18175800</v>
      </c>
      <c r="AC32" s="10">
        <v>9.3000000000000007</v>
      </c>
      <c r="AD32" s="2">
        <f t="shared" si="0"/>
        <v>0.19000000000000128</v>
      </c>
      <c r="AE32" s="138">
        <f t="shared" si="1"/>
        <v>2.535832414553485E-2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42548</v>
      </c>
      <c r="X33" s="10">
        <v>9.2799999999999994</v>
      </c>
      <c r="Y33" s="10">
        <v>9.3000000000000007</v>
      </c>
      <c r="Z33" s="10">
        <v>8.9499999999999993</v>
      </c>
      <c r="AA33" s="10">
        <v>9.1</v>
      </c>
      <c r="AB33" s="95">
        <v>21866300</v>
      </c>
      <c r="AC33" s="10">
        <v>9.07</v>
      </c>
      <c r="AD33" s="2">
        <f t="shared" si="0"/>
        <v>0.35000000000000142</v>
      </c>
      <c r="AE33" s="138">
        <f t="shared" si="1"/>
        <v>-2.9946524064171087E-2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42545</v>
      </c>
      <c r="X34" s="10">
        <v>9.56</v>
      </c>
      <c r="Y34" s="10">
        <v>9.74</v>
      </c>
      <c r="Z34" s="10">
        <v>9.35</v>
      </c>
      <c r="AA34" s="10">
        <v>9.3800000000000008</v>
      </c>
      <c r="AB34" s="95">
        <v>34013600</v>
      </c>
      <c r="AC34" s="10">
        <v>9.35</v>
      </c>
      <c r="AD34" s="2">
        <f t="shared" si="0"/>
        <v>0.39000000000000057</v>
      </c>
      <c r="AE34" s="138">
        <f t="shared" si="1"/>
        <v>-7.6086956521739135E-2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42544</v>
      </c>
      <c r="X35" s="10">
        <v>10.08</v>
      </c>
      <c r="Y35" s="10">
        <v>10.17</v>
      </c>
      <c r="Z35" s="10">
        <v>9.98</v>
      </c>
      <c r="AA35" s="10">
        <v>10.15</v>
      </c>
      <c r="AB35" s="95">
        <v>20543000</v>
      </c>
      <c r="AC35" s="10">
        <v>10.119999999999999</v>
      </c>
      <c r="AD35" s="2">
        <f t="shared" si="0"/>
        <v>0.1899999999999995</v>
      </c>
      <c r="AE35" s="138">
        <f t="shared" si="1"/>
        <v>2.6369168356997985E-2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42543</v>
      </c>
      <c r="X36" s="10">
        <v>9.92</v>
      </c>
      <c r="Y36" s="10">
        <v>10.15</v>
      </c>
      <c r="Z36" s="10">
        <v>9.85</v>
      </c>
      <c r="AA36" s="10">
        <v>9.89</v>
      </c>
      <c r="AB36" s="95">
        <v>19506000</v>
      </c>
      <c r="AC36" s="10">
        <v>9.86</v>
      </c>
      <c r="AD36" s="2">
        <f t="shared" si="0"/>
        <v>0.30000000000000071</v>
      </c>
      <c r="AE36" s="138">
        <f t="shared" si="1"/>
        <v>3.0518819938962771E-3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42542</v>
      </c>
      <c r="X37" s="10">
        <v>9.73</v>
      </c>
      <c r="Y37" s="10">
        <v>9.9</v>
      </c>
      <c r="Z37" s="10">
        <v>9.67</v>
      </c>
      <c r="AA37" s="10">
        <v>9.86</v>
      </c>
      <c r="AB37" s="95">
        <v>13633900</v>
      </c>
      <c r="AC37" s="10">
        <v>9.83</v>
      </c>
      <c r="AD37" s="2">
        <f t="shared" si="0"/>
        <v>0.23000000000000043</v>
      </c>
      <c r="AE37" s="138">
        <f t="shared" si="1"/>
        <v>1.0277492291880685E-2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42541</v>
      </c>
      <c r="X38" s="10">
        <v>9.74</v>
      </c>
      <c r="Y38" s="10">
        <v>9.9499999999999993</v>
      </c>
      <c r="Z38" s="10">
        <v>9.7200000000000006</v>
      </c>
      <c r="AA38" s="10">
        <v>9.76</v>
      </c>
      <c r="AB38" s="95">
        <v>16913500</v>
      </c>
      <c r="AC38" s="10">
        <v>9.73</v>
      </c>
      <c r="AD38" s="2">
        <f t="shared" si="0"/>
        <v>0.22999999999999865</v>
      </c>
      <c r="AE38" s="138">
        <f t="shared" si="1"/>
        <v>1.884816753926688E-2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8" t="s">
        <v>78</v>
      </c>
      <c r="Q39" s="528"/>
      <c r="R39" s="34"/>
      <c r="T39" s="91" t="s">
        <v>113</v>
      </c>
      <c r="W39" s="94">
        <v>42538</v>
      </c>
      <c r="X39" s="10">
        <v>9.4499999999999993</v>
      </c>
      <c r="Y39" s="10">
        <v>9.65</v>
      </c>
      <c r="Z39" s="10">
        <v>9.41</v>
      </c>
      <c r="AA39" s="10">
        <v>9.58</v>
      </c>
      <c r="AB39" s="95">
        <v>29220800</v>
      </c>
      <c r="AC39" s="10">
        <v>9.5500000000000007</v>
      </c>
      <c r="AD39" s="2">
        <f t="shared" si="0"/>
        <v>0.24000000000000021</v>
      </c>
      <c r="AE39" s="138">
        <f t="shared" si="1"/>
        <v>2.0299145299145449E-2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11.385</v>
      </c>
      <c r="R40" s="34"/>
      <c r="T40" s="87" t="s">
        <v>98</v>
      </c>
      <c r="U40" s="88">
        <v>10.45</v>
      </c>
      <c r="W40" s="94">
        <v>42537</v>
      </c>
      <c r="X40" s="10">
        <v>9.2799999999999994</v>
      </c>
      <c r="Y40" s="10">
        <v>9.41</v>
      </c>
      <c r="Z40" s="10">
        <v>9.15</v>
      </c>
      <c r="AA40" s="10">
        <v>9.39</v>
      </c>
      <c r="AB40" s="95">
        <v>13639800</v>
      </c>
      <c r="AC40" s="10">
        <v>9.36</v>
      </c>
      <c r="AD40" s="2">
        <f t="shared" si="0"/>
        <v>0.25999999999999979</v>
      </c>
      <c r="AE40" s="138">
        <f t="shared" si="1"/>
        <v>-6.3694267515923553E-3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11.281500000000001</v>
      </c>
      <c r="R41" s="34"/>
      <c r="T41" s="87" t="s">
        <v>99</v>
      </c>
      <c r="U41" s="88">
        <v>10.42</v>
      </c>
      <c r="W41" s="94">
        <v>42536</v>
      </c>
      <c r="X41" s="10">
        <v>9.26</v>
      </c>
      <c r="Y41" s="10">
        <v>9.59</v>
      </c>
      <c r="Z41" s="10">
        <v>9.2100000000000009</v>
      </c>
      <c r="AA41" s="10">
        <v>9.4499999999999993</v>
      </c>
      <c r="AB41" s="95">
        <v>17775200</v>
      </c>
      <c r="AC41" s="10">
        <v>9.42</v>
      </c>
      <c r="AD41" s="2">
        <f t="shared" si="0"/>
        <v>0.37999999999999901</v>
      </c>
      <c r="AE41" s="138">
        <f t="shared" si="1"/>
        <v>3.8588754134509351E-2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11.178000000000001</v>
      </c>
      <c r="R42" s="34"/>
      <c r="T42" s="87" t="s">
        <v>100</v>
      </c>
      <c r="U42" s="88" t="s">
        <v>450</v>
      </c>
      <c r="W42" s="94">
        <v>42535</v>
      </c>
      <c r="X42" s="10">
        <v>9.2899999999999991</v>
      </c>
      <c r="Y42" s="10">
        <v>9.3699999999999992</v>
      </c>
      <c r="Z42" s="10">
        <v>9.01</v>
      </c>
      <c r="AA42" s="10">
        <v>9.1</v>
      </c>
      <c r="AB42" s="95">
        <v>23124000</v>
      </c>
      <c r="AC42" s="10">
        <v>9.07</v>
      </c>
      <c r="AD42" s="2">
        <f t="shared" si="0"/>
        <v>0.35999999999999943</v>
      </c>
      <c r="AE42" s="138">
        <f t="shared" si="1"/>
        <v>-2.3681377825618855E-2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11.0745</v>
      </c>
      <c r="R43" s="83"/>
      <c r="T43" s="87" t="s">
        <v>101</v>
      </c>
      <c r="U43" s="88" t="s">
        <v>451</v>
      </c>
      <c r="W43" s="94">
        <v>42534</v>
      </c>
      <c r="X43" s="10">
        <v>9.4700000000000006</v>
      </c>
      <c r="Y43" s="10">
        <v>9.61</v>
      </c>
      <c r="Z43" s="10">
        <v>9.32</v>
      </c>
      <c r="AA43" s="10">
        <v>9.32</v>
      </c>
      <c r="AB43" s="95">
        <v>13053800</v>
      </c>
      <c r="AC43" s="10">
        <v>9.2899999999999991</v>
      </c>
      <c r="AD43" s="2">
        <f t="shared" si="0"/>
        <v>0.28999999999999915</v>
      </c>
      <c r="AE43" s="138">
        <f t="shared" si="1"/>
        <v>-1.7970401691332127E-2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10.971</v>
      </c>
      <c r="R44" s="83"/>
      <c r="T44" s="87" t="s">
        <v>102</v>
      </c>
      <c r="U44" s="88">
        <v>11.33</v>
      </c>
      <c r="W44" s="94">
        <v>42531</v>
      </c>
      <c r="X44" s="10">
        <v>9.65</v>
      </c>
      <c r="Y44" s="10">
        <v>9.75</v>
      </c>
      <c r="Z44" s="10">
        <v>9.4499999999999993</v>
      </c>
      <c r="AA44" s="10">
        <v>9.49</v>
      </c>
      <c r="AB44" s="95">
        <v>18869300</v>
      </c>
      <c r="AC44" s="10">
        <v>9.4600000000000009</v>
      </c>
      <c r="AD44" s="2">
        <f t="shared" si="0"/>
        <v>0.30000000000000071</v>
      </c>
      <c r="AE44" s="138">
        <f t="shared" si="1"/>
        <v>-3.5677879714576921E-2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10.8675</v>
      </c>
      <c r="R45" s="83"/>
      <c r="T45" s="87" t="s">
        <v>103</v>
      </c>
      <c r="U45" s="88">
        <v>0.71133299999999999</v>
      </c>
      <c r="W45" s="94">
        <v>42530</v>
      </c>
      <c r="X45" s="10">
        <v>9.6999999999999993</v>
      </c>
      <c r="Y45" s="10">
        <v>9.85</v>
      </c>
      <c r="Z45" s="10">
        <v>9.52</v>
      </c>
      <c r="AA45" s="10">
        <v>9.84</v>
      </c>
      <c r="AB45" s="95">
        <v>19691000</v>
      </c>
      <c r="AC45" s="10">
        <v>9.81</v>
      </c>
      <c r="AD45" s="2">
        <f t="shared" si="0"/>
        <v>0.33000000000000007</v>
      </c>
      <c r="AE45" s="138">
        <f t="shared" si="1"/>
        <v>-5.0709939148071426E-3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10.763999999999999</v>
      </c>
      <c r="R46" s="83"/>
      <c r="T46" s="87" t="s">
        <v>123</v>
      </c>
      <c r="U46" s="89" t="s">
        <v>296</v>
      </c>
      <c r="W46" s="94">
        <v>42529</v>
      </c>
      <c r="X46" s="10">
        <v>9.98</v>
      </c>
      <c r="Y46" s="10">
        <v>10.07</v>
      </c>
      <c r="Z46" s="10">
        <v>9.8800000000000008</v>
      </c>
      <c r="AA46" s="10">
        <v>9.89</v>
      </c>
      <c r="AB46" s="95">
        <v>16051700</v>
      </c>
      <c r="AC46" s="10">
        <v>9.86</v>
      </c>
      <c r="AD46" s="2">
        <f t="shared" si="0"/>
        <v>0.1899999999999995</v>
      </c>
      <c r="AE46" s="138">
        <f t="shared" si="1"/>
        <v>1.0245901639344135E-2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10.660500000000001</v>
      </c>
      <c r="R47" s="83"/>
      <c r="T47" s="87"/>
      <c r="U47" s="88"/>
      <c r="W47" s="94">
        <v>42528</v>
      </c>
      <c r="X47" s="10">
        <v>9.7899999999999991</v>
      </c>
      <c r="Y47" s="10">
        <v>9.85</v>
      </c>
      <c r="Z47" s="10">
        <v>9.74</v>
      </c>
      <c r="AA47" s="10">
        <v>9.7899999999999991</v>
      </c>
      <c r="AB47" s="95">
        <v>10596200</v>
      </c>
      <c r="AC47" s="10">
        <v>9.76</v>
      </c>
      <c r="AD47" s="2">
        <f t="shared" si="0"/>
        <v>0.10999999999999943</v>
      </c>
      <c r="AE47" s="138">
        <f t="shared" si="1"/>
        <v>-5.0968399592253855E-3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10.557</v>
      </c>
      <c r="R48" s="83"/>
      <c r="T48" s="87" t="s">
        <v>105</v>
      </c>
      <c r="U48" s="88" t="s">
        <v>452</v>
      </c>
      <c r="W48" s="94">
        <v>42527</v>
      </c>
      <c r="X48" s="10">
        <v>9.6300000000000008</v>
      </c>
      <c r="Y48" s="10">
        <v>9.86</v>
      </c>
      <c r="Z48" s="10">
        <v>9.6300000000000008</v>
      </c>
      <c r="AA48" s="10">
        <v>9.84</v>
      </c>
      <c r="AB48" s="95">
        <v>15311800</v>
      </c>
      <c r="AC48" s="10">
        <v>9.81</v>
      </c>
      <c r="AD48" s="2">
        <f t="shared" si="0"/>
        <v>0.22999999999999865</v>
      </c>
      <c r="AE48" s="138">
        <f t="shared" si="1"/>
        <v>3.3719704952581697E-2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10.4535</v>
      </c>
      <c r="R49" s="83"/>
      <c r="T49" s="87" t="s">
        <v>106</v>
      </c>
      <c r="U49" s="88" t="s">
        <v>276</v>
      </c>
      <c r="W49" s="94">
        <v>42524</v>
      </c>
      <c r="X49" s="10">
        <v>9.44</v>
      </c>
      <c r="Y49" s="10">
        <v>9.57</v>
      </c>
      <c r="Z49" s="10">
        <v>9.2799999999999994</v>
      </c>
      <c r="AA49" s="10">
        <v>9.52</v>
      </c>
      <c r="AB49" s="95">
        <v>20764800</v>
      </c>
      <c r="AC49" s="10">
        <v>9.49</v>
      </c>
      <c r="AD49" s="2">
        <f t="shared" si="0"/>
        <v>0.29000000000000092</v>
      </c>
      <c r="AE49" s="138">
        <f t="shared" si="1"/>
        <v>2.0430107526881569E-2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10.35</v>
      </c>
      <c r="R50" s="83"/>
      <c r="T50" s="87" t="s">
        <v>107</v>
      </c>
      <c r="U50" s="90">
        <v>7812835</v>
      </c>
      <c r="W50" s="94">
        <v>42523</v>
      </c>
      <c r="X50" s="10">
        <v>9.25</v>
      </c>
      <c r="Y50" s="10">
        <v>9.4</v>
      </c>
      <c r="Z50" s="10">
        <v>9.18</v>
      </c>
      <c r="AA50" s="10">
        <v>9.33</v>
      </c>
      <c r="AB50" s="95">
        <v>13766300</v>
      </c>
      <c r="AC50" s="10">
        <v>9.3000000000000007</v>
      </c>
      <c r="AD50" s="2">
        <f t="shared" si="0"/>
        <v>0.22000000000000064</v>
      </c>
      <c r="AE50" s="138">
        <f t="shared" si="1"/>
        <v>3.2362459546926292E-3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10.246499999999999</v>
      </c>
      <c r="R51" s="83"/>
      <c r="T51" s="87" t="s">
        <v>110</v>
      </c>
      <c r="U51" s="90">
        <v>19264900</v>
      </c>
      <c r="W51" s="94">
        <v>42522</v>
      </c>
      <c r="X51" s="10">
        <v>9.1999999999999993</v>
      </c>
      <c r="Y51" s="10">
        <v>9.3000000000000007</v>
      </c>
      <c r="Z51" s="10">
        <v>9.1</v>
      </c>
      <c r="AA51" s="10">
        <v>9.3000000000000007</v>
      </c>
      <c r="AB51" s="95">
        <v>17002000</v>
      </c>
      <c r="AC51" s="10">
        <v>9.27</v>
      </c>
      <c r="AD51" s="2">
        <f t="shared" si="0"/>
        <v>0.20000000000000107</v>
      </c>
      <c r="AE51" s="138">
        <f t="shared" si="1"/>
        <v>3.2467532467532756E-3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10.142999999999999</v>
      </c>
      <c r="R52" s="83"/>
      <c r="T52" s="87" t="s">
        <v>108</v>
      </c>
      <c r="U52" s="88" t="s">
        <v>453</v>
      </c>
      <c r="W52" s="94">
        <v>42521</v>
      </c>
      <c r="X52" s="10">
        <v>9.3699999999999992</v>
      </c>
      <c r="Y52" s="10">
        <v>9.48</v>
      </c>
      <c r="Z52" s="10">
        <v>9.24</v>
      </c>
      <c r="AA52" s="10">
        <v>9.27</v>
      </c>
      <c r="AB52" s="95">
        <v>21094200</v>
      </c>
      <c r="AC52" s="10">
        <v>9.24</v>
      </c>
      <c r="AD52" s="2">
        <f t="shared" si="0"/>
        <v>0.24000000000000021</v>
      </c>
      <c r="AE52" s="138">
        <f t="shared" si="1"/>
        <v>-8.5836909871245259E-3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10.039499999999999</v>
      </c>
      <c r="R53" s="83"/>
      <c r="T53" s="87" t="s">
        <v>111</v>
      </c>
      <c r="U53" s="88" t="s">
        <v>130</v>
      </c>
      <c r="W53" s="94">
        <v>42517</v>
      </c>
      <c r="X53" s="10">
        <v>9.51</v>
      </c>
      <c r="Y53" s="10">
        <v>9.5500000000000007</v>
      </c>
      <c r="Z53" s="10">
        <v>9.31</v>
      </c>
      <c r="AA53" s="10">
        <v>9.35</v>
      </c>
      <c r="AB53" s="95">
        <v>24153600</v>
      </c>
      <c r="AC53" s="10">
        <v>9.32</v>
      </c>
      <c r="AD53" s="2">
        <f t="shared" si="0"/>
        <v>0.24000000000000021</v>
      </c>
      <c r="AE53" s="138">
        <f t="shared" si="1"/>
        <v>-1.6877637130801704E-2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9.9359999999999999</v>
      </c>
      <c r="R54" s="83"/>
      <c r="T54" s="87" t="s">
        <v>112</v>
      </c>
      <c r="U54" s="88">
        <v>-0.44</v>
      </c>
      <c r="W54" s="94">
        <v>42516</v>
      </c>
      <c r="X54" s="10">
        <v>9.77</v>
      </c>
      <c r="Y54" s="10">
        <v>9.81</v>
      </c>
      <c r="Z54" s="10">
        <v>9.44</v>
      </c>
      <c r="AA54" s="10">
        <v>9.51</v>
      </c>
      <c r="AB54" s="95">
        <v>15620400</v>
      </c>
      <c r="AC54" s="10">
        <v>9.48</v>
      </c>
      <c r="AD54" s="2">
        <f t="shared" si="0"/>
        <v>0.37000000000000099</v>
      </c>
      <c r="AE54" s="138">
        <f t="shared" si="1"/>
        <v>-9.4043887147334804E-3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9.8324999999999996</v>
      </c>
      <c r="R55" s="83"/>
      <c r="T55" s="87" t="s">
        <v>109</v>
      </c>
      <c r="U55" s="88" t="s">
        <v>394</v>
      </c>
      <c r="W55" s="94">
        <v>42515</v>
      </c>
      <c r="X55" s="10">
        <v>9.51</v>
      </c>
      <c r="Y55" s="10">
        <v>9.68</v>
      </c>
      <c r="Z55" s="10">
        <v>9.48</v>
      </c>
      <c r="AA55" s="10">
        <v>9.6</v>
      </c>
      <c r="AB55" s="95">
        <v>13996300</v>
      </c>
      <c r="AC55" s="10">
        <v>9.57</v>
      </c>
      <c r="AD55" s="2">
        <f t="shared" si="0"/>
        <v>0.19999999999999929</v>
      </c>
      <c r="AE55" s="138">
        <f t="shared" si="1"/>
        <v>1.9169329073482455E-2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9.7289999999999992</v>
      </c>
      <c r="R56" s="83"/>
      <c r="W56" s="94">
        <v>42514</v>
      </c>
      <c r="X56" s="10">
        <v>9.3800000000000008</v>
      </c>
      <c r="Y56" s="10">
        <v>9.5500000000000007</v>
      </c>
      <c r="Z56" s="10">
        <v>9.26</v>
      </c>
      <c r="AA56" s="10">
        <v>9.42</v>
      </c>
      <c r="AB56" s="95">
        <v>18486600</v>
      </c>
      <c r="AC56" s="10">
        <v>9.39</v>
      </c>
      <c r="AD56" s="2">
        <f t="shared" si="0"/>
        <v>0.29000000000000092</v>
      </c>
      <c r="AE56" s="138">
        <f t="shared" si="1"/>
        <v>1.5135135135135203E-2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9.6255000000000006</v>
      </c>
      <c r="R57" s="83"/>
      <c r="W57" s="94">
        <v>42513</v>
      </c>
      <c r="X57" s="10">
        <v>9.2799999999999994</v>
      </c>
      <c r="Y57" s="10">
        <v>9.36</v>
      </c>
      <c r="Z57" s="10">
        <v>9.1300000000000008</v>
      </c>
      <c r="AA57" s="10">
        <v>9.2799999999999994</v>
      </c>
      <c r="AB57" s="95">
        <v>20366400</v>
      </c>
      <c r="AC57" s="10">
        <v>9.25</v>
      </c>
      <c r="AD57" s="2">
        <f t="shared" si="0"/>
        <v>0.22999999999999865</v>
      </c>
      <c r="AE57" s="138">
        <f t="shared" si="1"/>
        <v>1.8722466960352513E-2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9.5220000000000002</v>
      </c>
      <c r="R58" s="83"/>
      <c r="W58" s="94">
        <v>42510</v>
      </c>
      <c r="X58" s="10">
        <v>9.23</v>
      </c>
      <c r="Y58" s="10">
        <v>9.2799999999999994</v>
      </c>
      <c r="Z58" s="10">
        <v>9.02</v>
      </c>
      <c r="AA58" s="10">
        <v>9.11</v>
      </c>
      <c r="AB58" s="95">
        <v>18880900</v>
      </c>
      <c r="AC58" s="10">
        <v>9.08</v>
      </c>
      <c r="AD58" s="2">
        <f t="shared" si="0"/>
        <v>0.25999999999999979</v>
      </c>
      <c r="AE58" s="138">
        <f t="shared" si="1"/>
        <v>-1.1001100110010764E-3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9.4184999999999999</v>
      </c>
      <c r="R59" s="83"/>
      <c r="W59" s="94">
        <v>42509</v>
      </c>
      <c r="X59" s="10">
        <v>8.92</v>
      </c>
      <c r="Y59" s="10">
        <v>9.1300000000000008</v>
      </c>
      <c r="Z59" s="10">
        <v>8.7799999999999994</v>
      </c>
      <c r="AA59" s="10">
        <v>9.1199999999999992</v>
      </c>
      <c r="AB59" s="95">
        <v>24540600</v>
      </c>
      <c r="AC59" s="10">
        <v>9.09</v>
      </c>
      <c r="AD59" s="2">
        <f t="shared" si="0"/>
        <v>0.35000000000000142</v>
      </c>
      <c r="AE59" s="138">
        <f t="shared" si="1"/>
        <v>1.1123470522803158E-2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9.3149999999999995</v>
      </c>
      <c r="R60" s="83"/>
      <c r="W60" s="94">
        <v>42508</v>
      </c>
      <c r="X60" s="10">
        <v>9.19</v>
      </c>
      <c r="Y60" s="10">
        <v>9.35</v>
      </c>
      <c r="Z60" s="10">
        <v>8.9499999999999993</v>
      </c>
      <c r="AA60" s="10">
        <v>9.02</v>
      </c>
      <c r="AB60" s="95">
        <v>23239600</v>
      </c>
      <c r="AC60" s="10">
        <v>8.99</v>
      </c>
      <c r="AD60" s="2">
        <f t="shared" si="0"/>
        <v>0.40000000000000036</v>
      </c>
      <c r="AE60" s="138">
        <f t="shared" si="1"/>
        <v>-3.0204962243797095E-2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42507</v>
      </c>
      <c r="X61" s="10">
        <v>9.27</v>
      </c>
      <c r="Y61" s="10">
        <v>9.4499999999999993</v>
      </c>
      <c r="Z61" s="10">
        <v>9.1300000000000008</v>
      </c>
      <c r="AA61" s="10">
        <v>9.3000000000000007</v>
      </c>
      <c r="AB61" s="95">
        <v>19173000</v>
      </c>
      <c r="AC61" s="10">
        <v>9.27</v>
      </c>
      <c r="AD61" s="2">
        <f t="shared" si="0"/>
        <v>0.31999999999999851</v>
      </c>
      <c r="AE61" s="138">
        <f t="shared" si="1"/>
        <v>2.1621621621621401E-3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42506</v>
      </c>
      <c r="X62" s="10">
        <v>9.3000000000000007</v>
      </c>
      <c r="Y62" s="10">
        <v>9.4700000000000006</v>
      </c>
      <c r="Z62" s="10">
        <v>9.24</v>
      </c>
      <c r="AA62" s="10">
        <v>9.2799999999999994</v>
      </c>
      <c r="AB62" s="95">
        <v>19887700</v>
      </c>
      <c r="AC62" s="10">
        <v>9.25</v>
      </c>
      <c r="AD62" s="2">
        <f t="shared" si="0"/>
        <v>0.23000000000000043</v>
      </c>
      <c r="AE62" s="138">
        <f t="shared" si="1"/>
        <v>8.724100327153872E-3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42503</v>
      </c>
      <c r="X63" s="10">
        <v>9.35</v>
      </c>
      <c r="Y63" s="10">
        <v>9.5399999999999991</v>
      </c>
      <c r="Z63" s="10">
        <v>9.18</v>
      </c>
      <c r="AA63" s="10">
        <v>9.1999999999999993</v>
      </c>
      <c r="AB63" s="95">
        <v>18176000</v>
      </c>
      <c r="AC63" s="10">
        <v>9.17</v>
      </c>
      <c r="AD63" s="2">
        <f t="shared" si="0"/>
        <v>0.35999999999999943</v>
      </c>
      <c r="AE63" s="138">
        <f t="shared" si="1"/>
        <v>-2.5504782146652527E-2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42502</v>
      </c>
      <c r="X64" s="10">
        <v>9.65</v>
      </c>
      <c r="Y64" s="10">
        <v>9.7200000000000006</v>
      </c>
      <c r="Z64" s="10">
        <v>9.25</v>
      </c>
      <c r="AA64" s="10">
        <v>9.44</v>
      </c>
      <c r="AB64" s="95">
        <v>23049200</v>
      </c>
      <c r="AC64" s="10">
        <v>9.41</v>
      </c>
      <c r="AD64" s="2">
        <f t="shared" si="0"/>
        <v>0.47000000000000064</v>
      </c>
      <c r="AE64" s="138">
        <f t="shared" si="1"/>
        <v>-1.051524710830698E-2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42501</v>
      </c>
      <c r="X65" s="10">
        <v>9.69</v>
      </c>
      <c r="Y65" s="10">
        <v>9.7899999999999991</v>
      </c>
      <c r="Z65" s="10">
        <v>9.5399999999999991</v>
      </c>
      <c r="AA65" s="10">
        <v>9.5399999999999991</v>
      </c>
      <c r="AB65" s="95">
        <v>16008600</v>
      </c>
      <c r="AC65" s="10">
        <v>9.51</v>
      </c>
      <c r="AD65" s="2">
        <f t="shared" si="0"/>
        <v>0.25</v>
      </c>
      <c r="AE65" s="138">
        <f t="shared" si="1"/>
        <v>-1.34854771784233E-2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42500</v>
      </c>
      <c r="X66" s="10">
        <v>9.56</v>
      </c>
      <c r="Y66" s="10">
        <v>9.68</v>
      </c>
      <c r="Z66" s="10">
        <v>9.32</v>
      </c>
      <c r="AA66" s="10">
        <v>9.67</v>
      </c>
      <c r="AB66" s="95">
        <v>22266500</v>
      </c>
      <c r="AC66" s="10">
        <v>9.64</v>
      </c>
      <c r="AD66" s="2">
        <f t="shared" si="0"/>
        <v>0.35999999999999943</v>
      </c>
      <c r="AE66" s="138">
        <f t="shared" si="1"/>
        <v>2.2269353128314018E-2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42499</v>
      </c>
      <c r="X67" s="10">
        <v>9.86</v>
      </c>
      <c r="Y67" s="10">
        <v>9.86</v>
      </c>
      <c r="Z67" s="10">
        <v>9.44</v>
      </c>
      <c r="AA67" s="10">
        <v>9.4600000000000009</v>
      </c>
      <c r="AB67" s="95">
        <v>33838700</v>
      </c>
      <c r="AC67" s="10">
        <v>9.43</v>
      </c>
      <c r="AD67" s="2">
        <f t="shared" si="0"/>
        <v>0.41999999999999993</v>
      </c>
      <c r="AE67" s="138">
        <f t="shared" si="1"/>
        <v>-5.7942057942057978E-2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42496</v>
      </c>
      <c r="X68" s="10">
        <v>9.99</v>
      </c>
      <c r="Y68" s="10">
        <v>10.29</v>
      </c>
      <c r="Z68" s="10">
        <v>9.99</v>
      </c>
      <c r="AA68" s="10">
        <v>10.039999999999999</v>
      </c>
      <c r="AB68" s="95">
        <v>18451100</v>
      </c>
      <c r="AC68" s="10">
        <v>10.01</v>
      </c>
      <c r="AD68" s="2">
        <f>Y68-Z68</f>
        <v>0.29999999999999893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292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42591</v>
      </c>
      <c r="X2" s="10">
        <v>17.260000000000002</v>
      </c>
      <c r="Y2" s="10">
        <v>17.59</v>
      </c>
      <c r="Z2" s="10">
        <v>16.86</v>
      </c>
      <c r="AA2" s="10">
        <v>17.309999999999999</v>
      </c>
      <c r="AB2" s="95">
        <v>3205500</v>
      </c>
      <c r="AC2" s="10">
        <v>17.309999999999999</v>
      </c>
      <c r="AD2" s="2">
        <f>Y2-Z2</f>
        <v>0.73000000000000043</v>
      </c>
      <c r="AE2" s="138">
        <f>AC2/AC3-1</f>
        <v>-8.5910652920963004E-3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17.309999999999999</v>
      </c>
      <c r="W3" s="133">
        <v>42590</v>
      </c>
      <c r="X3" s="10">
        <v>17.5</v>
      </c>
      <c r="Y3" s="10">
        <v>17.93</v>
      </c>
      <c r="Z3" s="10">
        <v>17.22</v>
      </c>
      <c r="AA3" s="10">
        <v>17.46</v>
      </c>
      <c r="AB3" s="95">
        <v>3147700</v>
      </c>
      <c r="AC3" s="10">
        <v>17.46</v>
      </c>
      <c r="AD3" s="2">
        <f t="shared" ref="AD3:AD66" si="0">Y3-Z3</f>
        <v>0.71000000000000085</v>
      </c>
      <c r="AE3" s="138">
        <f t="shared" ref="AE3:AE66" si="1">AC3/AC4-1</f>
        <v>-5.12820512820511E-3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17.309999999999999</v>
      </c>
      <c r="W4" s="133">
        <v>42587</v>
      </c>
      <c r="X4" s="10">
        <v>17</v>
      </c>
      <c r="Y4" s="10">
        <v>17.68</v>
      </c>
      <c r="Z4" s="10">
        <v>16.95</v>
      </c>
      <c r="AA4" s="10">
        <v>17.55</v>
      </c>
      <c r="AB4" s="95">
        <v>5158200</v>
      </c>
      <c r="AC4" s="10">
        <v>17.55</v>
      </c>
      <c r="AD4" s="2">
        <f t="shared" si="0"/>
        <v>0.73000000000000043</v>
      </c>
      <c r="AE4" s="138">
        <f t="shared" si="1"/>
        <v>4.4642857142857206E-2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16.559999999999999</v>
      </c>
      <c r="Y5" s="10">
        <v>17.350000000000001</v>
      </c>
      <c r="Z5" s="10">
        <v>16.52</v>
      </c>
      <c r="AA5" s="10">
        <v>16.8</v>
      </c>
      <c r="AB5" s="95">
        <v>8193400</v>
      </c>
      <c r="AC5" s="10">
        <v>16.8</v>
      </c>
      <c r="AD5" s="2">
        <f t="shared" si="0"/>
        <v>0.83000000000000185</v>
      </c>
      <c r="AE5" s="138">
        <f t="shared" si="1"/>
        <v>2.0036429872495543E-2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42585</v>
      </c>
      <c r="X6" s="10">
        <v>20.14</v>
      </c>
      <c r="Y6" s="10">
        <v>20.14</v>
      </c>
      <c r="Z6" s="10">
        <v>15.66</v>
      </c>
      <c r="AA6" s="10">
        <v>16.47</v>
      </c>
      <c r="AB6" s="95">
        <v>26308900</v>
      </c>
      <c r="AC6" s="10">
        <v>16.47</v>
      </c>
      <c r="AD6" s="2">
        <f t="shared" si="0"/>
        <v>4.4800000000000004</v>
      </c>
      <c r="AE6" s="138">
        <f t="shared" si="1"/>
        <v>-0.18222442899702096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42584</v>
      </c>
      <c r="X7" s="10">
        <v>21.46</v>
      </c>
      <c r="Y7" s="10">
        <v>21.55</v>
      </c>
      <c r="Z7" s="10">
        <v>20.07</v>
      </c>
      <c r="AA7" s="10">
        <v>20.14</v>
      </c>
      <c r="AB7" s="95">
        <v>3886900</v>
      </c>
      <c r="AC7" s="10">
        <v>20.14</v>
      </c>
      <c r="AD7" s="2">
        <f t="shared" si="0"/>
        <v>1.4800000000000004</v>
      </c>
      <c r="AE7" s="138">
        <f t="shared" si="1"/>
        <v>-6.3255813953488338E-2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21.69</v>
      </c>
      <c r="Y8" s="10">
        <v>21.95</v>
      </c>
      <c r="Z8" s="10">
        <v>21.41</v>
      </c>
      <c r="AA8" s="10">
        <v>21.5</v>
      </c>
      <c r="AB8" s="95">
        <v>2348100</v>
      </c>
      <c r="AC8" s="10">
        <v>21.5</v>
      </c>
      <c r="AD8" s="2">
        <f t="shared" si="0"/>
        <v>0.53999999999999915</v>
      </c>
      <c r="AE8" s="138">
        <f t="shared" si="1"/>
        <v>-8.75979714153996E-3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21.69</v>
      </c>
      <c r="Y9" s="10">
        <v>21.89</v>
      </c>
      <c r="Z9" s="10">
        <v>21.36</v>
      </c>
      <c r="AA9" s="10">
        <v>21.69</v>
      </c>
      <c r="AB9" s="95">
        <v>1469000</v>
      </c>
      <c r="AC9" s="10">
        <v>21.69</v>
      </c>
      <c r="AD9" s="2">
        <f t="shared" si="0"/>
        <v>0.53000000000000114</v>
      </c>
      <c r="AE9" s="138">
        <f t="shared" si="1"/>
        <v>-6.8681318681318437E-3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42579</v>
      </c>
      <c r="X10" s="10">
        <v>21.63</v>
      </c>
      <c r="Y10" s="10">
        <v>21.95</v>
      </c>
      <c r="Z10" s="10">
        <v>21.41</v>
      </c>
      <c r="AA10" s="10">
        <v>21.84</v>
      </c>
      <c r="AB10" s="95">
        <v>2188100</v>
      </c>
      <c r="AC10" s="10">
        <v>21.84</v>
      </c>
      <c r="AD10" s="2">
        <f t="shared" si="0"/>
        <v>0.53999999999999915</v>
      </c>
      <c r="AE10" s="138">
        <f t="shared" si="1"/>
        <v>8.310249307479145E-3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21.78</v>
      </c>
      <c r="Y11" s="10">
        <v>21.79</v>
      </c>
      <c r="Z11" s="10">
        <v>21.24</v>
      </c>
      <c r="AA11" s="10">
        <v>21.66</v>
      </c>
      <c r="AB11" s="95">
        <v>3603700</v>
      </c>
      <c r="AC11" s="10">
        <v>21.66</v>
      </c>
      <c r="AD11" s="2">
        <f t="shared" si="0"/>
        <v>0.55000000000000071</v>
      </c>
      <c r="AE11" s="138">
        <f t="shared" si="1"/>
        <v>-4.1379310344827891E-3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42577</v>
      </c>
      <c r="X12" s="10">
        <v>21.59</v>
      </c>
      <c r="Y12" s="10">
        <v>21.88</v>
      </c>
      <c r="Z12" s="10">
        <v>21.44</v>
      </c>
      <c r="AA12" s="10">
        <v>21.75</v>
      </c>
      <c r="AB12" s="95">
        <v>1415200</v>
      </c>
      <c r="AC12" s="10">
        <v>21.75</v>
      </c>
      <c r="AD12" s="2">
        <f t="shared" si="0"/>
        <v>0.43999999999999773</v>
      </c>
      <c r="AE12" s="138">
        <f t="shared" si="1"/>
        <v>7.8776645041707116E-3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42576</v>
      </c>
      <c r="X13" s="10">
        <v>21.43</v>
      </c>
      <c r="Y13" s="10">
        <v>21.66</v>
      </c>
      <c r="Z13" s="10">
        <v>21.33</v>
      </c>
      <c r="AA13" s="10">
        <v>21.58</v>
      </c>
      <c r="AB13" s="95">
        <v>1127200</v>
      </c>
      <c r="AC13" s="10">
        <v>21.58</v>
      </c>
      <c r="AD13" s="2">
        <f t="shared" si="0"/>
        <v>0.33000000000000185</v>
      </c>
      <c r="AE13" s="138">
        <f t="shared" si="1"/>
        <v>4.6554934823090921E-3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42573</v>
      </c>
      <c r="X14" s="10">
        <v>21.22</v>
      </c>
      <c r="Y14" s="10">
        <v>21.55</v>
      </c>
      <c r="Z14" s="10">
        <v>20.89</v>
      </c>
      <c r="AA14" s="10">
        <v>21.48</v>
      </c>
      <c r="AB14" s="95">
        <v>987200</v>
      </c>
      <c r="AC14" s="10">
        <v>21.48</v>
      </c>
      <c r="AD14" s="2">
        <f t="shared" si="0"/>
        <v>0.66000000000000014</v>
      </c>
      <c r="AE14" s="138">
        <f t="shared" si="1"/>
        <v>1.0348071495766664E-2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42572</v>
      </c>
      <c r="X15" s="10">
        <v>21.54</v>
      </c>
      <c r="Y15" s="10">
        <v>21.75</v>
      </c>
      <c r="Z15" s="10">
        <v>21.2</v>
      </c>
      <c r="AA15" s="10">
        <v>21.26</v>
      </c>
      <c r="AB15" s="95">
        <v>1032100</v>
      </c>
      <c r="AC15" s="10">
        <v>21.26</v>
      </c>
      <c r="AD15" s="2">
        <f t="shared" si="0"/>
        <v>0.55000000000000071</v>
      </c>
      <c r="AE15" s="138">
        <f t="shared" si="1"/>
        <v>-1.29990714948931E-2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42571</v>
      </c>
      <c r="X16" s="10">
        <v>20.93</v>
      </c>
      <c r="Y16" s="10">
        <v>21.62</v>
      </c>
      <c r="Z16" s="10">
        <v>20.87</v>
      </c>
      <c r="AA16" s="10">
        <v>21.54</v>
      </c>
      <c r="AB16" s="95">
        <v>1587200</v>
      </c>
      <c r="AC16" s="10">
        <v>21.54</v>
      </c>
      <c r="AD16" s="2">
        <f t="shared" si="0"/>
        <v>0.75</v>
      </c>
      <c r="AE16" s="138">
        <f t="shared" si="1"/>
        <v>3.5079288803459896E-2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42570</v>
      </c>
      <c r="X17" s="10">
        <v>20.8</v>
      </c>
      <c r="Y17" s="10">
        <v>20.94</v>
      </c>
      <c r="Z17" s="10">
        <v>20.62</v>
      </c>
      <c r="AA17" s="10">
        <v>20.81</v>
      </c>
      <c r="AB17" s="95">
        <v>1221600</v>
      </c>
      <c r="AC17" s="10">
        <v>20.81</v>
      </c>
      <c r="AD17" s="2">
        <f t="shared" si="0"/>
        <v>0.32000000000000028</v>
      </c>
      <c r="AE17" s="138">
        <f t="shared" si="1"/>
        <v>-6.208213944603802E-3</v>
      </c>
    </row>
    <row r="18" spans="1:31" x14ac:dyDescent="0.25">
      <c r="W18" s="133">
        <v>42569</v>
      </c>
      <c r="X18" s="10">
        <v>21.47</v>
      </c>
      <c r="Y18" s="10">
        <v>21.47</v>
      </c>
      <c r="Z18" s="10">
        <v>20.89</v>
      </c>
      <c r="AA18" s="10">
        <v>20.94</v>
      </c>
      <c r="AB18" s="95">
        <v>1593500</v>
      </c>
      <c r="AC18" s="10">
        <v>20.94</v>
      </c>
      <c r="AD18" s="2">
        <f t="shared" si="0"/>
        <v>0.57999999999999829</v>
      </c>
      <c r="AE18" s="138">
        <f t="shared" si="1"/>
        <v>-5.6980056980056037E-3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42566</v>
      </c>
      <c r="X19" s="10">
        <v>21.11</v>
      </c>
      <c r="Y19" s="10">
        <v>21.34</v>
      </c>
      <c r="Z19" s="10">
        <v>20.9</v>
      </c>
      <c r="AA19" s="10">
        <v>21.06</v>
      </c>
      <c r="AB19" s="95">
        <v>3216100</v>
      </c>
      <c r="AC19" s="10">
        <v>21.06</v>
      </c>
      <c r="AD19" s="2">
        <f t="shared" si="0"/>
        <v>0.44000000000000128</v>
      </c>
      <c r="AE19" s="138">
        <f t="shared" si="1"/>
        <v>1.9029495718363432E-3</v>
      </c>
    </row>
    <row r="20" spans="1:31" x14ac:dyDescent="0.25">
      <c r="W20" s="133">
        <v>42565</v>
      </c>
      <c r="X20" s="10">
        <v>21.2</v>
      </c>
      <c r="Y20" s="10">
        <v>21.31</v>
      </c>
      <c r="Z20" s="10">
        <v>20.9</v>
      </c>
      <c r="AA20" s="10">
        <v>21.02</v>
      </c>
      <c r="AB20" s="95">
        <v>1176500</v>
      </c>
      <c r="AC20" s="10">
        <v>21.02</v>
      </c>
      <c r="AD20" s="2">
        <f t="shared" si="0"/>
        <v>0.41000000000000014</v>
      </c>
      <c r="AE20" s="138">
        <f t="shared" si="1"/>
        <v>1.4292520247738416E-3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42564</v>
      </c>
      <c r="X21" s="10">
        <v>21.75</v>
      </c>
      <c r="Y21" s="10">
        <v>21.77</v>
      </c>
      <c r="Z21" s="10">
        <v>20.79</v>
      </c>
      <c r="AA21" s="10">
        <v>20.99</v>
      </c>
      <c r="AB21" s="95">
        <v>1901200</v>
      </c>
      <c r="AC21" s="10">
        <v>20.99</v>
      </c>
      <c r="AD21" s="2">
        <f t="shared" si="0"/>
        <v>0.98000000000000043</v>
      </c>
      <c r="AE21" s="138">
        <f t="shared" si="1"/>
        <v>-2.7790643816581806E-2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42563</v>
      </c>
      <c r="X22" s="10">
        <v>21.74</v>
      </c>
      <c r="Y22" s="10">
        <v>22.1</v>
      </c>
      <c r="Z22" s="10">
        <v>21.58</v>
      </c>
      <c r="AA22" s="10">
        <v>21.59</v>
      </c>
      <c r="AB22" s="95">
        <v>3529300</v>
      </c>
      <c r="AC22" s="10">
        <v>21.59</v>
      </c>
      <c r="AD22" s="2">
        <f t="shared" si="0"/>
        <v>0.52000000000000313</v>
      </c>
      <c r="AE22" s="138">
        <f t="shared" si="1"/>
        <v>1.2189404594467934E-2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42562</v>
      </c>
      <c r="X23" s="10">
        <v>21.43</v>
      </c>
      <c r="Y23" s="10">
        <v>21.54</v>
      </c>
      <c r="Z23" s="10">
        <v>21.07</v>
      </c>
      <c r="AA23" s="10">
        <v>21.33</v>
      </c>
      <c r="AB23" s="95">
        <v>2269200</v>
      </c>
      <c r="AC23" s="10">
        <v>21.33</v>
      </c>
      <c r="AD23" s="2">
        <f t="shared" si="0"/>
        <v>0.46999999999999886</v>
      </c>
      <c r="AE23" s="138">
        <f t="shared" si="1"/>
        <v>-4.6663555762950226E-3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42559</v>
      </c>
      <c r="X24" s="10">
        <v>21</v>
      </c>
      <c r="Y24" s="10">
        <v>21.49</v>
      </c>
      <c r="Z24" s="10">
        <v>20.95</v>
      </c>
      <c r="AA24" s="10">
        <v>21.43</v>
      </c>
      <c r="AB24" s="95">
        <v>1504700</v>
      </c>
      <c r="AC24" s="10">
        <v>21.43</v>
      </c>
      <c r="AD24" s="2">
        <f t="shared" si="0"/>
        <v>0.53999999999999915</v>
      </c>
      <c r="AE24" s="138">
        <f t="shared" si="1"/>
        <v>3.4765813616610242E-2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42558</v>
      </c>
      <c r="X25" s="10">
        <v>20.03</v>
      </c>
      <c r="Y25" s="10">
        <v>20.74</v>
      </c>
      <c r="Z25" s="10">
        <v>20.010000000000002</v>
      </c>
      <c r="AA25" s="10">
        <v>20.71</v>
      </c>
      <c r="AB25" s="95">
        <v>1718300</v>
      </c>
      <c r="AC25" s="10">
        <v>20.71</v>
      </c>
      <c r="AD25" s="2">
        <f t="shared" si="0"/>
        <v>0.72999999999999687</v>
      </c>
      <c r="AE25" s="138">
        <f t="shared" si="1"/>
        <v>3.2402791625124827E-2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42557</v>
      </c>
      <c r="X26" s="10">
        <v>19.809999999999999</v>
      </c>
      <c r="Y26" s="10">
        <v>20.09</v>
      </c>
      <c r="Z26" s="10">
        <v>19.57</v>
      </c>
      <c r="AA26" s="10">
        <v>20.059999999999999</v>
      </c>
      <c r="AB26" s="95">
        <v>2595000</v>
      </c>
      <c r="AC26" s="10">
        <v>20.059999999999999</v>
      </c>
      <c r="AD26" s="2">
        <f t="shared" si="0"/>
        <v>0.51999999999999957</v>
      </c>
      <c r="AE26" s="138">
        <f t="shared" si="1"/>
        <v>8.040201005025116E-3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42556</v>
      </c>
      <c r="X27" s="10">
        <v>20.85</v>
      </c>
      <c r="Y27" s="10">
        <v>20.85</v>
      </c>
      <c r="Z27" s="10">
        <v>19.73</v>
      </c>
      <c r="AA27" s="10">
        <v>19.899999999999999</v>
      </c>
      <c r="AB27" s="95">
        <v>1651000</v>
      </c>
      <c r="AC27" s="10">
        <v>19.899999999999999</v>
      </c>
      <c r="AD27" s="2">
        <f t="shared" si="0"/>
        <v>1.120000000000001</v>
      </c>
      <c r="AE27" s="138">
        <f t="shared" si="1"/>
        <v>-5.4182509505703469E-2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42552</v>
      </c>
      <c r="X28" s="10">
        <v>20.55</v>
      </c>
      <c r="Y28" s="10">
        <v>21.14</v>
      </c>
      <c r="Z28" s="10">
        <v>20.55</v>
      </c>
      <c r="AA28" s="10">
        <v>21.04</v>
      </c>
      <c r="AB28" s="95">
        <v>1770200</v>
      </c>
      <c r="AC28" s="10">
        <v>21.04</v>
      </c>
      <c r="AD28" s="2">
        <f t="shared" si="0"/>
        <v>0.58999999999999986</v>
      </c>
      <c r="AE28" s="138">
        <f t="shared" si="1"/>
        <v>2.0863658418243558E-2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42551</v>
      </c>
      <c r="X29" s="10">
        <v>20.65</v>
      </c>
      <c r="Y29" s="10">
        <v>20.68</v>
      </c>
      <c r="Z29" s="10">
        <v>20.309999999999999</v>
      </c>
      <c r="AA29" s="10">
        <v>20.61</v>
      </c>
      <c r="AB29" s="95">
        <v>2411000</v>
      </c>
      <c r="AC29" s="10">
        <v>20.61</v>
      </c>
      <c r="AD29" s="2">
        <f t="shared" si="0"/>
        <v>0.37000000000000099</v>
      </c>
      <c r="AE29" s="138">
        <f t="shared" si="1"/>
        <v>-2.9027576197389049E-3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42550</v>
      </c>
      <c r="X30" s="10">
        <v>20</v>
      </c>
      <c r="Y30" s="10">
        <v>20.77</v>
      </c>
      <c r="Z30" s="10">
        <v>19.940000000000001</v>
      </c>
      <c r="AA30" s="10">
        <v>20.67</v>
      </c>
      <c r="AB30" s="95">
        <v>2360600</v>
      </c>
      <c r="AC30" s="10">
        <v>20.67</v>
      </c>
      <c r="AD30" s="2">
        <f t="shared" si="0"/>
        <v>0.82999999999999829</v>
      </c>
      <c r="AE30" s="138">
        <f t="shared" si="1"/>
        <v>5.2980132450331174E-2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42549</v>
      </c>
      <c r="X31" s="10">
        <v>19.170000000000002</v>
      </c>
      <c r="Y31" s="10">
        <v>19.829999999999998</v>
      </c>
      <c r="Z31" s="10">
        <v>19.14</v>
      </c>
      <c r="AA31" s="10">
        <v>19.63</v>
      </c>
      <c r="AB31" s="95">
        <v>2317900</v>
      </c>
      <c r="AC31" s="10">
        <v>19.63</v>
      </c>
      <c r="AD31" s="2">
        <f t="shared" si="0"/>
        <v>0.68999999999999773</v>
      </c>
      <c r="AE31" s="138">
        <f t="shared" si="1"/>
        <v>4.1379310344827447E-2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42548</v>
      </c>
      <c r="X32" s="10">
        <v>19.829999999999998</v>
      </c>
      <c r="Y32" s="10">
        <v>19.829999999999998</v>
      </c>
      <c r="Z32" s="10">
        <v>18.68</v>
      </c>
      <c r="AA32" s="10">
        <v>18.850000000000001</v>
      </c>
      <c r="AB32" s="95">
        <v>4803700</v>
      </c>
      <c r="AC32" s="10">
        <v>18.850000000000001</v>
      </c>
      <c r="AD32" s="2">
        <f t="shared" si="0"/>
        <v>1.1499999999999986</v>
      </c>
      <c r="AE32" s="138">
        <f t="shared" si="1"/>
        <v>-5.7971014492753659E-2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42545</v>
      </c>
      <c r="X33" s="10">
        <v>20.34</v>
      </c>
      <c r="Y33" s="10">
        <v>20.58</v>
      </c>
      <c r="Z33" s="10">
        <v>19.809999999999999</v>
      </c>
      <c r="AA33" s="10">
        <v>20.010000000000002</v>
      </c>
      <c r="AB33" s="95">
        <v>2884600</v>
      </c>
      <c r="AC33" s="10">
        <v>20.010000000000002</v>
      </c>
      <c r="AD33" s="2">
        <f t="shared" si="0"/>
        <v>0.76999999999999957</v>
      </c>
      <c r="AE33" s="138">
        <f t="shared" si="1"/>
        <v>-6.7132867132867036E-2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42544</v>
      </c>
      <c r="X34" s="10">
        <v>21.31</v>
      </c>
      <c r="Y34" s="10">
        <v>21.64</v>
      </c>
      <c r="Z34" s="10">
        <v>21.19</v>
      </c>
      <c r="AA34" s="10">
        <v>21.45</v>
      </c>
      <c r="AB34" s="95">
        <v>964200</v>
      </c>
      <c r="AC34" s="10">
        <v>21.45</v>
      </c>
      <c r="AD34" s="2">
        <f t="shared" si="0"/>
        <v>0.44999999999999929</v>
      </c>
      <c r="AE34" s="138">
        <f t="shared" si="1"/>
        <v>1.8035121025154144E-2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42543</v>
      </c>
      <c r="X35" s="10">
        <v>21.39</v>
      </c>
      <c r="Y35" s="10">
        <v>21.65</v>
      </c>
      <c r="Z35" s="10">
        <v>21.06</v>
      </c>
      <c r="AA35" s="10">
        <v>21.07</v>
      </c>
      <c r="AB35" s="95">
        <v>972800</v>
      </c>
      <c r="AC35" s="10">
        <v>21.07</v>
      </c>
      <c r="AD35" s="2">
        <f t="shared" si="0"/>
        <v>0.58999999999999986</v>
      </c>
      <c r="AE35" s="138">
        <f t="shared" si="1"/>
        <v>-1.3576779026217234E-2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42542</v>
      </c>
      <c r="X36" s="10">
        <v>21.25</v>
      </c>
      <c r="Y36" s="10">
        <v>21.47</v>
      </c>
      <c r="Z36" s="10">
        <v>21.04</v>
      </c>
      <c r="AA36" s="10">
        <v>21.36</v>
      </c>
      <c r="AB36" s="95">
        <v>1353400</v>
      </c>
      <c r="AC36" s="10">
        <v>21.36</v>
      </c>
      <c r="AD36" s="2">
        <f t="shared" si="0"/>
        <v>0.42999999999999972</v>
      </c>
      <c r="AE36" s="138">
        <f t="shared" si="1"/>
        <v>8.9749645725081262E-3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42541</v>
      </c>
      <c r="X37" s="10">
        <v>21.12</v>
      </c>
      <c r="Y37" s="10">
        <v>21.53</v>
      </c>
      <c r="Z37" s="10">
        <v>20.96</v>
      </c>
      <c r="AA37" s="10">
        <v>21.17</v>
      </c>
      <c r="AB37" s="95">
        <v>1928500</v>
      </c>
      <c r="AC37" s="10">
        <v>21.17</v>
      </c>
      <c r="AD37" s="2">
        <f t="shared" si="0"/>
        <v>0.57000000000000028</v>
      </c>
      <c r="AE37" s="138">
        <f t="shared" si="1"/>
        <v>2.3199613339777603E-2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42538</v>
      </c>
      <c r="X38" s="10">
        <v>20.239999999999998</v>
      </c>
      <c r="Y38" s="10">
        <v>20.83</v>
      </c>
      <c r="Z38" s="10">
        <v>20</v>
      </c>
      <c r="AA38" s="10">
        <v>20.69</v>
      </c>
      <c r="AB38" s="95">
        <v>1715600</v>
      </c>
      <c r="AC38" s="10">
        <v>20.69</v>
      </c>
      <c r="AD38" s="2">
        <f t="shared" si="0"/>
        <v>0.82999999999999829</v>
      </c>
      <c r="AE38" s="138">
        <f t="shared" si="1"/>
        <v>2.6289682539682557E-2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42537</v>
      </c>
      <c r="X39" s="10">
        <v>20.09</v>
      </c>
      <c r="Y39" s="10">
        <v>20.28</v>
      </c>
      <c r="Z39" s="10">
        <v>19.43</v>
      </c>
      <c r="AA39" s="10">
        <v>20.16</v>
      </c>
      <c r="AB39" s="95">
        <v>2438300</v>
      </c>
      <c r="AC39" s="10">
        <v>20.16</v>
      </c>
      <c r="AD39" s="2">
        <f t="shared" si="0"/>
        <v>0.85000000000000142</v>
      </c>
      <c r="AE39" s="138">
        <f t="shared" si="1"/>
        <v>-5.4267390231869106E-3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42536</v>
      </c>
      <c r="X40" s="10">
        <v>19.670000000000002</v>
      </c>
      <c r="Y40" s="10">
        <v>20.65</v>
      </c>
      <c r="Z40" s="10">
        <v>19.61</v>
      </c>
      <c r="AA40" s="10">
        <v>20.27</v>
      </c>
      <c r="AB40" s="95">
        <v>2661300</v>
      </c>
      <c r="AC40" s="10">
        <v>20.27</v>
      </c>
      <c r="AD40" s="2">
        <f t="shared" si="0"/>
        <v>1.0399999999999991</v>
      </c>
      <c r="AE40" s="138">
        <f t="shared" si="1"/>
        <v>3.6828644501278651E-2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42535</v>
      </c>
      <c r="X41" s="10">
        <v>19.82</v>
      </c>
      <c r="Y41" s="10">
        <v>20.02</v>
      </c>
      <c r="Z41" s="10">
        <v>19.489999999999998</v>
      </c>
      <c r="AA41" s="10">
        <v>19.55</v>
      </c>
      <c r="AB41" s="95">
        <v>1391900</v>
      </c>
      <c r="AC41" s="10">
        <v>19.55</v>
      </c>
      <c r="AD41" s="2">
        <f t="shared" si="0"/>
        <v>0.53000000000000114</v>
      </c>
      <c r="AE41" s="138">
        <f t="shared" si="1"/>
        <v>-1.5609264853977733E-2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42534</v>
      </c>
      <c r="X42" s="10">
        <v>20.149999999999999</v>
      </c>
      <c r="Y42" s="10">
        <v>20.420000000000002</v>
      </c>
      <c r="Z42" s="10">
        <v>19.86</v>
      </c>
      <c r="AA42" s="10">
        <v>19.86</v>
      </c>
      <c r="AB42" s="95">
        <v>1784600</v>
      </c>
      <c r="AC42" s="10">
        <v>19.86</v>
      </c>
      <c r="AD42" s="2">
        <f t="shared" si="0"/>
        <v>0.56000000000000227</v>
      </c>
      <c r="AE42" s="138">
        <f t="shared" si="1"/>
        <v>-2.1674876847290747E-2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17.46</v>
      </c>
      <c r="W43" s="133">
        <v>42531</v>
      </c>
      <c r="X43" s="10">
        <v>21.18</v>
      </c>
      <c r="Y43" s="10">
        <v>21.19</v>
      </c>
      <c r="Z43" s="10">
        <v>20.18</v>
      </c>
      <c r="AA43" s="10">
        <v>20.3</v>
      </c>
      <c r="AB43" s="95">
        <v>2587600</v>
      </c>
      <c r="AC43" s="10">
        <v>20.3</v>
      </c>
      <c r="AD43" s="2">
        <f t="shared" si="0"/>
        <v>1.0100000000000016</v>
      </c>
      <c r="AE43" s="138">
        <f t="shared" si="1"/>
        <v>-5.2729818012132501E-2</v>
      </c>
    </row>
    <row r="44" spans="1:31" ht="20.25" thickBot="1" x14ac:dyDescent="0.35">
      <c r="O44" s="528" t="s">
        <v>78</v>
      </c>
      <c r="P44" s="528"/>
      <c r="T44" s="93" t="s">
        <v>99</v>
      </c>
      <c r="U44" s="88">
        <v>17.260000000000002</v>
      </c>
      <c r="W44" s="133">
        <v>42530</v>
      </c>
      <c r="X44" s="10">
        <v>21.43</v>
      </c>
      <c r="Y44" s="10">
        <v>21.65</v>
      </c>
      <c r="Z44" s="10">
        <v>21.16</v>
      </c>
      <c r="AA44" s="10">
        <v>21.43</v>
      </c>
      <c r="AB44" s="95">
        <v>1722000</v>
      </c>
      <c r="AC44" s="10">
        <v>21.43</v>
      </c>
      <c r="AD44" s="2">
        <f t="shared" si="0"/>
        <v>0.48999999999999844</v>
      </c>
      <c r="AE44" s="138">
        <f t="shared" si="1"/>
        <v>-5.1067780872794399E-3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19.041</v>
      </c>
      <c r="Q45" s="2"/>
      <c r="T45" s="93" t="s">
        <v>100</v>
      </c>
      <c r="U45" s="88" t="s">
        <v>454</v>
      </c>
      <c r="W45" s="133">
        <v>42529</v>
      </c>
      <c r="X45" s="10">
        <v>21.87</v>
      </c>
      <c r="Y45" s="10">
        <v>21.93</v>
      </c>
      <c r="Z45" s="10">
        <v>21.54</v>
      </c>
      <c r="AA45" s="10">
        <v>21.54</v>
      </c>
      <c r="AB45" s="95">
        <v>1432800</v>
      </c>
      <c r="AC45" s="10">
        <v>21.54</v>
      </c>
      <c r="AD45" s="2">
        <f t="shared" si="0"/>
        <v>0.39000000000000057</v>
      </c>
      <c r="AE45" s="138">
        <f t="shared" si="1"/>
        <v>-1.1019283746556585E-2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18.867899999999999</v>
      </c>
      <c r="Q46" s="2"/>
      <c r="T46" s="93" t="s">
        <v>101</v>
      </c>
      <c r="U46" s="88" t="s">
        <v>455</v>
      </c>
      <c r="W46" s="133">
        <v>42528</v>
      </c>
      <c r="X46" s="10">
        <v>21.13</v>
      </c>
      <c r="Y46" s="10">
        <v>21.99</v>
      </c>
      <c r="Z46" s="10">
        <v>21.02</v>
      </c>
      <c r="AA46" s="10">
        <v>21.78</v>
      </c>
      <c r="AB46" s="95">
        <v>1751900</v>
      </c>
      <c r="AC46" s="10">
        <v>21.78</v>
      </c>
      <c r="AD46" s="2">
        <f t="shared" si="0"/>
        <v>0.96999999999999886</v>
      </c>
      <c r="AE46" s="138">
        <f t="shared" si="1"/>
        <v>2.7358490566037785E-2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18.694800000000001</v>
      </c>
      <c r="Q47" s="2"/>
      <c r="T47" s="93" t="s">
        <v>102</v>
      </c>
      <c r="U47" s="88">
        <v>21.67</v>
      </c>
      <c r="W47" s="133">
        <v>42527</v>
      </c>
      <c r="X47" s="10">
        <v>21.25</v>
      </c>
      <c r="Y47" s="10">
        <v>21.6</v>
      </c>
      <c r="Z47" s="10">
        <v>21.03</v>
      </c>
      <c r="AA47" s="10">
        <v>21.2</v>
      </c>
      <c r="AB47" s="95">
        <v>3179600</v>
      </c>
      <c r="AC47" s="10">
        <v>21.2</v>
      </c>
      <c r="AD47" s="2">
        <f t="shared" si="0"/>
        <v>0.57000000000000028</v>
      </c>
      <c r="AE47" s="138">
        <f t="shared" si="1"/>
        <v>5.6925996204935103E-3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18.521699999999999</v>
      </c>
      <c r="Q48" s="2"/>
      <c r="T48" s="93" t="s">
        <v>103</v>
      </c>
      <c r="U48" s="88">
        <v>1.3779300000000001</v>
      </c>
      <c r="W48" s="133">
        <v>42524</v>
      </c>
      <c r="X48" s="10">
        <v>21.44</v>
      </c>
      <c r="Y48" s="10">
        <v>21.48</v>
      </c>
      <c r="Z48" s="10">
        <v>20.84</v>
      </c>
      <c r="AA48" s="10">
        <v>21.08</v>
      </c>
      <c r="AB48" s="95">
        <v>5058200</v>
      </c>
      <c r="AC48" s="10">
        <v>21.08</v>
      </c>
      <c r="AD48" s="2">
        <f t="shared" si="0"/>
        <v>0.64000000000000057</v>
      </c>
      <c r="AE48" s="138">
        <f t="shared" si="1"/>
        <v>-2.5427646786870151E-2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18.348600000000001</v>
      </c>
      <c r="Q49" s="2"/>
      <c r="T49" s="93" t="s">
        <v>104</v>
      </c>
      <c r="U49" s="88" t="s">
        <v>366</v>
      </c>
      <c r="W49" s="133">
        <v>42523</v>
      </c>
      <c r="X49" s="10">
        <v>22.47</v>
      </c>
      <c r="Y49" s="10">
        <v>22.94</v>
      </c>
      <c r="Z49" s="10">
        <v>20.87</v>
      </c>
      <c r="AA49" s="10">
        <v>21.63</v>
      </c>
      <c r="AB49" s="95">
        <v>8642600</v>
      </c>
      <c r="AC49" s="10">
        <v>21.63</v>
      </c>
      <c r="AD49" s="2">
        <f t="shared" si="0"/>
        <v>2.0700000000000003</v>
      </c>
      <c r="AE49" s="138">
        <f t="shared" si="1"/>
        <v>-4.5454545454545525E-2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18.1755</v>
      </c>
      <c r="Q50" s="2"/>
      <c r="T50" s="93"/>
      <c r="U50" s="88"/>
      <c r="W50" s="133">
        <v>42522</v>
      </c>
      <c r="X50" s="10">
        <v>21.86</v>
      </c>
      <c r="Y50" s="10">
        <v>22.79</v>
      </c>
      <c r="Z50" s="10">
        <v>21.86</v>
      </c>
      <c r="AA50" s="10">
        <v>22.66</v>
      </c>
      <c r="AB50" s="95">
        <v>2983600</v>
      </c>
      <c r="AC50" s="10">
        <v>22.66</v>
      </c>
      <c r="AD50" s="2">
        <f t="shared" si="0"/>
        <v>0.92999999999999972</v>
      </c>
      <c r="AE50" s="138">
        <f t="shared" si="1"/>
        <v>3.6596523330283626E-2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18.002399999999998</v>
      </c>
      <c r="Q51" s="2"/>
      <c r="T51" s="93" t="s">
        <v>105</v>
      </c>
      <c r="U51" s="88" t="s">
        <v>456</v>
      </c>
      <c r="W51" s="133">
        <v>42521</v>
      </c>
      <c r="X51" s="10">
        <v>22.13</v>
      </c>
      <c r="Y51" s="10">
        <v>22.27</v>
      </c>
      <c r="Z51" s="10">
        <v>21.8</v>
      </c>
      <c r="AA51" s="10">
        <v>21.86</v>
      </c>
      <c r="AB51" s="95">
        <v>1501200</v>
      </c>
      <c r="AC51" s="10">
        <v>21.86</v>
      </c>
      <c r="AD51" s="2">
        <f t="shared" si="0"/>
        <v>0.46999999999999886</v>
      </c>
      <c r="AE51" s="138">
        <f t="shared" si="1"/>
        <v>-1.4871563767462903E-2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17.8293</v>
      </c>
      <c r="Q52" s="2"/>
      <c r="T52" s="93" t="s">
        <v>106</v>
      </c>
      <c r="U52" s="88" t="s">
        <v>248</v>
      </c>
      <c r="W52" s="133">
        <v>42517</v>
      </c>
      <c r="X52" s="10">
        <v>22.13</v>
      </c>
      <c r="Y52" s="10">
        <v>22.28</v>
      </c>
      <c r="Z52" s="10">
        <v>22</v>
      </c>
      <c r="AA52" s="10">
        <v>22.19</v>
      </c>
      <c r="AB52" s="95">
        <v>2004000</v>
      </c>
      <c r="AC52" s="10">
        <v>22.19</v>
      </c>
      <c r="AD52" s="2">
        <f t="shared" si="0"/>
        <v>0.28000000000000114</v>
      </c>
      <c r="AE52" s="138">
        <f t="shared" si="1"/>
        <v>7.7202543142598223E-3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17.656199999999998</v>
      </c>
      <c r="Q53" s="2"/>
      <c r="T53" s="93" t="s">
        <v>107</v>
      </c>
      <c r="U53" s="90">
        <v>3205551</v>
      </c>
      <c r="W53" s="133">
        <v>42516</v>
      </c>
      <c r="X53" s="10">
        <v>22.67</v>
      </c>
      <c r="Y53" s="10">
        <v>22.71</v>
      </c>
      <c r="Z53" s="10">
        <v>21.98</v>
      </c>
      <c r="AA53" s="10">
        <v>22.02</v>
      </c>
      <c r="AB53" s="95">
        <v>1571200</v>
      </c>
      <c r="AC53" s="10">
        <v>22.02</v>
      </c>
      <c r="AD53" s="2">
        <f t="shared" si="0"/>
        <v>0.73000000000000043</v>
      </c>
      <c r="AE53" s="138">
        <f t="shared" si="1"/>
        <v>-1.6085790884718509E-2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17.4831</v>
      </c>
      <c r="Q54" s="2"/>
      <c r="T54" s="93" t="s">
        <v>110</v>
      </c>
      <c r="U54" s="90">
        <v>2818750</v>
      </c>
      <c r="W54" s="133">
        <v>42515</v>
      </c>
      <c r="X54" s="10">
        <v>22.27</v>
      </c>
      <c r="Y54" s="10">
        <v>22.45</v>
      </c>
      <c r="Z54" s="10">
        <v>21.94</v>
      </c>
      <c r="AA54" s="10">
        <v>22.38</v>
      </c>
      <c r="AB54" s="95">
        <v>1358600</v>
      </c>
      <c r="AC54" s="10">
        <v>22.38</v>
      </c>
      <c r="AD54" s="2">
        <f t="shared" si="0"/>
        <v>0.50999999999999801</v>
      </c>
      <c r="AE54" s="138">
        <f t="shared" si="1"/>
        <v>4.9393803322854701E-3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17.309999999999999</v>
      </c>
      <c r="Q55" s="2"/>
      <c r="T55" s="93" t="s">
        <v>108</v>
      </c>
      <c r="U55" s="88" t="s">
        <v>457</v>
      </c>
      <c r="W55" s="133">
        <v>42514</v>
      </c>
      <c r="X55" s="10">
        <v>22.24</v>
      </c>
      <c r="Y55" s="10">
        <v>22.49</v>
      </c>
      <c r="Z55" s="10">
        <v>22.07</v>
      </c>
      <c r="AA55" s="10">
        <v>22.27</v>
      </c>
      <c r="AB55" s="95">
        <v>1590600</v>
      </c>
      <c r="AC55" s="10">
        <v>22.27</v>
      </c>
      <c r="AD55" s="2">
        <f t="shared" si="0"/>
        <v>0.41999999999999815</v>
      </c>
      <c r="AE55" s="138">
        <f t="shared" si="1"/>
        <v>2.2502250225022724E-3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17.136899999999997</v>
      </c>
      <c r="Q56" s="2"/>
      <c r="T56" s="93" t="s">
        <v>111</v>
      </c>
      <c r="U56" s="88">
        <v>21.66</v>
      </c>
      <c r="W56" s="133">
        <v>42513</v>
      </c>
      <c r="X56" s="10">
        <v>22.18</v>
      </c>
      <c r="Y56" s="10">
        <v>22.77</v>
      </c>
      <c r="Z56" s="10">
        <v>22.11</v>
      </c>
      <c r="AA56" s="10">
        <v>22.22</v>
      </c>
      <c r="AB56" s="95">
        <v>1443400</v>
      </c>
      <c r="AC56" s="10">
        <v>22.22</v>
      </c>
      <c r="AD56" s="2">
        <f t="shared" si="0"/>
        <v>0.66000000000000014</v>
      </c>
      <c r="AE56" s="138">
        <f t="shared" si="1"/>
        <v>4.5207956600361587E-3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16.963799999999999</v>
      </c>
      <c r="Q57" s="2"/>
      <c r="T57" s="93" t="s">
        <v>112</v>
      </c>
      <c r="U57" s="88">
        <v>0.8</v>
      </c>
      <c r="W57" s="133">
        <v>42510</v>
      </c>
      <c r="X57" s="10">
        <v>21.89</v>
      </c>
      <c r="Y57" s="10">
        <v>22.21</v>
      </c>
      <c r="Z57" s="10">
        <v>21.79</v>
      </c>
      <c r="AA57" s="10">
        <v>22.12</v>
      </c>
      <c r="AB57" s="95">
        <v>1511600</v>
      </c>
      <c r="AC57" s="10">
        <v>22.12</v>
      </c>
      <c r="AD57" s="2">
        <f t="shared" si="0"/>
        <v>0.42000000000000171</v>
      </c>
      <c r="AE57" s="138">
        <f t="shared" si="1"/>
        <v>1.1893870082342328E-2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16.790699999999998</v>
      </c>
      <c r="T58" s="93" t="s">
        <v>109</v>
      </c>
      <c r="U58" s="88" t="s">
        <v>124</v>
      </c>
      <c r="W58" s="133">
        <v>42509</v>
      </c>
      <c r="X58" s="10">
        <v>21.41</v>
      </c>
      <c r="Y58" s="10">
        <v>21.97</v>
      </c>
      <c r="Z58" s="10">
        <v>21.27</v>
      </c>
      <c r="AA58" s="10">
        <v>21.86</v>
      </c>
      <c r="AB58" s="95">
        <v>2290400</v>
      </c>
      <c r="AC58" s="10">
        <v>21.86</v>
      </c>
      <c r="AD58" s="2">
        <f t="shared" si="0"/>
        <v>0.69999999999999929</v>
      </c>
      <c r="AE58" s="138">
        <f t="shared" si="1"/>
        <v>2.292934019653714E-2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16.617599999999999</v>
      </c>
      <c r="W59" s="133">
        <v>42508</v>
      </c>
      <c r="X59" s="10">
        <v>21.82</v>
      </c>
      <c r="Y59" s="10">
        <v>21.95</v>
      </c>
      <c r="Z59" s="10">
        <v>21.06</v>
      </c>
      <c r="AA59" s="10">
        <v>21.37</v>
      </c>
      <c r="AB59" s="95">
        <v>2928800</v>
      </c>
      <c r="AC59" s="10">
        <v>21.37</v>
      </c>
      <c r="AD59" s="2">
        <f t="shared" si="0"/>
        <v>0.89000000000000057</v>
      </c>
      <c r="AE59" s="138">
        <f t="shared" si="1"/>
        <v>-3.4342521464075793E-2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16.444499999999998</v>
      </c>
      <c r="W60" s="133">
        <v>42507</v>
      </c>
      <c r="X60" s="10">
        <v>21.92</v>
      </c>
      <c r="Y60" s="10">
        <v>22.55</v>
      </c>
      <c r="Z60" s="10">
        <v>21.72</v>
      </c>
      <c r="AA60" s="10">
        <v>22.13</v>
      </c>
      <c r="AB60" s="95">
        <v>1562400</v>
      </c>
      <c r="AC60" s="10">
        <v>22.13</v>
      </c>
      <c r="AD60" s="2">
        <f t="shared" si="0"/>
        <v>0.83000000000000185</v>
      </c>
      <c r="AE60" s="138">
        <f t="shared" si="1"/>
        <v>4.0834845735027159E-3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16.271399999999996</v>
      </c>
      <c r="W61" s="133">
        <v>42506</v>
      </c>
      <c r="X61" s="10">
        <v>22.14</v>
      </c>
      <c r="Y61" s="10">
        <v>22.27</v>
      </c>
      <c r="Z61" s="10">
        <v>21.88</v>
      </c>
      <c r="AA61" s="10">
        <v>22.04</v>
      </c>
      <c r="AB61" s="95">
        <v>1812900</v>
      </c>
      <c r="AC61" s="10">
        <v>22.04</v>
      </c>
      <c r="AD61" s="2">
        <f t="shared" si="0"/>
        <v>0.39000000000000057</v>
      </c>
      <c r="AE61" s="138">
        <f t="shared" si="1"/>
        <v>-5.8637798827244625E-3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16.098299999999998</v>
      </c>
      <c r="W62" s="133">
        <v>42503</v>
      </c>
      <c r="X62" s="10">
        <v>22.25</v>
      </c>
      <c r="Y62" s="10">
        <v>23.08</v>
      </c>
      <c r="Z62" s="10">
        <v>21.68</v>
      </c>
      <c r="AA62" s="10">
        <v>22.17</v>
      </c>
      <c r="AB62" s="95">
        <v>3448200</v>
      </c>
      <c r="AC62" s="10">
        <v>22.17</v>
      </c>
      <c r="AD62" s="2">
        <f t="shared" si="0"/>
        <v>1.3999999999999986</v>
      </c>
      <c r="AE62" s="138">
        <f t="shared" si="1"/>
        <v>-1.1150758251561088E-2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15.9252</v>
      </c>
      <c r="W63" s="133">
        <v>42502</v>
      </c>
      <c r="X63" s="10">
        <v>22.43</v>
      </c>
      <c r="Y63" s="10">
        <v>22.86</v>
      </c>
      <c r="Z63" s="10">
        <v>22.36</v>
      </c>
      <c r="AA63" s="10">
        <v>22.42</v>
      </c>
      <c r="AB63" s="95">
        <v>3179200</v>
      </c>
      <c r="AC63" s="10">
        <v>22.42</v>
      </c>
      <c r="AD63" s="2">
        <f t="shared" si="0"/>
        <v>0.5</v>
      </c>
      <c r="AE63" s="138">
        <f t="shared" si="1"/>
        <v>1.1276499774470095E-2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15.752099999999999</v>
      </c>
      <c r="W64" s="133">
        <v>42501</v>
      </c>
      <c r="X64" s="10">
        <v>23.31</v>
      </c>
      <c r="Y64" s="10">
        <v>23.62</v>
      </c>
      <c r="Z64" s="10">
        <v>22.09</v>
      </c>
      <c r="AA64" s="10">
        <v>22.17</v>
      </c>
      <c r="AB64" s="95">
        <v>4920000</v>
      </c>
      <c r="AC64" s="10">
        <v>22.17</v>
      </c>
      <c r="AD64" s="2">
        <f t="shared" si="0"/>
        <v>1.5300000000000011</v>
      </c>
      <c r="AE64" s="138">
        <f t="shared" si="1"/>
        <v>-7.893643539675943E-2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15.578999999999999</v>
      </c>
      <c r="W65" s="133">
        <v>42500</v>
      </c>
      <c r="X65" s="10">
        <v>23.7</v>
      </c>
      <c r="Y65" s="10">
        <v>24.19</v>
      </c>
      <c r="Z65" s="10">
        <v>23.63</v>
      </c>
      <c r="AA65" s="10">
        <v>24.07</v>
      </c>
      <c r="AB65" s="95">
        <v>2125500</v>
      </c>
      <c r="AC65" s="10">
        <v>24.07</v>
      </c>
      <c r="AD65" s="2">
        <f t="shared" si="0"/>
        <v>0.56000000000000227</v>
      </c>
      <c r="AE65" s="138">
        <f t="shared" si="1"/>
        <v>1.561181434599157E-2</v>
      </c>
    </row>
    <row r="66" spans="1:31" x14ac:dyDescent="0.25">
      <c r="O66" s="34"/>
      <c r="W66" s="133">
        <v>42499</v>
      </c>
      <c r="X66" s="10">
        <v>23.58</v>
      </c>
      <c r="Y66" s="10">
        <v>23.8</v>
      </c>
      <c r="Z66" s="10">
        <v>23.43</v>
      </c>
      <c r="AA66" s="10">
        <v>23.7</v>
      </c>
      <c r="AB66" s="95">
        <v>2048800</v>
      </c>
      <c r="AC66" s="10">
        <v>23.7</v>
      </c>
      <c r="AD66" s="2">
        <f t="shared" si="0"/>
        <v>0.37000000000000099</v>
      </c>
      <c r="AE66" s="138">
        <f t="shared" si="1"/>
        <v>-4.2176296921137002E-4</v>
      </c>
    </row>
    <row r="67" spans="1:31" x14ac:dyDescent="0.25">
      <c r="W67" s="133">
        <v>42496</v>
      </c>
      <c r="X67" s="10">
        <v>24</v>
      </c>
      <c r="Y67" s="10">
        <v>24.05</v>
      </c>
      <c r="Z67" s="10">
        <v>23.58</v>
      </c>
      <c r="AA67" s="10">
        <v>23.71</v>
      </c>
      <c r="AB67" s="95">
        <v>2022700</v>
      </c>
      <c r="AC67" s="10">
        <v>23.71</v>
      </c>
      <c r="AD67" s="2">
        <f>Y67-Z67</f>
        <v>0.47000000000000242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42591</v>
      </c>
      <c r="X2" s="10">
        <v>54.27</v>
      </c>
      <c r="Y2" s="10">
        <v>54.46</v>
      </c>
      <c r="Z2" s="10">
        <v>53.99</v>
      </c>
      <c r="AA2" s="10">
        <v>54.15</v>
      </c>
      <c r="AB2" s="95">
        <v>2586100</v>
      </c>
      <c r="AC2" s="10">
        <v>54.15</v>
      </c>
      <c r="AD2" s="2">
        <f>Y2-Z2</f>
        <v>0.46999999999999886</v>
      </c>
      <c r="AE2" s="138">
        <f>AC2/AC3-1</f>
        <v>-1.8463810930569036E-4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54.15</v>
      </c>
      <c r="T3" s="1">
        <v>42312</v>
      </c>
      <c r="U3" t="s">
        <v>152</v>
      </c>
      <c r="W3" s="133">
        <v>42590</v>
      </c>
      <c r="X3" s="10">
        <v>54.09</v>
      </c>
      <c r="Y3" s="10">
        <v>54.41</v>
      </c>
      <c r="Z3" s="10">
        <v>53.59</v>
      </c>
      <c r="AA3" s="10">
        <v>54.16</v>
      </c>
      <c r="AB3" s="95">
        <v>3780800</v>
      </c>
      <c r="AC3" s="10">
        <v>54.16</v>
      </c>
      <c r="AD3" s="2">
        <f t="shared" ref="AD3:AD66" si="0">Y3-Z3</f>
        <v>0.81999999999999318</v>
      </c>
      <c r="AE3" s="138">
        <f t="shared" ref="AE3:AE66" si="1">AC3/AC4-1</f>
        <v>7.6279069767442031E-3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54.15</v>
      </c>
      <c r="W4" s="133">
        <v>42587</v>
      </c>
      <c r="X4" s="10">
        <v>53.43</v>
      </c>
      <c r="Y4" s="10">
        <v>53.99</v>
      </c>
      <c r="Z4" s="10">
        <v>53.31</v>
      </c>
      <c r="AA4" s="10">
        <v>53.75</v>
      </c>
      <c r="AB4" s="95">
        <v>3260900</v>
      </c>
      <c r="AC4" s="10">
        <v>53.75</v>
      </c>
      <c r="AD4" s="2">
        <f t="shared" si="0"/>
        <v>0.67999999999999972</v>
      </c>
      <c r="AE4" s="138">
        <f t="shared" si="1"/>
        <v>8.821321321321296E-3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42586</v>
      </c>
      <c r="X5" s="10">
        <v>53.51</v>
      </c>
      <c r="Y5" s="10">
        <v>53.78</v>
      </c>
      <c r="Z5" s="10">
        <v>53.25</v>
      </c>
      <c r="AA5" s="10">
        <v>53.28</v>
      </c>
      <c r="AB5" s="95">
        <v>2537800</v>
      </c>
      <c r="AC5" s="10">
        <v>53.28</v>
      </c>
      <c r="AD5" s="2">
        <f t="shared" si="0"/>
        <v>0.53000000000000114</v>
      </c>
      <c r="AE5" s="138">
        <f t="shared" si="1"/>
        <v>-4.2982620071013722E-3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42585</v>
      </c>
      <c r="X6" s="10">
        <v>53.55</v>
      </c>
      <c r="Y6" s="10">
        <v>53.58</v>
      </c>
      <c r="Z6" s="10">
        <v>53.09</v>
      </c>
      <c r="AA6" s="10">
        <v>53.51</v>
      </c>
      <c r="AB6" s="95">
        <v>2780900</v>
      </c>
      <c r="AC6" s="10">
        <v>53.51</v>
      </c>
      <c r="AD6" s="2">
        <f t="shared" si="0"/>
        <v>0.48999999999999488</v>
      </c>
      <c r="AE6" s="138">
        <f t="shared" si="1"/>
        <v>-5.7599405425492467E-3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42584</v>
      </c>
      <c r="X7" s="10">
        <v>53.93</v>
      </c>
      <c r="Y7" s="10">
        <v>54.06</v>
      </c>
      <c r="Z7" s="10">
        <v>53.09</v>
      </c>
      <c r="AA7" s="10">
        <v>53.82</v>
      </c>
      <c r="AB7" s="95">
        <v>5514500</v>
      </c>
      <c r="AC7" s="10">
        <v>53.82</v>
      </c>
      <c r="AD7" s="2">
        <f t="shared" si="0"/>
        <v>0.96999999999999886</v>
      </c>
      <c r="AE7" s="138">
        <f t="shared" si="1"/>
        <v>-2.7793218454696955E-3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42583</v>
      </c>
      <c r="X8" s="10">
        <v>52.58</v>
      </c>
      <c r="Y8" s="10">
        <v>54.53</v>
      </c>
      <c r="Z8" s="10">
        <v>52.41</v>
      </c>
      <c r="AA8" s="10">
        <v>53.97</v>
      </c>
      <c r="AB8" s="95">
        <v>10461500</v>
      </c>
      <c r="AC8" s="10">
        <v>53.97</v>
      </c>
      <c r="AD8" s="2">
        <f t="shared" si="0"/>
        <v>2.1200000000000045</v>
      </c>
      <c r="AE8" s="138">
        <f t="shared" si="1"/>
        <v>2.8783835303088035E-2</v>
      </c>
    </row>
    <row r="9" spans="1:41" x14ac:dyDescent="0.25">
      <c r="O9" s="11" t="s">
        <v>231</v>
      </c>
      <c r="Q9" s="138">
        <f>IF(Q2=0, 0, Q8/Q6)</f>
        <v>0</v>
      </c>
      <c r="W9" s="133">
        <v>42580</v>
      </c>
      <c r="X9" s="10">
        <v>51.82</v>
      </c>
      <c r="Y9" s="10">
        <v>53.75</v>
      </c>
      <c r="Z9" s="10">
        <v>51.82</v>
      </c>
      <c r="AA9" s="10">
        <v>52.46</v>
      </c>
      <c r="AB9" s="95">
        <v>11512700</v>
      </c>
      <c r="AC9" s="10">
        <v>52.46</v>
      </c>
      <c r="AD9" s="2">
        <f t="shared" si="0"/>
        <v>1.9299999999999997</v>
      </c>
      <c r="AE9" s="138">
        <f t="shared" si="1"/>
        <v>6.215833164608231E-2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42579</v>
      </c>
      <c r="X10" s="10">
        <v>49.09</v>
      </c>
      <c r="Y10" s="10">
        <v>49.51</v>
      </c>
      <c r="Z10" s="10">
        <v>48.78</v>
      </c>
      <c r="AA10" s="10">
        <v>49.39</v>
      </c>
      <c r="AB10" s="95">
        <v>3742400</v>
      </c>
      <c r="AC10" s="10">
        <v>49.39</v>
      </c>
      <c r="AD10" s="2">
        <f t="shared" si="0"/>
        <v>0.72999999999999687</v>
      </c>
      <c r="AE10" s="138">
        <f t="shared" si="1"/>
        <v>4.6786004882017895E-3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42578</v>
      </c>
      <c r="X11" s="10">
        <v>49.58</v>
      </c>
      <c r="Y11" s="10">
        <v>49.93</v>
      </c>
      <c r="Z11" s="10">
        <v>48.99</v>
      </c>
      <c r="AA11" s="10">
        <v>49.16</v>
      </c>
      <c r="AB11" s="95">
        <v>3298700</v>
      </c>
      <c r="AC11" s="10">
        <v>49.16</v>
      </c>
      <c r="AD11" s="2">
        <f t="shared" si="0"/>
        <v>0.93999999999999773</v>
      </c>
      <c r="AE11" s="138">
        <f t="shared" si="1"/>
        <v>-8.0710250201776468E-3</v>
      </c>
    </row>
    <row r="12" spans="1:41" x14ac:dyDescent="0.25">
      <c r="W12" s="133">
        <v>42577</v>
      </c>
      <c r="X12" s="10">
        <v>49.09</v>
      </c>
      <c r="Y12" s="10">
        <v>49.63</v>
      </c>
      <c r="Z12" s="10">
        <v>49.01</v>
      </c>
      <c r="AA12" s="10">
        <v>49.56</v>
      </c>
      <c r="AB12" s="95">
        <v>3131300</v>
      </c>
      <c r="AC12" s="10">
        <v>49.56</v>
      </c>
      <c r="AD12" s="2">
        <f t="shared" si="0"/>
        <v>0.62000000000000455</v>
      </c>
      <c r="AE12" s="138">
        <f t="shared" si="1"/>
        <v>1.2048192771084487E-2</v>
      </c>
    </row>
    <row r="13" spans="1:41" x14ac:dyDescent="0.25">
      <c r="W13" s="133">
        <v>42576</v>
      </c>
      <c r="X13" s="10">
        <v>48.75</v>
      </c>
      <c r="Y13" s="10">
        <v>49</v>
      </c>
      <c r="Z13" s="10">
        <v>48.42</v>
      </c>
      <c r="AA13" s="10">
        <v>48.97</v>
      </c>
      <c r="AB13" s="95">
        <v>1879800</v>
      </c>
      <c r="AC13" s="10">
        <v>48.97</v>
      </c>
      <c r="AD13" s="2">
        <f t="shared" si="0"/>
        <v>0.57999999999999829</v>
      </c>
      <c r="AE13" s="138">
        <f t="shared" si="1"/>
        <v>-2.0416496529196415E-4</v>
      </c>
    </row>
    <row r="14" spans="1:41" x14ac:dyDescent="0.25">
      <c r="W14" s="133">
        <v>42573</v>
      </c>
      <c r="X14" s="10">
        <v>48.74</v>
      </c>
      <c r="Y14" s="10">
        <v>49.08</v>
      </c>
      <c r="Z14" s="10">
        <v>48.68</v>
      </c>
      <c r="AA14" s="10">
        <v>48.98</v>
      </c>
      <c r="AB14" s="95">
        <v>2673500</v>
      </c>
      <c r="AC14" s="10">
        <v>48.98</v>
      </c>
      <c r="AD14" s="2">
        <f t="shared" si="0"/>
        <v>0.39999999999999858</v>
      </c>
      <c r="AE14" s="138">
        <f t="shared" si="1"/>
        <v>7.4043603455367091E-3</v>
      </c>
    </row>
    <row r="15" spans="1:41" x14ac:dyDescent="0.25">
      <c r="W15" s="133">
        <v>42572</v>
      </c>
      <c r="X15" s="10">
        <v>48.71</v>
      </c>
      <c r="Y15" s="10">
        <v>48.83</v>
      </c>
      <c r="Z15" s="10">
        <v>48.45</v>
      </c>
      <c r="AA15" s="10">
        <v>48.62</v>
      </c>
      <c r="AB15" s="95">
        <v>2463600</v>
      </c>
      <c r="AC15" s="10">
        <v>48.62</v>
      </c>
      <c r="AD15" s="2">
        <f t="shared" si="0"/>
        <v>0.37999999999999545</v>
      </c>
      <c r="AE15" s="138">
        <f t="shared" si="1"/>
        <v>-4.300634855621599E-3</v>
      </c>
    </row>
    <row r="16" spans="1:41" x14ac:dyDescent="0.25">
      <c r="W16" s="133">
        <v>42571</v>
      </c>
      <c r="X16" s="10">
        <v>48.24</v>
      </c>
      <c r="Y16" s="10">
        <v>48.89</v>
      </c>
      <c r="Z16" s="10">
        <v>48.07</v>
      </c>
      <c r="AA16" s="10">
        <v>48.83</v>
      </c>
      <c r="AB16" s="95">
        <v>2701700</v>
      </c>
      <c r="AC16" s="10">
        <v>48.83</v>
      </c>
      <c r="AD16" s="2">
        <f t="shared" si="0"/>
        <v>0.82000000000000028</v>
      </c>
      <c r="AE16" s="138">
        <f t="shared" si="1"/>
        <v>1.6444629475437011E-2</v>
      </c>
    </row>
    <row r="17" spans="1:31" x14ac:dyDescent="0.25">
      <c r="W17" s="133">
        <v>42570</v>
      </c>
      <c r="X17" s="10">
        <v>48.09</v>
      </c>
      <c r="Y17" s="10">
        <v>48.39</v>
      </c>
      <c r="Z17" s="10">
        <v>47.41</v>
      </c>
      <c r="AA17" s="10">
        <v>48.04</v>
      </c>
      <c r="AB17" s="95">
        <v>2349800</v>
      </c>
      <c r="AC17" s="10">
        <v>48.04</v>
      </c>
      <c r="AD17" s="2">
        <f t="shared" si="0"/>
        <v>0.98000000000000398</v>
      </c>
      <c r="AE17" s="138">
        <f t="shared" si="1"/>
        <v>-5.5889049886153064E-3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42569</v>
      </c>
      <c r="X18" s="10">
        <v>48.61</v>
      </c>
      <c r="Y18" s="10">
        <v>48.84</v>
      </c>
      <c r="Z18" s="10">
        <v>48.13</v>
      </c>
      <c r="AA18" s="10">
        <v>48.31</v>
      </c>
      <c r="AB18" s="95">
        <v>2853400</v>
      </c>
      <c r="AC18" s="10">
        <v>48.31</v>
      </c>
      <c r="AD18" s="2">
        <f t="shared" si="0"/>
        <v>0.71000000000000085</v>
      </c>
      <c r="AE18" s="138">
        <f t="shared" si="1"/>
        <v>-7.8044773054014582E-3</v>
      </c>
    </row>
    <row r="19" spans="1:31" x14ac:dyDescent="0.25">
      <c r="G19" s="2"/>
      <c r="W19" s="133">
        <v>42566</v>
      </c>
      <c r="X19" s="10">
        <v>48.8</v>
      </c>
      <c r="Y19" s="10">
        <v>48.96</v>
      </c>
      <c r="Z19" s="10">
        <v>48.55</v>
      </c>
      <c r="AA19" s="10">
        <v>48.69</v>
      </c>
      <c r="AB19" s="95">
        <v>2316100</v>
      </c>
      <c r="AC19" s="10">
        <v>48.69</v>
      </c>
      <c r="AD19" s="2">
        <f t="shared" si="0"/>
        <v>0.41000000000000369</v>
      </c>
      <c r="AE19" s="138">
        <f t="shared" si="1"/>
        <v>-6.1576354679804268E-4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42565</v>
      </c>
      <c r="X20" s="10">
        <v>49.24</v>
      </c>
      <c r="Y20" s="10">
        <v>49.5</v>
      </c>
      <c r="Z20" s="10">
        <v>48.64</v>
      </c>
      <c r="AA20" s="10">
        <v>48.72</v>
      </c>
      <c r="AB20" s="95">
        <v>2921200</v>
      </c>
      <c r="AC20" s="10">
        <v>48.72</v>
      </c>
      <c r="AD20" s="2">
        <f t="shared" si="0"/>
        <v>0.85999999999999943</v>
      </c>
      <c r="AE20" s="138">
        <f t="shared" si="1"/>
        <v>-5.1051664284255116E-3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42564</v>
      </c>
      <c r="X21" s="10">
        <v>49.29</v>
      </c>
      <c r="Y21" s="10">
        <v>49.41</v>
      </c>
      <c r="Z21" s="10">
        <v>48.61</v>
      </c>
      <c r="AA21" s="10">
        <v>48.97</v>
      </c>
      <c r="AB21" s="95">
        <v>2958700</v>
      </c>
      <c r="AC21" s="10">
        <v>48.97</v>
      </c>
      <c r="AD21" s="2">
        <f t="shared" si="0"/>
        <v>0.79999999999999716</v>
      </c>
      <c r="AE21" s="138">
        <f t="shared" si="1"/>
        <v>-6.4921890850071495E-3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42563</v>
      </c>
      <c r="X22" s="10">
        <v>49.09</v>
      </c>
      <c r="Y22" s="10">
        <v>49.42</v>
      </c>
      <c r="Z22" s="10">
        <v>48.88</v>
      </c>
      <c r="AA22" s="10">
        <v>49.29</v>
      </c>
      <c r="AB22" s="95">
        <v>10751400</v>
      </c>
      <c r="AC22" s="10">
        <v>49.29</v>
      </c>
      <c r="AD22" s="2">
        <f t="shared" si="0"/>
        <v>0.53999999999999915</v>
      </c>
      <c r="AE22" s="138">
        <f t="shared" si="1"/>
        <v>1.4406256431364284E-2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42562</v>
      </c>
      <c r="X23" s="10">
        <v>48.93</v>
      </c>
      <c r="Y23" s="10">
        <v>49.33</v>
      </c>
      <c r="Z23" s="10">
        <v>48.56</v>
      </c>
      <c r="AA23" s="10">
        <v>48.59</v>
      </c>
      <c r="AB23" s="95">
        <v>5338500</v>
      </c>
      <c r="AC23" s="10">
        <v>48.59</v>
      </c>
      <c r="AD23" s="2">
        <f t="shared" si="0"/>
        <v>0.76999999999999602</v>
      </c>
      <c r="AE23" s="138">
        <f t="shared" si="1"/>
        <v>-5.5259926320097019E-3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42559</v>
      </c>
      <c r="X24" s="10">
        <v>48.52</v>
      </c>
      <c r="Y24" s="10">
        <v>49.2</v>
      </c>
      <c r="Z24" s="10">
        <v>48.43</v>
      </c>
      <c r="AA24" s="10">
        <v>48.86</v>
      </c>
      <c r="AB24" s="95">
        <v>3488200</v>
      </c>
      <c r="AC24" s="10">
        <v>48.86</v>
      </c>
      <c r="AD24" s="2">
        <f t="shared" si="0"/>
        <v>0.77000000000000313</v>
      </c>
      <c r="AE24" s="138">
        <f t="shared" si="1"/>
        <v>1.558927457908954E-2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42558</v>
      </c>
      <c r="X25" s="10">
        <v>48.19</v>
      </c>
      <c r="Y25" s="10">
        <v>48.62</v>
      </c>
      <c r="Z25" s="10">
        <v>47.68</v>
      </c>
      <c r="AA25" s="10">
        <v>48.11</v>
      </c>
      <c r="AB25" s="95">
        <v>2793300</v>
      </c>
      <c r="AC25" s="10">
        <v>48.11</v>
      </c>
      <c r="AD25" s="2">
        <f t="shared" si="0"/>
        <v>0.93999999999999773</v>
      </c>
      <c r="AE25" s="138">
        <f t="shared" si="1"/>
        <v>-1.2455885405854294E-3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42557</v>
      </c>
      <c r="X26" s="10">
        <v>47.76</v>
      </c>
      <c r="Y26" s="10">
        <v>48.2</v>
      </c>
      <c r="Z26" s="10">
        <v>47.07</v>
      </c>
      <c r="AA26" s="10">
        <v>48.17</v>
      </c>
      <c r="AB26" s="95">
        <v>5170100</v>
      </c>
      <c r="AC26" s="10">
        <v>48.17</v>
      </c>
      <c r="AD26" s="2">
        <f t="shared" si="0"/>
        <v>1.1300000000000026</v>
      </c>
      <c r="AE26" s="138">
        <f t="shared" si="1"/>
        <v>3.1236984589753103E-3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42556</v>
      </c>
      <c r="X27" s="10">
        <v>48.41</v>
      </c>
      <c r="Y27" s="10">
        <v>48.69</v>
      </c>
      <c r="Z27" s="10">
        <v>47.51</v>
      </c>
      <c r="AA27" s="10">
        <v>48.02</v>
      </c>
      <c r="AB27" s="95">
        <v>3022000</v>
      </c>
      <c r="AC27" s="10">
        <v>48.02</v>
      </c>
      <c r="AD27" s="2">
        <f t="shared" si="0"/>
        <v>1.1799999999999997</v>
      </c>
      <c r="AE27" s="138">
        <f t="shared" si="1"/>
        <v>-1.5580155801558027E-2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42552</v>
      </c>
      <c r="X28" s="10">
        <v>48.57</v>
      </c>
      <c r="Y28" s="10">
        <v>49.26</v>
      </c>
      <c r="Z28" s="10">
        <v>48.47</v>
      </c>
      <c r="AA28" s="10">
        <v>48.78</v>
      </c>
      <c r="AB28" s="95">
        <v>3187000</v>
      </c>
      <c r="AC28" s="10">
        <v>48.78</v>
      </c>
      <c r="AD28" s="2">
        <f t="shared" si="0"/>
        <v>0.78999999999999915</v>
      </c>
      <c r="AE28" s="138">
        <f t="shared" si="1"/>
        <v>4.3236565781346048E-3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42551</v>
      </c>
      <c r="X29" s="10">
        <v>47.88</v>
      </c>
      <c r="Y29" s="10">
        <v>48.7</v>
      </c>
      <c r="Z29" s="10">
        <v>47.6</v>
      </c>
      <c r="AA29" s="10">
        <v>48.57</v>
      </c>
      <c r="AB29" s="95">
        <v>4978000</v>
      </c>
      <c r="AC29" s="10">
        <v>48.57</v>
      </c>
      <c r="AD29" s="2">
        <f t="shared" si="0"/>
        <v>1.1000000000000014</v>
      </c>
      <c r="AE29" s="138">
        <f t="shared" si="1"/>
        <v>1.5259197324414719E-2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42550</v>
      </c>
      <c r="X30" s="10">
        <v>47.53</v>
      </c>
      <c r="Y30" s="10">
        <v>48.19</v>
      </c>
      <c r="Z30" s="10">
        <v>47.53</v>
      </c>
      <c r="AA30" s="10">
        <v>47.84</v>
      </c>
      <c r="AB30" s="95">
        <v>4270600</v>
      </c>
      <c r="AC30" s="10">
        <v>47.84</v>
      </c>
      <c r="AD30" s="2">
        <f t="shared" si="0"/>
        <v>0.65999999999999659</v>
      </c>
      <c r="AE30" s="138">
        <f t="shared" si="1"/>
        <v>1.873935264054527E-2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42549</v>
      </c>
      <c r="X31" s="10">
        <v>45.67</v>
      </c>
      <c r="Y31" s="10">
        <v>46.96</v>
      </c>
      <c r="Z31" s="10">
        <v>45.57</v>
      </c>
      <c r="AA31" s="10">
        <v>46.96</v>
      </c>
      <c r="AB31" s="95">
        <v>5266700</v>
      </c>
      <c r="AC31" s="10">
        <v>46.96</v>
      </c>
      <c r="AD31" s="2">
        <f t="shared" si="0"/>
        <v>1.3900000000000006</v>
      </c>
      <c r="AE31" s="138">
        <f t="shared" si="1"/>
        <v>4.1703637976929997E-2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42548</v>
      </c>
      <c r="X32" s="10">
        <v>45.85</v>
      </c>
      <c r="Y32" s="10">
        <v>45.96</v>
      </c>
      <c r="Z32" s="10">
        <v>44.83</v>
      </c>
      <c r="AA32" s="10">
        <v>45.08</v>
      </c>
      <c r="AB32" s="95">
        <v>6297100</v>
      </c>
      <c r="AC32" s="10">
        <v>45.08</v>
      </c>
      <c r="AD32" s="2">
        <f t="shared" si="0"/>
        <v>1.1300000000000026</v>
      </c>
      <c r="AE32" s="138">
        <f t="shared" si="1"/>
        <v>-3.0746076112663889E-2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42545</v>
      </c>
      <c r="X33" s="10">
        <v>47.1</v>
      </c>
      <c r="Y33" s="10">
        <v>48.16</v>
      </c>
      <c r="Z33" s="10">
        <v>46.27</v>
      </c>
      <c r="AA33" s="10">
        <v>46.51</v>
      </c>
      <c r="AB33" s="95">
        <v>8470500</v>
      </c>
      <c r="AC33" s="10">
        <v>46.51</v>
      </c>
      <c r="AD33" s="2">
        <f t="shared" si="0"/>
        <v>1.8899999999999935</v>
      </c>
      <c r="AE33" s="138">
        <f t="shared" si="1"/>
        <v>-5.9644156894460232E-2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42544</v>
      </c>
      <c r="X34" s="10">
        <v>49.02</v>
      </c>
      <c r="Y34" s="10">
        <v>49.49</v>
      </c>
      <c r="Z34" s="10">
        <v>48.99</v>
      </c>
      <c r="AA34" s="10">
        <v>49.46</v>
      </c>
      <c r="AB34" s="95">
        <v>3091700</v>
      </c>
      <c r="AC34" s="10">
        <v>49.46</v>
      </c>
      <c r="AD34" s="2">
        <f t="shared" si="0"/>
        <v>0.5</v>
      </c>
      <c r="AE34" s="138">
        <f t="shared" si="1"/>
        <v>1.8114450391107484E-2</v>
      </c>
    </row>
    <row r="35" spans="1:31" x14ac:dyDescent="0.25">
      <c r="W35" s="133">
        <v>42543</v>
      </c>
      <c r="X35" s="10">
        <v>48.51</v>
      </c>
      <c r="Y35" s="10">
        <v>49.06</v>
      </c>
      <c r="Z35" s="10">
        <v>48.43</v>
      </c>
      <c r="AA35" s="10">
        <v>48.58</v>
      </c>
      <c r="AB35" s="95">
        <v>3230600</v>
      </c>
      <c r="AC35" s="10">
        <v>48.58</v>
      </c>
      <c r="AD35" s="2">
        <f t="shared" si="0"/>
        <v>0.63000000000000256</v>
      </c>
      <c r="AE35" s="138">
        <f t="shared" si="1"/>
        <v>1.4430014430013571E-3</v>
      </c>
    </row>
    <row r="36" spans="1:31" x14ac:dyDescent="0.25">
      <c r="L36" t="s">
        <v>232</v>
      </c>
      <c r="M36" s="2">
        <f>M50+K50-F50</f>
        <v>75.019999999999982</v>
      </c>
      <c r="W36" s="133">
        <v>42542</v>
      </c>
      <c r="X36" s="10">
        <v>48.88</v>
      </c>
      <c r="Y36" s="10">
        <v>48.96</v>
      </c>
      <c r="Z36" s="10">
        <v>48.23</v>
      </c>
      <c r="AA36" s="10">
        <v>48.51</v>
      </c>
      <c r="AB36" s="95">
        <v>3423100</v>
      </c>
      <c r="AC36" s="10">
        <v>48.51</v>
      </c>
      <c r="AD36" s="2">
        <f t="shared" si="0"/>
        <v>0.73000000000000398</v>
      </c>
      <c r="AE36" s="138">
        <f t="shared" si="1"/>
        <v>-2.0571898786257981E-3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42541</v>
      </c>
      <c r="X37" s="10">
        <v>48.85</v>
      </c>
      <c r="Y37" s="10">
        <v>49.21</v>
      </c>
      <c r="Z37" s="10">
        <v>48.51</v>
      </c>
      <c r="AA37" s="10">
        <v>48.61</v>
      </c>
      <c r="AB37" s="95">
        <v>3318900</v>
      </c>
      <c r="AC37" s="10">
        <v>48.61</v>
      </c>
      <c r="AD37" s="2">
        <f t="shared" si="0"/>
        <v>0.70000000000000284</v>
      </c>
      <c r="AE37" s="138">
        <f t="shared" si="1"/>
        <v>4.9617531527808012E-3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42538</v>
      </c>
      <c r="X38" s="10">
        <v>48.7</v>
      </c>
      <c r="Y38" s="10">
        <v>48.92</v>
      </c>
      <c r="Z38" s="10">
        <v>48.27</v>
      </c>
      <c r="AA38" s="10">
        <v>48.37</v>
      </c>
      <c r="AB38" s="95">
        <v>8023600</v>
      </c>
      <c r="AC38" s="10">
        <v>48.37</v>
      </c>
      <c r="AD38" s="2">
        <f t="shared" si="0"/>
        <v>0.64999999999999858</v>
      </c>
      <c r="AE38" s="138">
        <f t="shared" si="1"/>
        <v>-7.1839080459770166E-3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42537</v>
      </c>
      <c r="X39" s="10">
        <v>48.26</v>
      </c>
      <c r="Y39" s="10">
        <v>48.78</v>
      </c>
      <c r="Z39" s="10">
        <v>47.89</v>
      </c>
      <c r="AA39" s="10">
        <v>48.72</v>
      </c>
      <c r="AB39" s="95">
        <v>3182300</v>
      </c>
      <c r="AC39" s="10">
        <v>48.72</v>
      </c>
      <c r="AD39" s="2">
        <f t="shared" si="0"/>
        <v>0.89000000000000057</v>
      </c>
      <c r="AE39" s="138">
        <f t="shared" si="1"/>
        <v>5.3652496904663671E-3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42536</v>
      </c>
      <c r="X40" s="10">
        <v>48.31</v>
      </c>
      <c r="Y40" s="10">
        <v>49.08</v>
      </c>
      <c r="Z40" s="10">
        <v>47.95</v>
      </c>
      <c r="AA40" s="10">
        <v>48.46</v>
      </c>
      <c r="AB40" s="95">
        <v>3602300</v>
      </c>
      <c r="AC40" s="10">
        <v>48.46</v>
      </c>
      <c r="AD40" s="2">
        <f t="shared" si="0"/>
        <v>1.1299999999999955</v>
      </c>
      <c r="AE40" s="138">
        <f t="shared" si="1"/>
        <v>8.3229296712441503E-3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42535</v>
      </c>
      <c r="X41" s="10">
        <v>47.61</v>
      </c>
      <c r="Y41" s="10">
        <v>48.12</v>
      </c>
      <c r="Z41" s="10">
        <v>47.36</v>
      </c>
      <c r="AA41" s="10">
        <v>48.06</v>
      </c>
      <c r="AB41" s="95">
        <v>3589300</v>
      </c>
      <c r="AC41" s="10">
        <v>48.06</v>
      </c>
      <c r="AD41" s="2">
        <f t="shared" si="0"/>
        <v>0.75999999999999801</v>
      </c>
      <c r="AE41" s="138">
        <f t="shared" si="1"/>
        <v>6.9138906348209517E-3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42534</v>
      </c>
      <c r="X42" s="10">
        <v>47.72</v>
      </c>
      <c r="Y42" s="10">
        <v>48.03</v>
      </c>
      <c r="Z42" s="10">
        <v>47.47</v>
      </c>
      <c r="AA42" s="10">
        <v>47.73</v>
      </c>
      <c r="AB42" s="95">
        <v>3772000</v>
      </c>
      <c r="AC42" s="10">
        <v>47.73</v>
      </c>
      <c r="AD42" s="2">
        <f t="shared" si="0"/>
        <v>0.56000000000000227</v>
      </c>
      <c r="AE42" s="138">
        <f t="shared" si="1"/>
        <v>-4.5881126173098474E-3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59.565000000000005</v>
      </c>
      <c r="Q43" s="34"/>
      <c r="R43" s="34"/>
      <c r="T43" s="128" t="s">
        <v>98</v>
      </c>
      <c r="U43" s="98">
        <v>54.16</v>
      </c>
      <c r="W43" s="133">
        <v>42531</v>
      </c>
      <c r="X43" s="10">
        <v>48.59</v>
      </c>
      <c r="Y43" s="10">
        <v>48.67</v>
      </c>
      <c r="Z43" s="10">
        <v>47.94</v>
      </c>
      <c r="AA43" s="10">
        <v>47.95</v>
      </c>
      <c r="AB43" s="95">
        <v>4735000</v>
      </c>
      <c r="AC43" s="10">
        <v>47.95</v>
      </c>
      <c r="AD43" s="2">
        <f t="shared" si="0"/>
        <v>0.73000000000000398</v>
      </c>
      <c r="AE43" s="138">
        <f t="shared" si="1"/>
        <v>-2.0629084967320188E-2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59.023500000000006</v>
      </c>
      <c r="Q44" s="34"/>
      <c r="R44" s="34"/>
      <c r="T44" s="93" t="s">
        <v>99</v>
      </c>
      <c r="U44" s="88">
        <v>54.27</v>
      </c>
      <c r="W44" s="133">
        <v>42530</v>
      </c>
      <c r="X44" s="10">
        <v>48.65</v>
      </c>
      <c r="Y44" s="10">
        <v>49.03</v>
      </c>
      <c r="Z44" s="10">
        <v>48.44</v>
      </c>
      <c r="AA44" s="10">
        <v>48.96</v>
      </c>
      <c r="AB44" s="95">
        <v>2569300</v>
      </c>
      <c r="AC44" s="10">
        <v>48.96</v>
      </c>
      <c r="AD44" s="2">
        <f t="shared" si="0"/>
        <v>0.59000000000000341</v>
      </c>
      <c r="AE44" s="138">
        <f t="shared" si="1"/>
        <v>-4.0832993058381728E-4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58.481999999999999</v>
      </c>
      <c r="Q45" s="34"/>
      <c r="R45" s="34"/>
      <c r="T45" s="93" t="s">
        <v>100</v>
      </c>
      <c r="U45" s="88" t="s">
        <v>458</v>
      </c>
      <c r="W45" s="133">
        <v>42529</v>
      </c>
      <c r="X45" s="10">
        <v>49.04</v>
      </c>
      <c r="Y45" s="10">
        <v>49.46</v>
      </c>
      <c r="Z45" s="10">
        <v>48.77</v>
      </c>
      <c r="AA45" s="10">
        <v>48.98</v>
      </c>
      <c r="AB45" s="95">
        <v>3460500</v>
      </c>
      <c r="AC45" s="10">
        <v>48.98</v>
      </c>
      <c r="AD45" s="2">
        <f t="shared" si="0"/>
        <v>0.68999999999999773</v>
      </c>
      <c r="AE45" s="138">
        <f t="shared" si="1"/>
        <v>2.4559967253376946E-3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57.9405</v>
      </c>
      <c r="Q46" s="83"/>
      <c r="R46" s="34"/>
      <c r="T46" s="93" t="s">
        <v>101</v>
      </c>
      <c r="U46" s="88" t="s">
        <v>459</v>
      </c>
      <c r="W46" s="133">
        <v>42528</v>
      </c>
      <c r="X46" s="10">
        <v>48.21</v>
      </c>
      <c r="Y46" s="10">
        <v>49.2</v>
      </c>
      <c r="Z46" s="10">
        <v>48.21</v>
      </c>
      <c r="AA46" s="10">
        <v>48.86</v>
      </c>
      <c r="AB46" s="95">
        <v>4169900</v>
      </c>
      <c r="AC46" s="10">
        <v>48.86</v>
      </c>
      <c r="AD46" s="2">
        <f t="shared" si="0"/>
        <v>0.99000000000000199</v>
      </c>
      <c r="AE46" s="138">
        <f t="shared" si="1"/>
        <v>1.6645859342488523E-2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57.399000000000001</v>
      </c>
      <c r="Q47" s="83"/>
      <c r="R47" s="34"/>
      <c r="T47" s="93" t="s">
        <v>102</v>
      </c>
      <c r="U47" s="88">
        <v>59.57</v>
      </c>
      <c r="W47" s="133">
        <v>42527</v>
      </c>
      <c r="X47" s="10">
        <v>48.01</v>
      </c>
      <c r="Y47" s="10">
        <v>48.16</v>
      </c>
      <c r="Z47" s="10">
        <v>47.87</v>
      </c>
      <c r="AA47" s="10">
        <v>48.06</v>
      </c>
      <c r="AB47" s="95">
        <v>5026600</v>
      </c>
      <c r="AC47" s="10">
        <v>48.06</v>
      </c>
      <c r="AD47" s="2">
        <f t="shared" si="0"/>
        <v>0.28999999999999915</v>
      </c>
      <c r="AE47" s="138">
        <f t="shared" si="1"/>
        <v>2.085070892410279E-3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56.857500000000002</v>
      </c>
      <c r="Q48" s="83"/>
      <c r="R48" s="34"/>
      <c r="T48" s="93" t="s">
        <v>103</v>
      </c>
      <c r="U48" s="88">
        <v>1.2537700000000001</v>
      </c>
      <c r="W48" s="133">
        <v>42524</v>
      </c>
      <c r="X48" s="10">
        <v>47.88</v>
      </c>
      <c r="Y48" s="10">
        <v>48.01</v>
      </c>
      <c r="Z48" s="10">
        <v>46.95</v>
      </c>
      <c r="AA48" s="10">
        <v>47.96</v>
      </c>
      <c r="AB48" s="95">
        <v>3564600</v>
      </c>
      <c r="AC48" s="10">
        <v>47.96</v>
      </c>
      <c r="AD48" s="2">
        <f t="shared" si="0"/>
        <v>1.0599999999999952</v>
      </c>
      <c r="AE48" s="138">
        <f t="shared" si="1"/>
        <v>-8.3333333333335258E-4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56.316000000000003</v>
      </c>
      <c r="Q49" s="83"/>
      <c r="R49" s="34"/>
      <c r="T49" s="93" t="s">
        <v>123</v>
      </c>
      <c r="U49" s="88" t="s">
        <v>348</v>
      </c>
      <c r="W49" s="133">
        <v>42523</v>
      </c>
      <c r="X49" s="10">
        <v>47.9</v>
      </c>
      <c r="Y49" s="10">
        <v>48</v>
      </c>
      <c r="Z49" s="10">
        <v>47.58</v>
      </c>
      <c r="AA49" s="10">
        <v>48</v>
      </c>
      <c r="AB49" s="95">
        <v>2843400</v>
      </c>
      <c r="AC49" s="10">
        <v>48</v>
      </c>
      <c r="AD49" s="2">
        <f t="shared" si="0"/>
        <v>0.42000000000000171</v>
      </c>
      <c r="AE49" s="138">
        <f t="shared" si="1"/>
        <v>1.4604631754642217E-3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55.774500000000003</v>
      </c>
      <c r="Q50" s="83"/>
      <c r="R50" s="34"/>
      <c r="T50" s="93"/>
      <c r="U50" s="88"/>
      <c r="W50" s="133">
        <v>42522</v>
      </c>
      <c r="X50" s="10">
        <v>47.69</v>
      </c>
      <c r="Y50" s="10">
        <v>48</v>
      </c>
      <c r="Z50" s="10">
        <v>47.3</v>
      </c>
      <c r="AA50" s="10">
        <v>47.93</v>
      </c>
      <c r="AB50" s="95">
        <v>3158500</v>
      </c>
      <c r="AC50" s="10">
        <v>47.93</v>
      </c>
      <c r="AD50" s="2">
        <f t="shared" si="0"/>
        <v>0.70000000000000284</v>
      </c>
      <c r="AE50" s="138">
        <f t="shared" si="1"/>
        <v>5.0325015726568889E-3</v>
      </c>
    </row>
    <row r="51" spans="1:31" x14ac:dyDescent="0.25">
      <c r="G51" s="2"/>
      <c r="O51" s="83">
        <v>1.02</v>
      </c>
      <c r="P51" s="83">
        <f t="shared" si="5"/>
        <v>55.232999999999997</v>
      </c>
      <c r="Q51" s="83"/>
      <c r="R51" s="34"/>
      <c r="T51" s="93" t="s">
        <v>105</v>
      </c>
      <c r="U51" s="88" t="s">
        <v>460</v>
      </c>
      <c r="W51" s="133">
        <v>42521</v>
      </c>
      <c r="X51" s="10">
        <v>47.69</v>
      </c>
      <c r="Y51" s="10">
        <v>48.15</v>
      </c>
      <c r="Z51" s="10">
        <v>47.17</v>
      </c>
      <c r="AA51" s="10">
        <v>47.69</v>
      </c>
      <c r="AB51" s="95">
        <v>3410700</v>
      </c>
      <c r="AC51" s="10">
        <v>47.69</v>
      </c>
      <c r="AD51" s="2">
        <f t="shared" si="0"/>
        <v>0.97999999999999687</v>
      </c>
      <c r="AE51" s="138">
        <f t="shared" si="1"/>
        <v>-1.4656616415410495E-3</v>
      </c>
    </row>
    <row r="52" spans="1:31" x14ac:dyDescent="0.25">
      <c r="O52" s="83">
        <v>1.01</v>
      </c>
      <c r="P52" s="83">
        <f t="shared" si="5"/>
        <v>54.691499999999998</v>
      </c>
      <c r="Q52" s="83"/>
      <c r="R52" s="34"/>
      <c r="T52" s="93" t="s">
        <v>106</v>
      </c>
      <c r="U52" s="88" t="s">
        <v>353</v>
      </c>
      <c r="W52" s="133">
        <v>42517</v>
      </c>
      <c r="X52" s="10">
        <v>47.73</v>
      </c>
      <c r="Y52" s="10">
        <v>48</v>
      </c>
      <c r="Z52" s="10">
        <v>47.51</v>
      </c>
      <c r="AA52" s="10">
        <v>47.76</v>
      </c>
      <c r="AB52" s="95">
        <v>2012300</v>
      </c>
      <c r="AC52" s="10">
        <v>47.76</v>
      </c>
      <c r="AD52" s="2">
        <f t="shared" si="0"/>
        <v>0.49000000000000199</v>
      </c>
      <c r="AE52" s="138">
        <f t="shared" si="1"/>
        <v>8.3822296730917678E-4</v>
      </c>
    </row>
    <row r="53" spans="1:31" x14ac:dyDescent="0.25">
      <c r="O53" s="83">
        <v>1</v>
      </c>
      <c r="P53" s="83">
        <f t="shared" si="5"/>
        <v>54.15</v>
      </c>
      <c r="Q53" s="83"/>
      <c r="R53" s="34"/>
      <c r="T53" s="93" t="s">
        <v>107</v>
      </c>
      <c r="U53" s="90">
        <v>2586148</v>
      </c>
      <c r="W53" s="133">
        <v>42516</v>
      </c>
      <c r="X53" s="10">
        <v>47.9</v>
      </c>
      <c r="Y53" s="10">
        <v>48</v>
      </c>
      <c r="Z53" s="10">
        <v>47.52</v>
      </c>
      <c r="AA53" s="10">
        <v>47.72</v>
      </c>
      <c r="AB53" s="95">
        <v>2568700</v>
      </c>
      <c r="AC53" s="10">
        <v>47.72</v>
      </c>
      <c r="AD53" s="2">
        <f t="shared" si="0"/>
        <v>0.47999999999999687</v>
      </c>
      <c r="AE53" s="138" t="e">
        <f t="shared" si="1"/>
        <v>#DIV/0!</v>
      </c>
    </row>
    <row r="54" spans="1:31" x14ac:dyDescent="0.25">
      <c r="O54" s="83">
        <v>0.99</v>
      </c>
      <c r="P54" s="83">
        <f t="shared" si="5"/>
        <v>53.608499999999999</v>
      </c>
      <c r="Q54" s="83"/>
      <c r="R54" s="34"/>
      <c r="T54" s="93" t="s">
        <v>110</v>
      </c>
      <c r="U54" s="90">
        <v>4171380</v>
      </c>
      <c r="W54" s="133">
        <v>42516</v>
      </c>
      <c r="X54" s="10" t="s">
        <v>187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0.98</v>
      </c>
      <c r="P55" s="83">
        <f t="shared" si="5"/>
        <v>53.067</v>
      </c>
      <c r="Q55" s="83"/>
      <c r="T55" s="93" t="s">
        <v>108</v>
      </c>
      <c r="U55" s="88" t="s">
        <v>461</v>
      </c>
      <c r="W55" s="133">
        <v>42515</v>
      </c>
      <c r="X55" s="10">
        <v>47.85</v>
      </c>
      <c r="Y55" s="10">
        <v>48.19</v>
      </c>
      <c r="Z55" s="10">
        <v>47.78</v>
      </c>
      <c r="AA55" s="10">
        <v>47.88</v>
      </c>
      <c r="AB55" s="95">
        <v>3549300</v>
      </c>
      <c r="AC55" s="10">
        <v>47.69</v>
      </c>
      <c r="AD55" s="2">
        <f t="shared" si="0"/>
        <v>0.40999999999999659</v>
      </c>
      <c r="AE55" s="138">
        <f t="shared" si="1"/>
        <v>-2.0964360587016895E-4</v>
      </c>
    </row>
    <row r="56" spans="1:31" x14ac:dyDescent="0.25">
      <c r="O56" s="83">
        <v>0.97</v>
      </c>
      <c r="P56" s="83">
        <f t="shared" si="5"/>
        <v>52.525499999999994</v>
      </c>
      <c r="Q56" s="83"/>
      <c r="T56" s="93" t="s">
        <v>111</v>
      </c>
      <c r="U56" s="88">
        <v>52.52</v>
      </c>
      <c r="W56" s="133">
        <v>42514</v>
      </c>
      <c r="X56" s="10">
        <v>47.72</v>
      </c>
      <c r="Y56" s="10">
        <v>48.3</v>
      </c>
      <c r="Z56" s="10">
        <v>47.68</v>
      </c>
      <c r="AA56" s="10">
        <v>47.89</v>
      </c>
      <c r="AB56" s="95">
        <v>4559800</v>
      </c>
      <c r="AC56" s="10">
        <v>47.7</v>
      </c>
      <c r="AD56" s="2">
        <f t="shared" si="0"/>
        <v>0.61999999999999744</v>
      </c>
      <c r="AE56" s="138">
        <f t="shared" si="1"/>
        <v>8.2435003170577836E-3</v>
      </c>
    </row>
    <row r="57" spans="1:31" x14ac:dyDescent="0.25">
      <c r="O57" s="83">
        <v>0.96</v>
      </c>
      <c r="P57" s="83">
        <f t="shared" si="5"/>
        <v>51.983999999999995</v>
      </c>
      <c r="Q57" s="83"/>
      <c r="T57" s="93" t="s">
        <v>112</v>
      </c>
      <c r="U57" s="88">
        <v>1.03</v>
      </c>
      <c r="W57" s="133">
        <v>42513</v>
      </c>
      <c r="X57" s="10">
        <v>46.95</v>
      </c>
      <c r="Y57" s="10">
        <v>47.75</v>
      </c>
      <c r="Z57" s="10">
        <v>46.85</v>
      </c>
      <c r="AA57" s="10">
        <v>47.5</v>
      </c>
      <c r="AB57" s="95">
        <v>3941400</v>
      </c>
      <c r="AC57" s="10">
        <v>47.31</v>
      </c>
      <c r="AD57" s="2">
        <f t="shared" si="0"/>
        <v>0.89999999999999858</v>
      </c>
      <c r="AE57" s="138">
        <f t="shared" si="1"/>
        <v>7.6677316293929376E-3</v>
      </c>
    </row>
    <row r="58" spans="1:31" x14ac:dyDescent="0.25">
      <c r="O58" s="83">
        <v>0.95</v>
      </c>
      <c r="P58" s="83">
        <f t="shared" si="5"/>
        <v>51.442499999999995</v>
      </c>
      <c r="Q58" s="83"/>
      <c r="T58" s="93" t="s">
        <v>109</v>
      </c>
      <c r="U58" s="88" t="s">
        <v>395</v>
      </c>
      <c r="W58" s="133">
        <v>42510</v>
      </c>
      <c r="X58" s="10">
        <v>47.5</v>
      </c>
      <c r="Y58" s="10">
        <v>47.67</v>
      </c>
      <c r="Z58" s="10">
        <v>47.02</v>
      </c>
      <c r="AA58" s="10">
        <v>47.14</v>
      </c>
      <c r="AB58" s="95">
        <v>3310800</v>
      </c>
      <c r="AC58" s="10">
        <v>46.95</v>
      </c>
      <c r="AD58" s="2">
        <f t="shared" si="0"/>
        <v>0.64999999999999858</v>
      </c>
      <c r="AE58" s="138">
        <f t="shared" si="1"/>
        <v>-6.3856960408670282E-4</v>
      </c>
    </row>
    <row r="59" spans="1:31" x14ac:dyDescent="0.25">
      <c r="O59" s="83">
        <v>0.94</v>
      </c>
      <c r="P59" s="83">
        <f t="shared" si="5"/>
        <v>50.900999999999996</v>
      </c>
      <c r="Q59" s="83"/>
      <c r="W59" s="133">
        <v>42509</v>
      </c>
      <c r="X59" s="10">
        <v>46.96</v>
      </c>
      <c r="Y59" s="10">
        <v>47.23</v>
      </c>
      <c r="Z59" s="10">
        <v>46.5</v>
      </c>
      <c r="AA59" s="10">
        <v>47.17</v>
      </c>
      <c r="AB59" s="95">
        <v>3242000</v>
      </c>
      <c r="AC59" s="10">
        <v>46.98</v>
      </c>
      <c r="AD59" s="2">
        <f t="shared" si="0"/>
        <v>0.72999999999999687</v>
      </c>
      <c r="AE59" s="138">
        <f t="shared" si="1"/>
        <v>1.0654165778818392E-3</v>
      </c>
    </row>
    <row r="60" spans="1:31" x14ac:dyDescent="0.25">
      <c r="O60" s="83">
        <v>0.93</v>
      </c>
      <c r="P60" s="83">
        <f t="shared" si="5"/>
        <v>50.359500000000004</v>
      </c>
      <c r="Q60" s="83"/>
      <c r="W60" s="133">
        <v>42508</v>
      </c>
      <c r="X60" s="10">
        <v>47.26</v>
      </c>
      <c r="Y60" s="10">
        <v>47.46</v>
      </c>
      <c r="Z60" s="10">
        <v>46.57</v>
      </c>
      <c r="AA60" s="10">
        <v>47.12</v>
      </c>
      <c r="AB60" s="95">
        <v>5900900</v>
      </c>
      <c r="AC60" s="10">
        <v>46.93</v>
      </c>
      <c r="AD60" s="2">
        <f t="shared" si="0"/>
        <v>0.89000000000000057</v>
      </c>
      <c r="AE60" s="138">
        <f t="shared" si="1"/>
        <v>-8.0321285140563248E-3</v>
      </c>
    </row>
    <row r="61" spans="1:31" x14ac:dyDescent="0.25">
      <c r="O61" s="83">
        <v>0.92</v>
      </c>
      <c r="P61" s="83">
        <f t="shared" si="5"/>
        <v>49.817999999999998</v>
      </c>
      <c r="Q61" s="83"/>
      <c r="W61" s="133">
        <v>42507</v>
      </c>
      <c r="X61" s="10">
        <v>47.95</v>
      </c>
      <c r="Y61" s="10">
        <v>48.21</v>
      </c>
      <c r="Z61" s="10">
        <v>47.29</v>
      </c>
      <c r="AA61" s="10">
        <v>47.5</v>
      </c>
      <c r="AB61" s="95">
        <v>4522400</v>
      </c>
      <c r="AC61" s="10">
        <v>47.31</v>
      </c>
      <c r="AD61" s="2">
        <f t="shared" si="0"/>
        <v>0.92000000000000171</v>
      </c>
      <c r="AE61" s="138">
        <f t="shared" si="1"/>
        <v>-9.2146596858638796E-3</v>
      </c>
    </row>
    <row r="62" spans="1:31" x14ac:dyDescent="0.25">
      <c r="O62" s="83">
        <v>0.91</v>
      </c>
      <c r="P62" s="83">
        <f t="shared" si="5"/>
        <v>49.276499999999999</v>
      </c>
      <c r="Q62" s="83"/>
      <c r="W62" s="133">
        <v>42506</v>
      </c>
      <c r="X62" s="10">
        <v>47.58</v>
      </c>
      <c r="Y62" s="10">
        <v>48.08</v>
      </c>
      <c r="Z62" s="10">
        <v>47.41</v>
      </c>
      <c r="AA62" s="10">
        <v>47.94</v>
      </c>
      <c r="AB62" s="95">
        <v>3872000</v>
      </c>
      <c r="AC62" s="10">
        <v>47.75</v>
      </c>
      <c r="AD62" s="2">
        <f t="shared" si="0"/>
        <v>0.67000000000000171</v>
      </c>
      <c r="AE62" s="138">
        <f t="shared" si="1"/>
        <v>9.5137420718816035E-3</v>
      </c>
    </row>
    <row r="63" spans="1:31" x14ac:dyDescent="0.25">
      <c r="O63" s="83">
        <v>0.9</v>
      </c>
      <c r="P63" s="83">
        <f t="shared" si="5"/>
        <v>48.734999999999999</v>
      </c>
      <c r="Q63" s="83"/>
      <c r="W63" s="133">
        <v>42503</v>
      </c>
      <c r="X63" s="10">
        <v>48.55</v>
      </c>
      <c r="Y63" s="10">
        <v>48.79</v>
      </c>
      <c r="Z63" s="10">
        <v>47.06</v>
      </c>
      <c r="AA63" s="10">
        <v>47.49</v>
      </c>
      <c r="AB63" s="95">
        <v>6597600</v>
      </c>
      <c r="AC63" s="10">
        <v>47.3</v>
      </c>
      <c r="AD63" s="2">
        <f t="shared" si="0"/>
        <v>1.7299999999999969</v>
      </c>
      <c r="AE63" s="138">
        <f t="shared" si="1"/>
        <v>-2.171664943123075E-2</v>
      </c>
    </row>
    <row r="64" spans="1:31" x14ac:dyDescent="0.25">
      <c r="O64" s="34"/>
      <c r="W64" s="133">
        <v>42502</v>
      </c>
      <c r="X64" s="10">
        <v>48.6</v>
      </c>
      <c r="Y64" s="10">
        <v>48.74</v>
      </c>
      <c r="Z64" s="10">
        <v>48.26</v>
      </c>
      <c r="AA64" s="10">
        <v>48.54</v>
      </c>
      <c r="AB64" s="95">
        <v>3699400</v>
      </c>
      <c r="AC64" s="10">
        <v>48.35</v>
      </c>
      <c r="AD64" s="2">
        <f t="shared" si="0"/>
        <v>0.48000000000000398</v>
      </c>
      <c r="AE64" s="138">
        <f t="shared" si="1"/>
        <v>2.6959767731231654E-3</v>
      </c>
    </row>
    <row r="65" spans="15:31" x14ac:dyDescent="0.25">
      <c r="W65" s="133">
        <v>42501</v>
      </c>
      <c r="X65" s="10">
        <v>49.09</v>
      </c>
      <c r="Y65" s="10">
        <v>49.09</v>
      </c>
      <c r="Z65" s="10">
        <v>48.29</v>
      </c>
      <c r="AA65" s="10">
        <v>48.41</v>
      </c>
      <c r="AB65" s="95">
        <v>5693000</v>
      </c>
      <c r="AC65" s="10">
        <v>48.22</v>
      </c>
      <c r="AD65" s="2">
        <f t="shared" si="0"/>
        <v>0.80000000000000426</v>
      </c>
      <c r="AE65" s="138">
        <f t="shared" si="1"/>
        <v>-1.5315499285276646E-2</v>
      </c>
    </row>
    <row r="66" spans="15:31" x14ac:dyDescent="0.25">
      <c r="W66" s="133">
        <v>42500</v>
      </c>
      <c r="X66" s="10">
        <v>47.98</v>
      </c>
      <c r="Y66" s="10">
        <v>49.18</v>
      </c>
      <c r="Z66" s="10">
        <v>47.82</v>
      </c>
      <c r="AA66" s="10">
        <v>49.17</v>
      </c>
      <c r="AB66" s="95">
        <v>6567500</v>
      </c>
      <c r="AC66" s="10">
        <v>48.97</v>
      </c>
      <c r="AD66" s="2">
        <f t="shared" si="0"/>
        <v>1.3599999999999994</v>
      </c>
      <c r="AE66" s="138">
        <f t="shared" si="1"/>
        <v>2.8133529288263626E-2</v>
      </c>
    </row>
    <row r="67" spans="15:31" x14ac:dyDescent="0.25">
      <c r="W67" s="133">
        <v>42499</v>
      </c>
      <c r="X67" s="10">
        <v>47.19</v>
      </c>
      <c r="Y67" s="10">
        <v>47.99</v>
      </c>
      <c r="Z67" s="10">
        <v>47.19</v>
      </c>
      <c r="AA67" s="10">
        <v>47.82</v>
      </c>
      <c r="AB67" s="95">
        <v>5135600</v>
      </c>
      <c r="AC67" s="10">
        <v>47.63</v>
      </c>
      <c r="AD67" s="2">
        <f>Y67-Z67</f>
        <v>0.80000000000000426</v>
      </c>
      <c r="AE67" s="138">
        <f>AC67/AC68-1</f>
        <v>1.6648879402348049E-2</v>
      </c>
    </row>
    <row r="68" spans="15:31" x14ac:dyDescent="0.25">
      <c r="W68" s="133">
        <v>42496</v>
      </c>
      <c r="X68" s="10">
        <v>46.75</v>
      </c>
      <c r="Y68" s="10">
        <v>47.06</v>
      </c>
      <c r="Z68" s="10">
        <v>46.41</v>
      </c>
      <c r="AA68" s="10">
        <v>47.04</v>
      </c>
      <c r="AB68" s="95">
        <v>5507300</v>
      </c>
      <c r="AC68" s="10">
        <v>46.85</v>
      </c>
      <c r="AD68" s="2">
        <f>Y68-Z68</f>
        <v>0.65000000000000568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42591</v>
      </c>
      <c r="X2" s="10">
        <v>49.97</v>
      </c>
      <c r="Y2" s="10">
        <v>50.55</v>
      </c>
      <c r="Z2" s="10">
        <v>49.51</v>
      </c>
      <c r="AA2" s="10">
        <v>50.11</v>
      </c>
      <c r="AB2" s="95">
        <v>5645600</v>
      </c>
      <c r="AC2" s="10">
        <v>50.11</v>
      </c>
      <c r="AD2" s="2">
        <f>Y2-Z2</f>
        <v>1.0399999999999991</v>
      </c>
      <c r="AE2" s="138">
        <f>AC2/AC3-1</f>
        <v>-3.1828128108216669E-3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50.11</v>
      </c>
      <c r="T3" s="1">
        <v>42312</v>
      </c>
      <c r="U3" t="s">
        <v>152</v>
      </c>
      <c r="W3" s="133">
        <v>42590</v>
      </c>
      <c r="X3" s="10">
        <v>50.88</v>
      </c>
      <c r="Y3" s="10">
        <v>51.84</v>
      </c>
      <c r="Z3" s="10">
        <v>50.09</v>
      </c>
      <c r="AA3" s="10">
        <v>50.27</v>
      </c>
      <c r="AB3" s="95">
        <v>3824400</v>
      </c>
      <c r="AC3" s="10">
        <v>50.27</v>
      </c>
      <c r="AD3" s="2">
        <f t="shared" ref="AD3:AD66" si="0">Y3-Z3</f>
        <v>1.75</v>
      </c>
      <c r="AE3" s="138">
        <f t="shared" ref="AE3:AE66" si="1">AC3/AC4-1</f>
        <v>-2.777226740725891E-3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50.11</v>
      </c>
      <c r="W4" s="133">
        <v>42587</v>
      </c>
      <c r="X4" s="10">
        <v>49.89</v>
      </c>
      <c r="Y4" s="10">
        <v>50.73</v>
      </c>
      <c r="Z4" s="10">
        <v>49.81</v>
      </c>
      <c r="AA4" s="10">
        <v>50.41</v>
      </c>
      <c r="AB4" s="95">
        <v>2645000</v>
      </c>
      <c r="AC4" s="10">
        <v>50.41</v>
      </c>
      <c r="AD4" s="2">
        <f t="shared" si="0"/>
        <v>0.9199999999999946</v>
      </c>
      <c r="AE4" s="138">
        <f t="shared" si="1"/>
        <v>1.4898328971209907E-2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42586</v>
      </c>
      <c r="X5" s="10">
        <v>49.26</v>
      </c>
      <c r="Y5" s="10">
        <v>50.66</v>
      </c>
      <c r="Z5" s="10">
        <v>49.26</v>
      </c>
      <c r="AA5" s="10">
        <v>49.67</v>
      </c>
      <c r="AB5" s="95">
        <v>3211100</v>
      </c>
      <c r="AC5" s="10">
        <v>49.67</v>
      </c>
      <c r="AD5" s="2">
        <f t="shared" si="0"/>
        <v>1.3999999999999986</v>
      </c>
      <c r="AE5" s="138">
        <f t="shared" si="1"/>
        <v>1.3259893920848587E-2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42585</v>
      </c>
      <c r="X6" s="10">
        <v>47.64</v>
      </c>
      <c r="Y6" s="10">
        <v>49.29</v>
      </c>
      <c r="Z6" s="10">
        <v>46.5</v>
      </c>
      <c r="AA6" s="10">
        <v>49.02</v>
      </c>
      <c r="AB6" s="95">
        <v>5565000</v>
      </c>
      <c r="AC6" s="10">
        <v>49.02</v>
      </c>
      <c r="AD6" s="2">
        <f t="shared" si="0"/>
        <v>2.7899999999999991</v>
      </c>
      <c r="AE6" s="138">
        <f t="shared" si="1"/>
        <v>-2.5834658187599335E-2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42584</v>
      </c>
      <c r="X7" s="10">
        <v>52.65</v>
      </c>
      <c r="Y7" s="10">
        <v>53.17</v>
      </c>
      <c r="Z7" s="10">
        <v>50.32</v>
      </c>
      <c r="AA7" s="10">
        <v>50.32</v>
      </c>
      <c r="AB7" s="95">
        <v>3304800</v>
      </c>
      <c r="AC7" s="10">
        <v>50.32</v>
      </c>
      <c r="AD7" s="2">
        <f t="shared" si="0"/>
        <v>2.8500000000000014</v>
      </c>
      <c r="AE7" s="138">
        <f t="shared" si="1"/>
        <v>-4.8771266540642677E-2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51.8</v>
      </c>
      <c r="Y8" s="10">
        <v>53.29</v>
      </c>
      <c r="Z8" s="10">
        <v>51.52</v>
      </c>
      <c r="AA8" s="10">
        <v>52.9</v>
      </c>
      <c r="AB8" s="95">
        <v>3217900</v>
      </c>
      <c r="AC8" s="10">
        <v>52.9</v>
      </c>
      <c r="AD8" s="2">
        <f t="shared" si="0"/>
        <v>1.769999999999996</v>
      </c>
      <c r="AE8" s="138">
        <f t="shared" si="1"/>
        <v>2.2815158546017011E-2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51.86</v>
      </c>
      <c r="Y9" s="10">
        <v>51.97</v>
      </c>
      <c r="Z9" s="10">
        <v>51.27</v>
      </c>
      <c r="AA9" s="10">
        <v>51.72</v>
      </c>
      <c r="AB9" s="95">
        <v>1628500</v>
      </c>
      <c r="AC9" s="10">
        <v>51.72</v>
      </c>
      <c r="AD9" s="2">
        <f t="shared" si="0"/>
        <v>0.69999999999999574</v>
      </c>
      <c r="AE9" s="138">
        <f t="shared" si="1"/>
        <v>-6.5309258547829874E-3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42579</v>
      </c>
      <c r="X10" s="10">
        <v>52.23</v>
      </c>
      <c r="Y10" s="10">
        <v>52.36</v>
      </c>
      <c r="Z10" s="10">
        <v>51.78</v>
      </c>
      <c r="AA10" s="10">
        <v>52.06</v>
      </c>
      <c r="AB10" s="95">
        <v>1743300</v>
      </c>
      <c r="AC10" s="10">
        <v>52.06</v>
      </c>
      <c r="AD10" s="2">
        <f t="shared" si="0"/>
        <v>0.57999999999999829</v>
      </c>
      <c r="AE10" s="138">
        <f t="shared" si="1"/>
        <v>-5.1595643034587635E-3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52.16</v>
      </c>
      <c r="Y11" s="10">
        <v>52.85</v>
      </c>
      <c r="Z11" s="10">
        <v>51.93</v>
      </c>
      <c r="AA11" s="10">
        <v>52.33</v>
      </c>
      <c r="AB11" s="95">
        <v>2904900</v>
      </c>
      <c r="AC11" s="10">
        <v>52.33</v>
      </c>
      <c r="AD11" s="2">
        <f t="shared" si="0"/>
        <v>0.92000000000000171</v>
      </c>
      <c r="AE11" s="138">
        <f t="shared" si="1"/>
        <v>3.2592024539876974E-3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42577</v>
      </c>
      <c r="X12" s="10">
        <v>51.68</v>
      </c>
      <c r="Y12" s="10">
        <v>52.97</v>
      </c>
      <c r="Z12" s="10">
        <v>51.56</v>
      </c>
      <c r="AA12" s="10">
        <v>52.16</v>
      </c>
      <c r="AB12" s="95">
        <v>2694100</v>
      </c>
      <c r="AC12" s="10">
        <v>52.16</v>
      </c>
      <c r="AD12" s="2">
        <f t="shared" si="0"/>
        <v>1.4099999999999966</v>
      </c>
      <c r="AE12" s="138">
        <f t="shared" si="1"/>
        <v>9.2879256965943124E-3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42576</v>
      </c>
      <c r="X13" s="10">
        <v>50.95</v>
      </c>
      <c r="Y13" s="10">
        <v>51.88</v>
      </c>
      <c r="Z13" s="10">
        <v>50.64</v>
      </c>
      <c r="AA13" s="10">
        <v>51.68</v>
      </c>
      <c r="AB13" s="95">
        <v>1824000</v>
      </c>
      <c r="AC13" s="10">
        <v>51.68</v>
      </c>
      <c r="AD13" s="2">
        <f t="shared" si="0"/>
        <v>1.240000000000002</v>
      </c>
      <c r="AE13" s="138">
        <f t="shared" si="1"/>
        <v>4.6656298600311619E-3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42573</v>
      </c>
      <c r="X14" s="10">
        <v>51.22</v>
      </c>
      <c r="Y14" s="10">
        <v>51.6</v>
      </c>
      <c r="Z14" s="10">
        <v>50.45</v>
      </c>
      <c r="AA14" s="10">
        <v>51.44</v>
      </c>
      <c r="AB14" s="95">
        <v>1903100</v>
      </c>
      <c r="AC14" s="10">
        <v>51.44</v>
      </c>
      <c r="AD14" s="2">
        <f t="shared" si="0"/>
        <v>1.1499999999999986</v>
      </c>
      <c r="AE14" s="138">
        <f t="shared" si="1"/>
        <v>1.7526777020446804E-3</v>
      </c>
    </row>
    <row r="15" spans="1:43" x14ac:dyDescent="0.25">
      <c r="W15" s="133">
        <v>42572</v>
      </c>
      <c r="X15" s="10">
        <v>51.5</v>
      </c>
      <c r="Y15" s="10">
        <v>52.21</v>
      </c>
      <c r="Z15" s="10">
        <v>51.26</v>
      </c>
      <c r="AA15" s="10">
        <v>51.35</v>
      </c>
      <c r="AB15" s="95">
        <v>2001500</v>
      </c>
      <c r="AC15" s="10">
        <v>51.35</v>
      </c>
      <c r="AD15" s="2">
        <f t="shared" si="0"/>
        <v>0.95000000000000284</v>
      </c>
      <c r="AE15" s="138">
        <f t="shared" si="1"/>
        <v>-4.6520643535569173E-3</v>
      </c>
    </row>
    <row r="16" spans="1:43" x14ac:dyDescent="0.25">
      <c r="W16" s="133">
        <v>42571</v>
      </c>
      <c r="X16" s="10">
        <v>51.16</v>
      </c>
      <c r="Y16" s="10">
        <v>51.67</v>
      </c>
      <c r="Z16" s="10">
        <v>50.89</v>
      </c>
      <c r="AA16" s="10">
        <v>51.59</v>
      </c>
      <c r="AB16" s="95">
        <v>1470300</v>
      </c>
      <c r="AC16" s="10">
        <v>51.59</v>
      </c>
      <c r="AD16" s="2">
        <f t="shared" si="0"/>
        <v>0.78000000000000114</v>
      </c>
      <c r="AE16" s="138">
        <f t="shared" si="1"/>
        <v>7.8140261769878983E-3</v>
      </c>
    </row>
    <row r="17" spans="1:31" x14ac:dyDescent="0.25">
      <c r="B17" s="1"/>
      <c r="C17" s="4"/>
      <c r="W17" s="133">
        <v>42570</v>
      </c>
      <c r="X17" s="10">
        <v>51.6</v>
      </c>
      <c r="Y17" s="10">
        <v>51.96</v>
      </c>
      <c r="Z17" s="10">
        <v>50.72</v>
      </c>
      <c r="AA17" s="10">
        <v>51.19</v>
      </c>
      <c r="AB17" s="95">
        <v>2120900</v>
      </c>
      <c r="AC17" s="10">
        <v>51.19</v>
      </c>
      <c r="AD17" s="2">
        <f t="shared" si="0"/>
        <v>1.240000000000002</v>
      </c>
      <c r="AE17" s="138">
        <f t="shared" si="1"/>
        <v>-1.5576923076923155E-2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42569</v>
      </c>
      <c r="X18" s="10">
        <v>51.64</v>
      </c>
      <c r="Y18" s="10">
        <v>52.7</v>
      </c>
      <c r="Z18" s="10">
        <v>51.48</v>
      </c>
      <c r="AA18" s="10">
        <v>52</v>
      </c>
      <c r="AB18" s="95">
        <v>1678100</v>
      </c>
      <c r="AC18" s="10">
        <v>52</v>
      </c>
      <c r="AD18" s="2">
        <f t="shared" si="0"/>
        <v>1.220000000000006</v>
      </c>
      <c r="AE18" s="138">
        <f t="shared" si="1"/>
        <v>6.9713400464754827E-3</v>
      </c>
    </row>
    <row r="19" spans="1:31" x14ac:dyDescent="0.25">
      <c r="G19" s="2"/>
      <c r="W19" s="133">
        <v>42566</v>
      </c>
      <c r="X19" s="10">
        <v>51.84</v>
      </c>
      <c r="Y19" s="10">
        <v>51.85</v>
      </c>
      <c r="Z19" s="10">
        <v>51.37</v>
      </c>
      <c r="AA19" s="10">
        <v>51.64</v>
      </c>
      <c r="AB19" s="95">
        <v>1226800</v>
      </c>
      <c r="AC19" s="10">
        <v>51.64</v>
      </c>
      <c r="AD19" s="2">
        <f t="shared" si="0"/>
        <v>0.48000000000000398</v>
      </c>
      <c r="AE19" s="138">
        <f t="shared" si="1"/>
        <v>1.3573783207290191E-3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42565</v>
      </c>
      <c r="X20" s="10">
        <v>51.91</v>
      </c>
      <c r="Y20" s="10">
        <v>51.98</v>
      </c>
      <c r="Z20" s="10">
        <v>51.49</v>
      </c>
      <c r="AA20" s="10">
        <v>51.57</v>
      </c>
      <c r="AB20" s="95">
        <v>1748200</v>
      </c>
      <c r="AC20" s="10">
        <v>51.57</v>
      </c>
      <c r="AD20" s="2">
        <f t="shared" si="0"/>
        <v>0.48999999999999488</v>
      </c>
      <c r="AE20" s="138">
        <f t="shared" si="1"/>
        <v>-2.9002320185614883E-3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42564</v>
      </c>
      <c r="X21" s="10">
        <v>51.84</v>
      </c>
      <c r="Y21" s="10">
        <v>52</v>
      </c>
      <c r="Z21" s="10">
        <v>51.35</v>
      </c>
      <c r="AA21" s="10">
        <v>51.72</v>
      </c>
      <c r="AB21" s="95">
        <v>1631300</v>
      </c>
      <c r="AC21" s="10">
        <v>51.72</v>
      </c>
      <c r="AD21" s="2">
        <f t="shared" si="0"/>
        <v>0.64999999999999858</v>
      </c>
      <c r="AE21" s="138">
        <f t="shared" si="1"/>
        <v>-3.6601810826429881E-3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42563</v>
      </c>
      <c r="X22" s="10">
        <v>51.54</v>
      </c>
      <c r="Y22" s="10">
        <v>52.11</v>
      </c>
      <c r="Z22" s="10">
        <v>51.41</v>
      </c>
      <c r="AA22" s="10">
        <v>51.91</v>
      </c>
      <c r="AB22" s="95">
        <v>2286900</v>
      </c>
      <c r="AC22" s="10">
        <v>51.91</v>
      </c>
      <c r="AD22" s="2">
        <f t="shared" si="0"/>
        <v>0.70000000000000284</v>
      </c>
      <c r="AE22" s="138">
        <f t="shared" si="1"/>
        <v>1.5851272015655393E-2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42562</v>
      </c>
      <c r="X23" s="10">
        <v>50.4</v>
      </c>
      <c r="Y23" s="10">
        <v>51.63</v>
      </c>
      <c r="Z23" s="10">
        <v>50.27</v>
      </c>
      <c r="AA23" s="10">
        <v>51.1</v>
      </c>
      <c r="AB23" s="95">
        <v>2990800</v>
      </c>
      <c r="AC23" s="10">
        <v>51.1</v>
      </c>
      <c r="AD23" s="2">
        <f t="shared" si="0"/>
        <v>1.3599999999999994</v>
      </c>
      <c r="AE23" s="138">
        <f t="shared" si="1"/>
        <v>1.7320326498108773E-2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42559</v>
      </c>
      <c r="X24" s="10">
        <v>49.69</v>
      </c>
      <c r="Y24" s="10">
        <v>50.33</v>
      </c>
      <c r="Z24" s="10">
        <v>49.48</v>
      </c>
      <c r="AA24" s="10">
        <v>50.23</v>
      </c>
      <c r="AB24" s="95">
        <v>2876800</v>
      </c>
      <c r="AC24" s="10">
        <v>50.23</v>
      </c>
      <c r="AD24" s="2">
        <f t="shared" si="0"/>
        <v>0.85000000000000142</v>
      </c>
      <c r="AE24" s="138">
        <f t="shared" si="1"/>
        <v>2.4057084607543411E-2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42558</v>
      </c>
      <c r="X25" s="10">
        <v>48.58</v>
      </c>
      <c r="Y25" s="10">
        <v>49.84</v>
      </c>
      <c r="Z25" s="10">
        <v>48.48</v>
      </c>
      <c r="AA25" s="10">
        <v>49.05</v>
      </c>
      <c r="AB25" s="95">
        <v>3622300</v>
      </c>
      <c r="AC25" s="10">
        <v>49.05</v>
      </c>
      <c r="AD25" s="2">
        <f t="shared" si="0"/>
        <v>1.3600000000000065</v>
      </c>
      <c r="AE25" s="138">
        <f t="shared" si="1"/>
        <v>1.0506798516687121E-2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42557</v>
      </c>
      <c r="X26" s="10">
        <v>49</v>
      </c>
      <c r="Y26" s="10">
        <v>49.02</v>
      </c>
      <c r="Z26" s="10">
        <v>48</v>
      </c>
      <c r="AA26" s="10">
        <v>48.54</v>
      </c>
      <c r="AB26" s="95">
        <v>4745700</v>
      </c>
      <c r="AC26" s="10">
        <v>48.54</v>
      </c>
      <c r="AD26" s="2">
        <f t="shared" si="0"/>
        <v>1.0200000000000031</v>
      </c>
      <c r="AE26" s="138">
        <f t="shared" si="1"/>
        <v>-1.2611879576891694E-2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42556</v>
      </c>
      <c r="X27" s="10">
        <v>49.66</v>
      </c>
      <c r="Y27" s="10">
        <v>49.84</v>
      </c>
      <c r="Z27" s="10">
        <v>48.63</v>
      </c>
      <c r="AA27" s="10">
        <v>49.16</v>
      </c>
      <c r="AB27" s="95">
        <v>2755500</v>
      </c>
      <c r="AC27" s="10">
        <v>49.16</v>
      </c>
      <c r="AD27" s="2">
        <f t="shared" si="0"/>
        <v>1.2100000000000009</v>
      </c>
      <c r="AE27" s="138">
        <f t="shared" si="1"/>
        <v>-1.8370607028754038E-2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42552</v>
      </c>
      <c r="X28" s="10">
        <v>49.53</v>
      </c>
      <c r="Y28" s="10">
        <v>50.26</v>
      </c>
      <c r="Z28" s="10">
        <v>49.16</v>
      </c>
      <c r="AA28" s="10">
        <v>50.08</v>
      </c>
      <c r="AB28" s="95">
        <v>1870100</v>
      </c>
      <c r="AC28" s="10">
        <v>50.08</v>
      </c>
      <c r="AD28" s="2">
        <f t="shared" si="0"/>
        <v>1.1000000000000014</v>
      </c>
      <c r="AE28" s="138">
        <f t="shared" si="1"/>
        <v>1.2126111560226471E-2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42551</v>
      </c>
      <c r="X29" s="10">
        <v>48.47</v>
      </c>
      <c r="Y29" s="10">
        <v>49.48</v>
      </c>
      <c r="Z29" s="10">
        <v>48.02</v>
      </c>
      <c r="AA29" s="10">
        <v>49.48</v>
      </c>
      <c r="AB29" s="95">
        <v>2675100</v>
      </c>
      <c r="AC29" s="10">
        <v>49.48</v>
      </c>
      <c r="AD29" s="2">
        <f t="shared" si="0"/>
        <v>1.4599999999999937</v>
      </c>
      <c r="AE29" s="138">
        <f t="shared" si="1"/>
        <v>2.1891780256092508E-2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42550</v>
      </c>
      <c r="X30" s="10">
        <v>48.01</v>
      </c>
      <c r="Y30" s="10">
        <v>48.9</v>
      </c>
      <c r="Z30" s="10">
        <v>47.78</v>
      </c>
      <c r="AA30" s="10">
        <v>48.42</v>
      </c>
      <c r="AB30" s="95">
        <v>2968600</v>
      </c>
      <c r="AC30" s="10">
        <v>48.42</v>
      </c>
      <c r="AD30" s="2">
        <f t="shared" si="0"/>
        <v>1.1199999999999974</v>
      </c>
      <c r="AE30" s="138">
        <f t="shared" si="1"/>
        <v>2.0657672849915709E-2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42549</v>
      </c>
      <c r="X31" s="10">
        <v>46.8</v>
      </c>
      <c r="Y31" s="10">
        <v>47.57</v>
      </c>
      <c r="Z31" s="10">
        <v>46.77</v>
      </c>
      <c r="AA31" s="10">
        <v>47.44</v>
      </c>
      <c r="AB31" s="95">
        <v>2575200</v>
      </c>
      <c r="AC31" s="10">
        <v>47.44</v>
      </c>
      <c r="AD31" s="2">
        <f t="shared" si="0"/>
        <v>0.79999999999999716</v>
      </c>
      <c r="AE31" s="138">
        <f t="shared" si="1"/>
        <v>2.7062134661182125E-2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42548</v>
      </c>
      <c r="X32" s="10">
        <v>47.14</v>
      </c>
      <c r="Y32" s="10">
        <v>47.19</v>
      </c>
      <c r="Z32" s="10">
        <v>45.26</v>
      </c>
      <c r="AA32" s="10">
        <v>46.19</v>
      </c>
      <c r="AB32" s="95">
        <v>3293400</v>
      </c>
      <c r="AC32" s="10">
        <v>46.19</v>
      </c>
      <c r="AD32" s="2">
        <f t="shared" si="0"/>
        <v>1.9299999999999997</v>
      </c>
      <c r="AE32" s="138">
        <f t="shared" si="1"/>
        <v>-2.9825666876706625E-2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42545</v>
      </c>
      <c r="X33" s="10">
        <v>48.4</v>
      </c>
      <c r="Y33" s="10">
        <v>49.2</v>
      </c>
      <c r="Z33" s="10">
        <v>47.5</v>
      </c>
      <c r="AA33" s="10">
        <v>47.61</v>
      </c>
      <c r="AB33" s="95">
        <v>5684500</v>
      </c>
      <c r="AC33" s="10">
        <v>47.61</v>
      </c>
      <c r="AD33" s="2">
        <f t="shared" si="0"/>
        <v>1.7000000000000028</v>
      </c>
      <c r="AE33" s="138">
        <f t="shared" si="1"/>
        <v>-6.3164108618654069E-2</v>
      </c>
    </row>
    <row r="34" spans="1:31" x14ac:dyDescent="0.25">
      <c r="W34" s="133">
        <v>42544</v>
      </c>
      <c r="X34" s="10">
        <v>51.37</v>
      </c>
      <c r="Y34" s="10">
        <v>51.58</v>
      </c>
      <c r="Z34" s="10">
        <v>50.58</v>
      </c>
      <c r="AA34" s="10">
        <v>50.82</v>
      </c>
      <c r="AB34" s="95">
        <v>3150500</v>
      </c>
      <c r="AC34" s="10">
        <v>50.82</v>
      </c>
      <c r="AD34" s="2">
        <f t="shared" si="0"/>
        <v>1</v>
      </c>
      <c r="AE34" s="138">
        <f t="shared" si="1"/>
        <v>3.9370078740152969E-4</v>
      </c>
    </row>
    <row r="35" spans="1:31" x14ac:dyDescent="0.25">
      <c r="L35" t="s">
        <v>230</v>
      </c>
      <c r="M35" s="2">
        <f>M51+K51-F51</f>
        <v>745.43999999999505</v>
      </c>
      <c r="W35" s="133">
        <v>42543</v>
      </c>
      <c r="X35" s="10">
        <v>50.4</v>
      </c>
      <c r="Y35" s="10">
        <v>51.49</v>
      </c>
      <c r="Z35" s="10">
        <v>50.31</v>
      </c>
      <c r="AA35" s="10">
        <v>50.8</v>
      </c>
      <c r="AB35" s="95">
        <v>3417300</v>
      </c>
      <c r="AC35" s="10">
        <v>50.8</v>
      </c>
      <c r="AD35" s="2">
        <f t="shared" si="0"/>
        <v>1.1799999999999997</v>
      </c>
      <c r="AE35" s="138">
        <f t="shared" si="1"/>
        <v>2.7635215159889093E-3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42542</v>
      </c>
      <c r="X36" s="10">
        <v>50.33</v>
      </c>
      <c r="Y36" s="10">
        <v>50.74</v>
      </c>
      <c r="Z36" s="10">
        <v>49.89</v>
      </c>
      <c r="AA36" s="10">
        <v>50.66</v>
      </c>
      <c r="AB36" s="95">
        <v>2973100</v>
      </c>
      <c r="AC36" s="10">
        <v>50.66</v>
      </c>
      <c r="AD36" s="2">
        <f t="shared" si="0"/>
        <v>0.85000000000000142</v>
      </c>
      <c r="AE36" s="138">
        <f t="shared" si="1"/>
        <v>1.2390087929656124E-2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42541</v>
      </c>
      <c r="X37" s="10">
        <v>50.89</v>
      </c>
      <c r="Y37" s="10">
        <v>51.08</v>
      </c>
      <c r="Z37" s="10">
        <v>50.01</v>
      </c>
      <c r="AA37" s="10">
        <v>50.04</v>
      </c>
      <c r="AB37" s="95">
        <v>2350100</v>
      </c>
      <c r="AC37" s="10">
        <v>50.04</v>
      </c>
      <c r="AD37" s="2">
        <f t="shared" si="0"/>
        <v>1.0700000000000003</v>
      </c>
      <c r="AE37" s="138">
        <f t="shared" si="1"/>
        <v>1.4008405043026695E-3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42538</v>
      </c>
      <c r="X38" s="10">
        <v>49.1</v>
      </c>
      <c r="Y38" s="10">
        <v>50.09</v>
      </c>
      <c r="Z38" s="10">
        <v>48.85</v>
      </c>
      <c r="AA38" s="10">
        <v>49.97</v>
      </c>
      <c r="AB38" s="95">
        <v>2793100</v>
      </c>
      <c r="AC38" s="10">
        <v>49.97</v>
      </c>
      <c r="AD38" s="2">
        <f t="shared" si="0"/>
        <v>1.240000000000002</v>
      </c>
      <c r="AE38" s="138">
        <f t="shared" si="1"/>
        <v>1.7926257893664532E-2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42537</v>
      </c>
      <c r="X39" s="10">
        <v>49.63</v>
      </c>
      <c r="Y39" s="10">
        <v>49.94</v>
      </c>
      <c r="Z39" s="10">
        <v>48.85</v>
      </c>
      <c r="AA39" s="10">
        <v>49.09</v>
      </c>
      <c r="AB39" s="95">
        <v>2786800</v>
      </c>
      <c r="AC39" s="10">
        <v>49.09</v>
      </c>
      <c r="AD39" s="2">
        <f t="shared" si="0"/>
        <v>1.0899999999999963</v>
      </c>
      <c r="AE39" s="138">
        <f t="shared" si="1"/>
        <v>-1.5838011226944615E-2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42536</v>
      </c>
      <c r="X40" s="10">
        <v>49.73</v>
      </c>
      <c r="Y40" s="10">
        <v>50.92</v>
      </c>
      <c r="Z40" s="10">
        <v>49.69</v>
      </c>
      <c r="AA40" s="10">
        <v>49.88</v>
      </c>
      <c r="AB40" s="95">
        <v>2861800</v>
      </c>
      <c r="AC40" s="10">
        <v>49.88</v>
      </c>
      <c r="AD40" s="2">
        <f t="shared" si="0"/>
        <v>1.230000000000004</v>
      </c>
      <c r="AE40" s="138">
        <f t="shared" si="1"/>
        <v>9.3079724807769715E-3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42535</v>
      </c>
      <c r="X41" s="10">
        <v>49.28</v>
      </c>
      <c r="Y41" s="10">
        <v>49.97</v>
      </c>
      <c r="Z41" s="10">
        <v>48.77</v>
      </c>
      <c r="AA41" s="10">
        <v>49.42</v>
      </c>
      <c r="AB41" s="95">
        <v>3996000</v>
      </c>
      <c r="AC41" s="10">
        <v>49.42</v>
      </c>
      <c r="AD41" s="2">
        <f t="shared" si="0"/>
        <v>1.1999999999999957</v>
      </c>
      <c r="AE41" s="138">
        <f t="shared" si="1"/>
        <v>-5.0332192470303738E-3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42534</v>
      </c>
      <c r="X42" s="10">
        <v>49.65</v>
      </c>
      <c r="Y42" s="10">
        <v>50.16</v>
      </c>
      <c r="Z42" s="10">
        <v>49.5</v>
      </c>
      <c r="AA42" s="10">
        <v>49.67</v>
      </c>
      <c r="AB42" s="95">
        <v>4274000</v>
      </c>
      <c r="AC42" s="10">
        <v>49.67</v>
      </c>
      <c r="AD42" s="2">
        <f t="shared" si="0"/>
        <v>0.65999999999999659</v>
      </c>
      <c r="AE42" s="138">
        <f t="shared" si="1"/>
        <v>-3.4109149277689044E-3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55.121000000000002</v>
      </c>
      <c r="T43" s="128" t="s">
        <v>98</v>
      </c>
      <c r="U43" s="98">
        <v>50.27</v>
      </c>
      <c r="W43" s="133">
        <v>42531</v>
      </c>
      <c r="X43" s="10">
        <v>50</v>
      </c>
      <c r="Y43" s="10">
        <v>50.49</v>
      </c>
      <c r="Z43" s="10">
        <v>49.76</v>
      </c>
      <c r="AA43" s="10">
        <v>49.84</v>
      </c>
      <c r="AB43" s="95">
        <v>3804500</v>
      </c>
      <c r="AC43" s="10">
        <v>49.84</v>
      </c>
      <c r="AD43" s="2">
        <f t="shared" si="0"/>
        <v>0.73000000000000398</v>
      </c>
      <c r="AE43" s="138">
        <f t="shared" si="1"/>
        <v>-1.7737485218762283E-2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54.619900000000001</v>
      </c>
      <c r="T44" s="93" t="s">
        <v>99</v>
      </c>
      <c r="U44" s="88">
        <v>49.97</v>
      </c>
      <c r="W44" s="133">
        <v>42530</v>
      </c>
      <c r="X44" s="10">
        <v>50.33</v>
      </c>
      <c r="Y44" s="10">
        <v>50.87</v>
      </c>
      <c r="Z44" s="10">
        <v>49.8</v>
      </c>
      <c r="AA44" s="10">
        <v>50.74</v>
      </c>
      <c r="AB44" s="95">
        <v>4610400</v>
      </c>
      <c r="AC44" s="10">
        <v>50.74</v>
      </c>
      <c r="AD44" s="2">
        <f t="shared" si="0"/>
        <v>1.0700000000000003</v>
      </c>
      <c r="AE44" s="138">
        <f t="shared" si="1"/>
        <v>1.38148805999605E-3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54.1188</v>
      </c>
      <c r="R45" s="34"/>
      <c r="T45" s="93" t="s">
        <v>100</v>
      </c>
      <c r="U45" s="88" t="s">
        <v>462</v>
      </c>
      <c r="W45" s="133">
        <v>42529</v>
      </c>
      <c r="X45" s="10">
        <v>50.86</v>
      </c>
      <c r="Y45" s="10">
        <v>50.9</v>
      </c>
      <c r="Z45" s="10">
        <v>50.3</v>
      </c>
      <c r="AA45" s="10">
        <v>50.67</v>
      </c>
      <c r="AB45" s="95">
        <v>6388800</v>
      </c>
      <c r="AC45" s="10">
        <v>50.67</v>
      </c>
      <c r="AD45" s="2">
        <f t="shared" si="0"/>
        <v>0.60000000000000142</v>
      </c>
      <c r="AE45" s="138">
        <f t="shared" si="1"/>
        <v>-3.5398230088495852E-3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53.617699999999999</v>
      </c>
      <c r="Q46" s="34"/>
      <c r="R46" s="34"/>
      <c r="T46" s="93" t="s">
        <v>101</v>
      </c>
      <c r="U46" s="88" t="s">
        <v>463</v>
      </c>
      <c r="W46" s="133">
        <v>42528</v>
      </c>
      <c r="X46" s="10">
        <v>49.17</v>
      </c>
      <c r="Y46" s="10">
        <v>50.97</v>
      </c>
      <c r="Z46" s="10">
        <v>49.16</v>
      </c>
      <c r="AA46" s="10">
        <v>50.85</v>
      </c>
      <c r="AB46" s="95">
        <v>6035200</v>
      </c>
      <c r="AC46" s="10">
        <v>50.85</v>
      </c>
      <c r="AD46" s="2">
        <f t="shared" si="0"/>
        <v>1.8100000000000023</v>
      </c>
      <c r="AE46" s="138">
        <f t="shared" si="1"/>
        <v>2.5408348457350183E-2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53.116600000000005</v>
      </c>
      <c r="Q47" s="34"/>
      <c r="R47" s="34"/>
      <c r="T47" s="93" t="s">
        <v>102</v>
      </c>
      <c r="U47" s="88">
        <v>56.67</v>
      </c>
      <c r="W47" s="133">
        <v>42527</v>
      </c>
      <c r="X47" s="10">
        <v>48.45</v>
      </c>
      <c r="Y47" s="10">
        <v>49.88</v>
      </c>
      <c r="Z47" s="10">
        <v>48.16</v>
      </c>
      <c r="AA47" s="10">
        <v>49.59</v>
      </c>
      <c r="AB47" s="95">
        <v>5458400</v>
      </c>
      <c r="AC47" s="10">
        <v>49.59</v>
      </c>
      <c r="AD47" s="2">
        <f t="shared" si="0"/>
        <v>1.720000000000006</v>
      </c>
      <c r="AE47" s="138">
        <f t="shared" si="1"/>
        <v>2.3529411764705799E-2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52.615500000000004</v>
      </c>
      <c r="Q48" s="34"/>
      <c r="R48" s="34"/>
      <c r="T48" s="93" t="s">
        <v>103</v>
      </c>
      <c r="U48" s="88">
        <v>7.9588000000000006E-2</v>
      </c>
      <c r="W48" s="133">
        <v>42524</v>
      </c>
      <c r="X48" s="10">
        <v>46.88</v>
      </c>
      <c r="Y48" s="10">
        <v>49.02</v>
      </c>
      <c r="Z48" s="10">
        <v>46.88</v>
      </c>
      <c r="AA48" s="10">
        <v>48.45</v>
      </c>
      <c r="AB48" s="95">
        <v>7149700</v>
      </c>
      <c r="AC48" s="10">
        <v>48.45</v>
      </c>
      <c r="AD48" s="2">
        <f t="shared" si="0"/>
        <v>2.1400000000000006</v>
      </c>
      <c r="AE48" s="138">
        <f t="shared" si="1"/>
        <v>1.9785308356135678E-2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52.114400000000003</v>
      </c>
      <c r="Q49" s="34"/>
      <c r="R49" s="34"/>
      <c r="T49" s="93" t="s">
        <v>104</v>
      </c>
      <c r="U49" s="88" t="s">
        <v>330</v>
      </c>
      <c r="W49" s="133">
        <v>42523</v>
      </c>
      <c r="X49" s="10">
        <v>45.42</v>
      </c>
      <c r="Y49" s="10">
        <v>47.83</v>
      </c>
      <c r="Z49" s="10">
        <v>45.3</v>
      </c>
      <c r="AA49" s="10">
        <v>47.51</v>
      </c>
      <c r="AB49" s="95">
        <v>9374100</v>
      </c>
      <c r="AC49" s="10">
        <v>47.51</v>
      </c>
      <c r="AD49" s="2">
        <f t="shared" si="0"/>
        <v>2.5300000000000011</v>
      </c>
      <c r="AE49" s="138">
        <f t="shared" si="1"/>
        <v>4.3029637760702455E-2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51.613300000000002</v>
      </c>
      <c r="Q50" s="83"/>
      <c r="R50" s="34"/>
      <c r="T50" s="93"/>
      <c r="U50" s="88"/>
      <c r="W50" s="133">
        <v>42522</v>
      </c>
      <c r="X50" s="10">
        <v>42.72</v>
      </c>
      <c r="Y50" s="10">
        <v>46</v>
      </c>
      <c r="Z50" s="10">
        <v>42.72</v>
      </c>
      <c r="AA50" s="10">
        <v>45.55</v>
      </c>
      <c r="AB50" s="95">
        <v>16533400</v>
      </c>
      <c r="AC50" s="10">
        <v>45.55</v>
      </c>
      <c r="AD50" s="2">
        <f t="shared" si="0"/>
        <v>3.2800000000000011</v>
      </c>
      <c r="AE50" s="138">
        <f t="shared" si="1"/>
        <v>6.6245318352059934E-2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51.112200000000001</v>
      </c>
      <c r="Q51" s="83"/>
      <c r="R51" s="34"/>
      <c r="T51" s="93" t="s">
        <v>105</v>
      </c>
      <c r="U51" s="88" t="s">
        <v>464</v>
      </c>
      <c r="W51" s="133">
        <v>42521</v>
      </c>
      <c r="X51" s="10">
        <v>41.66</v>
      </c>
      <c r="Y51" s="10">
        <v>42.93</v>
      </c>
      <c r="Z51" s="10">
        <v>41.41</v>
      </c>
      <c r="AA51" s="10">
        <v>42.72</v>
      </c>
      <c r="AB51" s="95">
        <v>10067900</v>
      </c>
      <c r="AC51" s="10">
        <v>42.72</v>
      </c>
      <c r="AD51" s="2">
        <f t="shared" si="0"/>
        <v>1.5200000000000031</v>
      </c>
      <c r="AE51" s="138">
        <f t="shared" si="1"/>
        <v>2.2254127781766053E-2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50.6111</v>
      </c>
      <c r="Q52" s="83"/>
      <c r="R52" s="34"/>
      <c r="T52" s="93" t="s">
        <v>106</v>
      </c>
      <c r="U52" s="88" t="s">
        <v>244</v>
      </c>
      <c r="W52" s="133">
        <v>42517</v>
      </c>
      <c r="X52" s="10">
        <v>41.94</v>
      </c>
      <c r="Y52" s="10">
        <v>42.08</v>
      </c>
      <c r="Z52" s="10">
        <v>41.55</v>
      </c>
      <c r="AA52" s="10">
        <v>41.79</v>
      </c>
      <c r="AB52" s="95">
        <v>2944600</v>
      </c>
      <c r="AC52" s="10">
        <v>41.79</v>
      </c>
      <c r="AD52" s="2">
        <f t="shared" si="0"/>
        <v>0.53000000000000114</v>
      </c>
      <c r="AE52" s="138">
        <f t="shared" si="1"/>
        <v>-7.1736011477763206E-4</v>
      </c>
    </row>
    <row r="53" spans="1:31" x14ac:dyDescent="0.25">
      <c r="O53" s="83">
        <v>1</v>
      </c>
      <c r="P53" s="83">
        <f t="shared" si="7"/>
        <v>50.11</v>
      </c>
      <c r="Q53" s="83"/>
      <c r="R53" s="34"/>
      <c r="T53" s="93" t="s">
        <v>107</v>
      </c>
      <c r="U53" s="90">
        <v>5869908</v>
      </c>
      <c r="W53" s="133">
        <v>42516</v>
      </c>
      <c r="X53" s="10">
        <v>42.34</v>
      </c>
      <c r="Y53" s="10">
        <v>42.6</v>
      </c>
      <c r="Z53" s="10">
        <v>41.48</v>
      </c>
      <c r="AA53" s="10">
        <v>41.82</v>
      </c>
      <c r="AB53" s="95">
        <v>2992400</v>
      </c>
      <c r="AC53" s="10">
        <v>41.82</v>
      </c>
      <c r="AD53" s="2">
        <f t="shared" si="0"/>
        <v>1.1200000000000045</v>
      </c>
      <c r="AE53" s="138">
        <f t="shared" si="1"/>
        <v>4.7846889952163352E-4</v>
      </c>
    </row>
    <row r="54" spans="1:31" x14ac:dyDescent="0.25">
      <c r="O54" s="83">
        <v>0.99</v>
      </c>
      <c r="P54" s="83">
        <f t="shared" si="7"/>
        <v>49.608899999999998</v>
      </c>
      <c r="Q54" s="83"/>
      <c r="R54" s="34"/>
      <c r="T54" s="93" t="s">
        <v>110</v>
      </c>
      <c r="U54" s="90">
        <v>3995990</v>
      </c>
      <c r="W54" s="133">
        <v>42515</v>
      </c>
      <c r="X54" s="10">
        <v>41.06</v>
      </c>
      <c r="Y54" s="10">
        <v>41.89</v>
      </c>
      <c r="Z54" s="10">
        <v>40.99</v>
      </c>
      <c r="AA54" s="10">
        <v>41.8</v>
      </c>
      <c r="AB54" s="95">
        <v>2735500</v>
      </c>
      <c r="AC54" s="10">
        <v>41.8</v>
      </c>
      <c r="AD54" s="2">
        <f t="shared" si="0"/>
        <v>0.89999999999999858</v>
      </c>
      <c r="AE54" s="138">
        <f t="shared" si="1"/>
        <v>5.7747834456207681E-3</v>
      </c>
    </row>
    <row r="55" spans="1:31" x14ac:dyDescent="0.25">
      <c r="O55" s="83">
        <v>0.98</v>
      </c>
      <c r="P55" s="83">
        <f t="shared" si="7"/>
        <v>49.107799999999997</v>
      </c>
      <c r="Q55" s="83"/>
      <c r="R55" s="34"/>
      <c r="T55" s="93" t="s">
        <v>108</v>
      </c>
      <c r="U55" s="88" t="s">
        <v>465</v>
      </c>
      <c r="W55" s="133">
        <v>42514</v>
      </c>
      <c r="X55" s="10">
        <v>41.51</v>
      </c>
      <c r="Y55" s="10">
        <v>41.93</v>
      </c>
      <c r="Z55" s="10">
        <v>40.72</v>
      </c>
      <c r="AA55" s="10">
        <v>41.56</v>
      </c>
      <c r="AB55" s="95">
        <v>3967300</v>
      </c>
      <c r="AC55" s="10">
        <v>41.56</v>
      </c>
      <c r="AD55" s="2">
        <f t="shared" si="0"/>
        <v>1.2100000000000009</v>
      </c>
      <c r="AE55" s="138">
        <f t="shared" si="1"/>
        <v>1.2045290291498034E-3</v>
      </c>
    </row>
    <row r="56" spans="1:31" x14ac:dyDescent="0.25">
      <c r="O56" s="83">
        <v>0.97</v>
      </c>
      <c r="P56" s="83">
        <f t="shared" si="7"/>
        <v>48.606699999999996</v>
      </c>
      <c r="Q56" s="83"/>
      <c r="R56" s="34"/>
      <c r="T56" s="93" t="s">
        <v>111</v>
      </c>
      <c r="U56" s="88">
        <v>11.29</v>
      </c>
      <c r="W56" s="133">
        <v>42513</v>
      </c>
      <c r="X56" s="10">
        <v>41.87</v>
      </c>
      <c r="Y56" s="10">
        <v>42.74</v>
      </c>
      <c r="Z56" s="10">
        <v>41.49</v>
      </c>
      <c r="AA56" s="10">
        <v>41.51</v>
      </c>
      <c r="AB56" s="95">
        <v>3709800</v>
      </c>
      <c r="AC56" s="10">
        <v>41.51</v>
      </c>
      <c r="AD56" s="2">
        <f t="shared" si="0"/>
        <v>1.25</v>
      </c>
      <c r="AE56" s="138">
        <f t="shared" si="1"/>
        <v>-9.6269554753303233E-4</v>
      </c>
    </row>
    <row r="57" spans="1:31" x14ac:dyDescent="0.25">
      <c r="O57" s="83">
        <v>0.96</v>
      </c>
      <c r="P57" s="83">
        <f t="shared" si="7"/>
        <v>48.105599999999995</v>
      </c>
      <c r="Q57" s="83"/>
      <c r="R57" s="34"/>
      <c r="T57" s="93" t="s">
        <v>112</v>
      </c>
      <c r="U57" s="88">
        <v>4.4400000000000004</v>
      </c>
      <c r="W57" s="133">
        <v>42510</v>
      </c>
      <c r="X57" s="10">
        <v>40.840000000000003</v>
      </c>
      <c r="Y57" s="10">
        <v>41.64</v>
      </c>
      <c r="Z57" s="10">
        <v>40.81</v>
      </c>
      <c r="AA57" s="10">
        <v>41.55</v>
      </c>
      <c r="AB57" s="95">
        <v>2747900</v>
      </c>
      <c r="AC57" s="10">
        <v>41.55</v>
      </c>
      <c r="AD57" s="2">
        <f t="shared" si="0"/>
        <v>0.82999999999999829</v>
      </c>
      <c r="AE57" s="138">
        <f t="shared" si="1"/>
        <v>2.0884520884520752E-2</v>
      </c>
    </row>
    <row r="58" spans="1:31" x14ac:dyDescent="0.25">
      <c r="O58" s="83">
        <v>0.95</v>
      </c>
      <c r="P58" s="83">
        <f t="shared" si="7"/>
        <v>47.604499999999994</v>
      </c>
      <c r="Q58" s="83"/>
      <c r="R58" s="34"/>
      <c r="T58" s="93" t="s">
        <v>109</v>
      </c>
      <c r="U58" s="88" t="s">
        <v>124</v>
      </c>
      <c r="W58" s="133">
        <v>42509</v>
      </c>
      <c r="X58" s="10">
        <v>40.659999999999997</v>
      </c>
      <c r="Y58" s="10">
        <v>41.46</v>
      </c>
      <c r="Z58" s="10">
        <v>40.36</v>
      </c>
      <c r="AA58" s="10">
        <v>40.700000000000003</v>
      </c>
      <c r="AB58" s="95">
        <v>3620700</v>
      </c>
      <c r="AC58" s="10">
        <v>40.700000000000003</v>
      </c>
      <c r="AD58" s="2">
        <f t="shared" si="0"/>
        <v>1.1000000000000014</v>
      </c>
      <c r="AE58" s="138">
        <f t="shared" si="1"/>
        <v>-1.2269938650305567E-3</v>
      </c>
    </row>
    <row r="59" spans="1:31" x14ac:dyDescent="0.25">
      <c r="O59" s="83">
        <v>0.94</v>
      </c>
      <c r="P59" s="83">
        <f t="shared" si="7"/>
        <v>47.103399999999993</v>
      </c>
      <c r="Q59" s="83"/>
      <c r="W59" s="133">
        <v>42508</v>
      </c>
      <c r="X59" s="10">
        <v>41.38</v>
      </c>
      <c r="Y59" s="10">
        <v>41.98</v>
      </c>
      <c r="Z59" s="10">
        <v>40.450000000000003</v>
      </c>
      <c r="AA59" s="10">
        <v>40.75</v>
      </c>
      <c r="AB59" s="95">
        <v>3144200</v>
      </c>
      <c r="AC59" s="10">
        <v>40.75</v>
      </c>
      <c r="AD59" s="2">
        <f t="shared" si="0"/>
        <v>1.529999999999994</v>
      </c>
      <c r="AE59" s="138">
        <f t="shared" si="1"/>
        <v>-2.1138601969733384E-2</v>
      </c>
    </row>
    <row r="60" spans="1:31" x14ac:dyDescent="0.25">
      <c r="O60" s="83">
        <v>0.93</v>
      </c>
      <c r="P60" s="83">
        <f t="shared" si="7"/>
        <v>46.6023</v>
      </c>
      <c r="Q60" s="83"/>
      <c r="W60" s="133">
        <v>42507</v>
      </c>
      <c r="X60" s="10">
        <v>41.43</v>
      </c>
      <c r="Y60" s="10">
        <v>42.35</v>
      </c>
      <c r="Z60" s="10">
        <v>40.74</v>
      </c>
      <c r="AA60" s="10">
        <v>41.63</v>
      </c>
      <c r="AB60" s="95">
        <v>4735400</v>
      </c>
      <c r="AC60" s="10">
        <v>41.63</v>
      </c>
      <c r="AD60" s="2">
        <f t="shared" si="0"/>
        <v>1.6099999999999994</v>
      </c>
      <c r="AE60" s="138">
        <f t="shared" si="1"/>
        <v>4.1003376748673936E-3</v>
      </c>
    </row>
    <row r="61" spans="1:31" x14ac:dyDescent="0.25">
      <c r="O61" s="83">
        <v>0.92</v>
      </c>
      <c r="P61" s="83">
        <f t="shared" si="7"/>
        <v>46.101199999999999</v>
      </c>
      <c r="Q61" s="83"/>
      <c r="W61" s="133">
        <v>42506</v>
      </c>
      <c r="X61" s="10">
        <v>41.86</v>
      </c>
      <c r="Y61" s="10">
        <v>41.98</v>
      </c>
      <c r="Z61" s="10">
        <v>40.99</v>
      </c>
      <c r="AA61" s="10">
        <v>41.46</v>
      </c>
      <c r="AB61" s="95">
        <v>3053500</v>
      </c>
      <c r="AC61" s="10">
        <v>41.46</v>
      </c>
      <c r="AD61" s="2">
        <f t="shared" si="0"/>
        <v>0.98999999999999488</v>
      </c>
      <c r="AE61" s="138">
        <f t="shared" si="1"/>
        <v>-1.0737294201860981E-2</v>
      </c>
    </row>
    <row r="62" spans="1:31" x14ac:dyDescent="0.25">
      <c r="O62" s="83">
        <v>0.91</v>
      </c>
      <c r="P62" s="83">
        <f t="shared" si="7"/>
        <v>45.600099999999998</v>
      </c>
      <c r="Q62" s="83"/>
      <c r="W62" s="133">
        <v>42503</v>
      </c>
      <c r="X62" s="10">
        <v>43.07</v>
      </c>
      <c r="Y62" s="10">
        <v>43.1</v>
      </c>
      <c r="Z62" s="10">
        <v>40.81</v>
      </c>
      <c r="AA62" s="10">
        <v>41.91</v>
      </c>
      <c r="AB62" s="95">
        <v>9170500</v>
      </c>
      <c r="AC62" s="10">
        <v>41.91</v>
      </c>
      <c r="AD62" s="2">
        <f t="shared" si="0"/>
        <v>2.2899999999999991</v>
      </c>
      <c r="AE62" s="138">
        <f t="shared" si="1"/>
        <v>-4.2932176295958024E-2</v>
      </c>
    </row>
    <row r="63" spans="1:31" x14ac:dyDescent="0.25">
      <c r="O63" s="83">
        <v>0.9</v>
      </c>
      <c r="P63" s="83">
        <f t="shared" si="7"/>
        <v>45.099000000000004</v>
      </c>
      <c r="Q63" s="83"/>
      <c r="W63" s="133">
        <v>42502</v>
      </c>
      <c r="X63" s="10">
        <v>44.34</v>
      </c>
      <c r="Y63" s="10">
        <v>44.44</v>
      </c>
      <c r="Z63" s="10">
        <v>43.06</v>
      </c>
      <c r="AA63" s="10">
        <v>43.79</v>
      </c>
      <c r="AB63" s="95">
        <v>5586300</v>
      </c>
      <c r="AC63" s="10">
        <v>43.79</v>
      </c>
      <c r="AD63" s="2">
        <f t="shared" si="0"/>
        <v>1.3799999999999955</v>
      </c>
      <c r="AE63" s="138">
        <f t="shared" si="1"/>
        <v>-4.9988638945693831E-3</v>
      </c>
    </row>
    <row r="64" spans="1:31" x14ac:dyDescent="0.25">
      <c r="Q64" s="83"/>
      <c r="W64" s="133">
        <v>42501</v>
      </c>
      <c r="X64" s="10">
        <v>46.23</v>
      </c>
      <c r="Y64" s="10">
        <v>46.67</v>
      </c>
      <c r="Z64" s="10">
        <v>43.54</v>
      </c>
      <c r="AA64" s="10">
        <v>44.01</v>
      </c>
      <c r="AB64" s="95">
        <v>15023300</v>
      </c>
      <c r="AC64" s="10">
        <v>44.01</v>
      </c>
      <c r="AD64" s="2">
        <f t="shared" si="0"/>
        <v>3.1300000000000026</v>
      </c>
      <c r="AE64" s="138">
        <f t="shared" si="1"/>
        <v>-0.11803607214428857</v>
      </c>
    </row>
    <row r="65" spans="15:31" x14ac:dyDescent="0.25">
      <c r="Q65" s="83"/>
      <c r="W65" s="133">
        <v>42500</v>
      </c>
      <c r="X65" s="10">
        <v>50.69</v>
      </c>
      <c r="Y65" s="10">
        <v>50.72</v>
      </c>
      <c r="Z65" s="10">
        <v>49.19</v>
      </c>
      <c r="AA65" s="10">
        <v>49.9</v>
      </c>
      <c r="AB65" s="95">
        <v>3615900</v>
      </c>
      <c r="AC65" s="10">
        <v>49.9</v>
      </c>
      <c r="AD65" s="2">
        <f t="shared" si="0"/>
        <v>1.5300000000000011</v>
      </c>
      <c r="AE65" s="138">
        <f t="shared" si="1"/>
        <v>-1.5390686661404862E-2</v>
      </c>
    </row>
    <row r="66" spans="15:31" x14ac:dyDescent="0.25">
      <c r="Q66" s="83"/>
      <c r="W66" s="133">
        <v>42499</v>
      </c>
      <c r="X66" s="10">
        <v>50.56</v>
      </c>
      <c r="Y66" s="10">
        <v>51.38</v>
      </c>
      <c r="Z66" s="10">
        <v>50.39</v>
      </c>
      <c r="AA66" s="10">
        <v>50.68</v>
      </c>
      <c r="AB66" s="95">
        <v>2028000</v>
      </c>
      <c r="AC66" s="10">
        <v>50.68</v>
      </c>
      <c r="AD66" s="2">
        <f t="shared" si="0"/>
        <v>0.99000000000000199</v>
      </c>
      <c r="AE66" s="138">
        <f t="shared" si="1"/>
        <v>-3.7350108118733294E-3</v>
      </c>
    </row>
    <row r="67" spans="15:31" x14ac:dyDescent="0.25">
      <c r="Q67" s="83"/>
      <c r="W67" s="133">
        <v>42496</v>
      </c>
      <c r="X67" s="10">
        <v>50.18</v>
      </c>
      <c r="Y67" s="10">
        <v>51.13</v>
      </c>
      <c r="Z67" s="10">
        <v>49.67</v>
      </c>
      <c r="AA67" s="10">
        <v>50.87</v>
      </c>
      <c r="AB67" s="95">
        <v>1987400</v>
      </c>
      <c r="AC67" s="10">
        <v>50.87</v>
      </c>
      <c r="AD67" s="2">
        <f>Y67-Z67</f>
        <v>1.4600000000000009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42591</v>
      </c>
      <c r="Y2" s="9">
        <v>69.17</v>
      </c>
      <c r="Z2" s="9">
        <v>69.5</v>
      </c>
      <c r="AA2" s="9">
        <v>69</v>
      </c>
      <c r="AB2" s="9">
        <v>69.37</v>
      </c>
      <c r="AC2" s="104">
        <v>1053100</v>
      </c>
      <c r="AD2" s="9">
        <v>69.37</v>
      </c>
      <c r="AE2" s="2">
        <f>Z2-AA2</f>
        <v>0.5</v>
      </c>
      <c r="AF2" s="138">
        <f>AD2/AD3-1</f>
        <v>2.8914269191846476E-3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69.37</v>
      </c>
      <c r="T3" s="85"/>
      <c r="X3" s="110">
        <v>42590</v>
      </c>
      <c r="Y3" s="9">
        <v>68.84</v>
      </c>
      <c r="Z3" s="9">
        <v>69.180000000000007</v>
      </c>
      <c r="AA3" s="9">
        <v>68.709999999999994</v>
      </c>
      <c r="AB3" s="9">
        <v>69.17</v>
      </c>
      <c r="AC3" s="104">
        <v>2194500</v>
      </c>
      <c r="AD3" s="9">
        <v>69.17</v>
      </c>
      <c r="AE3" s="2">
        <f t="shared" ref="AE3:AE66" si="0">Z3-AA3</f>
        <v>0.47000000000001307</v>
      </c>
      <c r="AF3" s="138">
        <f t="shared" ref="AF3:AF66" si="1">AD3/AD4-1</f>
        <v>4.7937245787332827E-3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69.37</v>
      </c>
      <c r="X4" s="110">
        <v>42587</v>
      </c>
      <c r="Y4" s="9">
        <v>68.72</v>
      </c>
      <c r="Z4" s="9">
        <v>68.97</v>
      </c>
      <c r="AA4" s="9">
        <v>68.5</v>
      </c>
      <c r="AB4" s="9">
        <v>68.84</v>
      </c>
      <c r="AC4" s="104">
        <v>1620200</v>
      </c>
      <c r="AD4" s="9">
        <v>68.84</v>
      </c>
      <c r="AE4" s="2">
        <f t="shared" si="0"/>
        <v>0.46999999999999886</v>
      </c>
      <c r="AF4" s="138">
        <f t="shared" si="1"/>
        <v>3.206062372486107E-3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42586</v>
      </c>
      <c r="Y5" s="9">
        <v>67.989999999999995</v>
      </c>
      <c r="Z5" s="9">
        <v>69.239999999999995</v>
      </c>
      <c r="AA5" s="9">
        <v>67.989999999999995</v>
      </c>
      <c r="AB5" s="9">
        <v>68.62</v>
      </c>
      <c r="AC5" s="104">
        <v>2149800</v>
      </c>
      <c r="AD5" s="9">
        <v>68.62</v>
      </c>
      <c r="AE5" s="2">
        <f t="shared" si="0"/>
        <v>1.25</v>
      </c>
      <c r="AF5" s="138">
        <f t="shared" si="1"/>
        <v>-1.4570887367026941E-4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42585</v>
      </c>
      <c r="Y6" s="9">
        <v>68.28</v>
      </c>
      <c r="Z6" s="9">
        <v>68.709999999999994</v>
      </c>
      <c r="AA6" s="9">
        <v>68.180000000000007</v>
      </c>
      <c r="AB6" s="9">
        <v>68.63</v>
      </c>
      <c r="AC6" s="104">
        <v>2032700</v>
      </c>
      <c r="AD6" s="9">
        <v>68.63</v>
      </c>
      <c r="AE6" s="2">
        <f t="shared" si="0"/>
        <v>0.52999999999998693</v>
      </c>
      <c r="AF6" s="138">
        <f t="shared" si="1"/>
        <v>7.6347085596828457E-3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42584</v>
      </c>
      <c r="Y7" s="9">
        <v>68.33</v>
      </c>
      <c r="Z7" s="9">
        <v>68.55</v>
      </c>
      <c r="AA7" s="9">
        <v>68.03</v>
      </c>
      <c r="AB7" s="9">
        <v>68.11</v>
      </c>
      <c r="AC7" s="104">
        <v>1344400</v>
      </c>
      <c r="AD7" s="9">
        <v>68.11</v>
      </c>
      <c r="AE7" s="2">
        <f t="shared" si="0"/>
        <v>0.51999999999999602</v>
      </c>
      <c r="AF7" s="138">
        <f t="shared" si="1"/>
        <v>-4.0941658137154668E-3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42583</v>
      </c>
      <c r="Y8" s="9">
        <v>68.44</v>
      </c>
      <c r="Z8" s="9">
        <v>68.569999999999993</v>
      </c>
      <c r="AA8" s="9">
        <v>68.03</v>
      </c>
      <c r="AB8" s="9">
        <v>68.39</v>
      </c>
      <c r="AC8" s="104">
        <v>1728900</v>
      </c>
      <c r="AD8" s="9">
        <v>68.39</v>
      </c>
      <c r="AE8" s="2">
        <f t="shared" si="0"/>
        <v>0.53999999999999204</v>
      </c>
      <c r="AF8" s="138">
        <f t="shared" si="1"/>
        <v>8.7809161422502946E-4</v>
      </c>
    </row>
    <row r="9" spans="1:32" x14ac:dyDescent="0.25">
      <c r="O9" s="11" t="s">
        <v>231</v>
      </c>
      <c r="Q9" s="138">
        <f>IF(Q2=0, 0, Q8/Q6)</f>
        <v>0</v>
      </c>
      <c r="X9" s="110">
        <v>42580</v>
      </c>
      <c r="Y9" s="9">
        <v>68.91</v>
      </c>
      <c r="Z9" s="9">
        <v>68.98</v>
      </c>
      <c r="AA9" s="9">
        <v>68.099999999999994</v>
      </c>
      <c r="AB9" s="9">
        <v>68.33</v>
      </c>
      <c r="AC9" s="104">
        <v>2614600</v>
      </c>
      <c r="AD9" s="9">
        <v>68.33</v>
      </c>
      <c r="AE9" s="2">
        <f t="shared" si="0"/>
        <v>0.88000000000000966</v>
      </c>
      <c r="AF9" s="138">
        <f t="shared" si="1"/>
        <v>-1.2143993060575453E-2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42579</v>
      </c>
      <c r="Y10" s="9">
        <v>68.84</v>
      </c>
      <c r="Z10" s="9">
        <v>69.37</v>
      </c>
      <c r="AA10" s="9">
        <v>68.64</v>
      </c>
      <c r="AB10" s="9">
        <v>69.17</v>
      </c>
      <c r="AC10" s="104">
        <v>903600</v>
      </c>
      <c r="AD10" s="9">
        <v>69.17</v>
      </c>
      <c r="AE10" s="2">
        <f t="shared" si="0"/>
        <v>0.73000000000000398</v>
      </c>
      <c r="AF10" s="138">
        <f t="shared" si="1"/>
        <v>4.5018878884692803E-3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42578</v>
      </c>
      <c r="Y11" s="9">
        <v>68.94</v>
      </c>
      <c r="Z11" s="9">
        <v>69.17</v>
      </c>
      <c r="AA11" s="9">
        <v>68.7</v>
      </c>
      <c r="AB11" s="9">
        <v>68.86</v>
      </c>
      <c r="AC11" s="104">
        <v>1321600</v>
      </c>
      <c r="AD11" s="9">
        <v>68.86</v>
      </c>
      <c r="AE11" s="2">
        <f t="shared" si="0"/>
        <v>0.46999999999999886</v>
      </c>
      <c r="AF11" s="138">
        <f t="shared" si="1"/>
        <v>-2.6071842410197998E-3</v>
      </c>
    </row>
    <row r="12" spans="1:32" x14ac:dyDescent="0.25">
      <c r="X12" s="110">
        <v>42577</v>
      </c>
      <c r="Y12" s="9">
        <v>69.27</v>
      </c>
      <c r="Z12" s="9">
        <v>69.5</v>
      </c>
      <c r="AA12" s="9">
        <v>68.86</v>
      </c>
      <c r="AB12" s="9">
        <v>69.040000000000006</v>
      </c>
      <c r="AC12" s="104">
        <v>905700</v>
      </c>
      <c r="AD12" s="9">
        <v>69.040000000000006</v>
      </c>
      <c r="AE12" s="2">
        <f t="shared" si="0"/>
        <v>0.64000000000000057</v>
      </c>
      <c r="AF12" s="138">
        <f t="shared" si="1"/>
        <v>-2.6004045073677595E-3</v>
      </c>
    </row>
    <row r="13" spans="1:32" x14ac:dyDescent="0.25">
      <c r="Q13" s="2"/>
      <c r="X13" s="110">
        <v>42576</v>
      </c>
      <c r="Y13" s="9">
        <v>69.16</v>
      </c>
      <c r="Z13" s="9">
        <v>69.3</v>
      </c>
      <c r="AA13" s="9">
        <v>69</v>
      </c>
      <c r="AB13" s="9">
        <v>69.22</v>
      </c>
      <c r="AC13" s="104">
        <v>1011700</v>
      </c>
      <c r="AD13" s="9">
        <v>69.22</v>
      </c>
      <c r="AE13" s="2">
        <f t="shared" si="0"/>
        <v>0.29999999999999716</v>
      </c>
      <c r="AF13" s="138">
        <f t="shared" si="1"/>
        <v>2.8901734104036514E-4</v>
      </c>
    </row>
    <row r="14" spans="1:32" x14ac:dyDescent="0.25">
      <c r="X14" s="110">
        <v>42573</v>
      </c>
      <c r="Y14" s="9">
        <v>69.069999999999993</v>
      </c>
      <c r="Z14" s="9">
        <v>69.31</v>
      </c>
      <c r="AA14" s="9">
        <v>68.98</v>
      </c>
      <c r="AB14" s="9">
        <v>69.2</v>
      </c>
      <c r="AC14" s="104">
        <v>1185600</v>
      </c>
      <c r="AD14" s="9">
        <v>69.2</v>
      </c>
      <c r="AE14" s="2">
        <f t="shared" si="0"/>
        <v>0.32999999999999829</v>
      </c>
      <c r="AF14" s="138">
        <f t="shared" si="1"/>
        <v>4.499927420525518E-3</v>
      </c>
    </row>
    <row r="15" spans="1:32" x14ac:dyDescent="0.25">
      <c r="X15" s="110">
        <v>42572</v>
      </c>
      <c r="Y15" s="9">
        <v>69.069999999999993</v>
      </c>
      <c r="Z15" s="9">
        <v>69.12</v>
      </c>
      <c r="AA15" s="9">
        <v>68.8</v>
      </c>
      <c r="AB15" s="9">
        <v>68.89</v>
      </c>
      <c r="AC15" s="104">
        <v>1041300</v>
      </c>
      <c r="AD15" s="9">
        <v>68.89</v>
      </c>
      <c r="AE15" s="2">
        <f t="shared" si="0"/>
        <v>0.32000000000000739</v>
      </c>
      <c r="AF15" s="138">
        <f t="shared" si="1"/>
        <v>-3.0390738060780409E-3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42571</v>
      </c>
      <c r="Y16" s="9">
        <v>69.27</v>
      </c>
      <c r="Z16" s="9">
        <v>69.3</v>
      </c>
      <c r="AA16" s="9">
        <v>68.989999999999995</v>
      </c>
      <c r="AB16" s="9">
        <v>69.099999999999994</v>
      </c>
      <c r="AC16" s="104">
        <v>865400</v>
      </c>
      <c r="AD16" s="9">
        <v>69.099999999999994</v>
      </c>
      <c r="AE16" s="2">
        <f t="shared" si="0"/>
        <v>0.31000000000000227</v>
      </c>
      <c r="AF16" s="138">
        <f t="shared" si="1"/>
        <v>-2.893518518519711E-4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42570</v>
      </c>
      <c r="Y17" s="9">
        <v>69.06</v>
      </c>
      <c r="Z17" s="9">
        <v>69.22</v>
      </c>
      <c r="AA17" s="9">
        <v>68.97</v>
      </c>
      <c r="AB17" s="9">
        <v>69.12</v>
      </c>
      <c r="AC17" s="104">
        <v>869400</v>
      </c>
      <c r="AD17" s="9">
        <v>69.12</v>
      </c>
      <c r="AE17" s="2">
        <f t="shared" si="0"/>
        <v>0.25</v>
      </c>
      <c r="AF17" s="138">
        <f t="shared" si="1"/>
        <v>-3.3165104542175472E-3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42569</v>
      </c>
      <c r="Y18" s="9">
        <v>69.59</v>
      </c>
      <c r="Z18" s="9">
        <v>69.75</v>
      </c>
      <c r="AA18" s="9">
        <v>69.28</v>
      </c>
      <c r="AB18" s="9">
        <v>69.349999999999994</v>
      </c>
      <c r="AC18" s="104">
        <v>1280400</v>
      </c>
      <c r="AD18" s="9">
        <v>69.349999999999994</v>
      </c>
      <c r="AE18" s="2">
        <f t="shared" si="0"/>
        <v>0.46999999999999886</v>
      </c>
      <c r="AF18" s="138">
        <f t="shared" si="1"/>
        <v>-2.0146783709886762E-3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42566</v>
      </c>
      <c r="Y19" s="9">
        <v>69.459999999999994</v>
      </c>
      <c r="Z19" s="9">
        <v>69.7</v>
      </c>
      <c r="AA19" s="9">
        <v>69.349999999999994</v>
      </c>
      <c r="AB19" s="9">
        <v>69.489999999999995</v>
      </c>
      <c r="AC19" s="104">
        <v>1490000</v>
      </c>
      <c r="AD19" s="9">
        <v>69.489999999999995</v>
      </c>
      <c r="AE19" s="2">
        <f t="shared" si="0"/>
        <v>0.35000000000000853</v>
      </c>
      <c r="AF19" s="138">
        <f t="shared" si="1"/>
        <v>2.5970278459095386E-3</v>
      </c>
    </row>
    <row r="20" spans="1:32" x14ac:dyDescent="0.25">
      <c r="X20" s="110">
        <v>42565</v>
      </c>
      <c r="Y20" s="9">
        <v>69.62</v>
      </c>
      <c r="Z20" s="9">
        <v>69.92</v>
      </c>
      <c r="AA20" s="9">
        <v>69.25</v>
      </c>
      <c r="AB20" s="9">
        <v>69.31</v>
      </c>
      <c r="AC20" s="104">
        <v>1454400</v>
      </c>
      <c r="AD20" s="9">
        <v>69.31</v>
      </c>
      <c r="AE20" s="2">
        <f t="shared" si="0"/>
        <v>0.67000000000000171</v>
      </c>
      <c r="AF20" s="138">
        <f t="shared" si="1"/>
        <v>4.3302540415712798E-4</v>
      </c>
    </row>
    <row r="21" spans="1:32" x14ac:dyDescent="0.25">
      <c r="X21" s="110">
        <v>42564</v>
      </c>
      <c r="Y21" s="9">
        <v>69.709999999999994</v>
      </c>
      <c r="Z21" s="9">
        <v>69.75</v>
      </c>
      <c r="AA21" s="9">
        <v>69.22</v>
      </c>
      <c r="AB21" s="9">
        <v>69.28</v>
      </c>
      <c r="AC21" s="104">
        <v>2002600</v>
      </c>
      <c r="AD21" s="9">
        <v>69.28</v>
      </c>
      <c r="AE21" s="2">
        <f t="shared" si="0"/>
        <v>0.53000000000000114</v>
      </c>
      <c r="AF21" s="138">
        <f t="shared" si="1"/>
        <v>-4.5977011494251485E-3</v>
      </c>
    </row>
    <row r="22" spans="1:32" x14ac:dyDescent="0.25">
      <c r="X22" s="110">
        <v>42563</v>
      </c>
      <c r="Y22" s="9">
        <v>70.25</v>
      </c>
      <c r="Z22" s="9">
        <v>70.38</v>
      </c>
      <c r="AA22" s="9">
        <v>69.58</v>
      </c>
      <c r="AB22" s="9">
        <v>69.599999999999994</v>
      </c>
      <c r="AC22" s="104">
        <v>2316900</v>
      </c>
      <c r="AD22" s="9">
        <v>69.599999999999994</v>
      </c>
      <c r="AE22" s="2">
        <f t="shared" si="0"/>
        <v>0.79999999999999716</v>
      </c>
      <c r="AF22" s="138">
        <f t="shared" si="1"/>
        <v>-4.8613096940235412E-3</v>
      </c>
    </row>
    <row r="23" spans="1:32" x14ac:dyDescent="0.25">
      <c r="X23" s="110">
        <v>42562</v>
      </c>
      <c r="Y23" s="9">
        <v>69.66</v>
      </c>
      <c r="Z23" s="9">
        <v>70.12</v>
      </c>
      <c r="AA23" s="9">
        <v>69.510000000000005</v>
      </c>
      <c r="AB23" s="9">
        <v>69.94</v>
      </c>
      <c r="AC23" s="104">
        <v>1698200</v>
      </c>
      <c r="AD23" s="9">
        <v>69.94</v>
      </c>
      <c r="AE23" s="2">
        <f t="shared" si="0"/>
        <v>0.60999999999999943</v>
      </c>
      <c r="AF23" s="138">
        <f t="shared" si="1"/>
        <v>4.0195233993682855E-3</v>
      </c>
    </row>
    <row r="24" spans="1:32" x14ac:dyDescent="0.25">
      <c r="X24" s="110">
        <v>42559</v>
      </c>
      <c r="Y24" s="9">
        <v>69.680000000000007</v>
      </c>
      <c r="Z24" s="9">
        <v>69.69</v>
      </c>
      <c r="AA24" s="9">
        <v>69.06</v>
      </c>
      <c r="AB24" s="9">
        <v>69.66</v>
      </c>
      <c r="AC24" s="104">
        <v>1675600</v>
      </c>
      <c r="AD24" s="9">
        <v>69.66</v>
      </c>
      <c r="AE24" s="2">
        <f t="shared" si="0"/>
        <v>0.62999999999999545</v>
      </c>
      <c r="AF24" s="138">
        <f t="shared" si="1"/>
        <v>1.0443864229765065E-2</v>
      </c>
    </row>
    <row r="25" spans="1:32" x14ac:dyDescent="0.25">
      <c r="X25" s="110">
        <v>42558</v>
      </c>
      <c r="Y25" s="9">
        <v>69.45</v>
      </c>
      <c r="Z25" s="9">
        <v>69.77</v>
      </c>
      <c r="AA25" s="9">
        <v>68.790000000000006</v>
      </c>
      <c r="AB25" s="9">
        <v>68.94</v>
      </c>
      <c r="AC25" s="104">
        <v>1928200</v>
      </c>
      <c r="AD25" s="9">
        <v>68.94</v>
      </c>
      <c r="AE25" s="2">
        <f t="shared" si="0"/>
        <v>0.97999999999998977</v>
      </c>
      <c r="AF25" s="138">
        <f t="shared" si="1"/>
        <v>-7.4863230636337263E-3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42557</v>
      </c>
      <c r="Y26" s="9">
        <v>69.12</v>
      </c>
      <c r="Z26" s="9">
        <v>69.680000000000007</v>
      </c>
      <c r="AA26" s="9">
        <v>69.05</v>
      </c>
      <c r="AB26" s="9">
        <v>69.459999999999994</v>
      </c>
      <c r="AC26" s="104">
        <v>2210300</v>
      </c>
      <c r="AD26" s="9">
        <v>69.459999999999994</v>
      </c>
      <c r="AE26" s="2">
        <f t="shared" si="0"/>
        <v>0.63000000000000966</v>
      </c>
      <c r="AF26" s="138">
        <f t="shared" si="1"/>
        <v>2.1641898715911712E-3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42556</v>
      </c>
      <c r="Y27" s="9">
        <v>69.290000000000006</v>
      </c>
      <c r="Z27" s="9">
        <v>69.75</v>
      </c>
      <c r="AA27" s="9">
        <v>69.040000000000006</v>
      </c>
      <c r="AB27" s="9">
        <v>69.31</v>
      </c>
      <c r="AC27" s="104">
        <v>2234900</v>
      </c>
      <c r="AD27" s="9">
        <v>69.31</v>
      </c>
      <c r="AE27" s="2">
        <f t="shared" si="0"/>
        <v>0.70999999999999375</v>
      </c>
      <c r="AF27" s="138">
        <f t="shared" si="1"/>
        <v>-3.5940195514663209E-3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42552</v>
      </c>
      <c r="Y28" s="9">
        <v>69.95</v>
      </c>
      <c r="Z28" s="9">
        <v>69.95</v>
      </c>
      <c r="AA28" s="9">
        <v>69.48</v>
      </c>
      <c r="AB28" s="9">
        <v>69.56</v>
      </c>
      <c r="AC28" s="104">
        <v>1971600</v>
      </c>
      <c r="AD28" s="9">
        <v>69.56</v>
      </c>
      <c r="AE28" s="2">
        <f t="shared" si="0"/>
        <v>0.46999999999999886</v>
      </c>
      <c r="AF28" s="138">
        <f t="shared" si="1"/>
        <v>-5.5754110078627406E-3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42551</v>
      </c>
      <c r="Y29" s="9">
        <v>68.540000000000006</v>
      </c>
      <c r="Z29" s="9">
        <v>69.95</v>
      </c>
      <c r="AA29" s="9">
        <v>68.52</v>
      </c>
      <c r="AB29" s="9">
        <v>69.95</v>
      </c>
      <c r="AC29" s="104">
        <v>2638000</v>
      </c>
      <c r="AD29" s="9">
        <v>69.95</v>
      </c>
      <c r="AE29" s="2">
        <f t="shared" si="0"/>
        <v>1.4300000000000068</v>
      </c>
      <c r="AF29" s="138">
        <f t="shared" si="1"/>
        <v>2.1615305973418986E-2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42550</v>
      </c>
      <c r="Y30" s="9">
        <v>67.989999999999995</v>
      </c>
      <c r="Z30" s="9">
        <v>68.53</v>
      </c>
      <c r="AA30" s="9">
        <v>67.53</v>
      </c>
      <c r="AB30" s="9">
        <v>68.47</v>
      </c>
      <c r="AC30" s="104">
        <v>3098300</v>
      </c>
      <c r="AD30" s="9">
        <v>68.47</v>
      </c>
      <c r="AE30" s="2">
        <f t="shared" si="0"/>
        <v>1</v>
      </c>
      <c r="AF30" s="138">
        <f t="shared" si="1"/>
        <v>1.0925734534179776E-2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42549</v>
      </c>
      <c r="Y31" s="9">
        <v>66.650000000000006</v>
      </c>
      <c r="Z31" s="9">
        <v>67.739999999999995</v>
      </c>
      <c r="AA31" s="9">
        <v>66.33</v>
      </c>
      <c r="AB31" s="9">
        <v>67.73</v>
      </c>
      <c r="AC31" s="104">
        <v>3001500</v>
      </c>
      <c r="AD31" s="9">
        <v>67.73</v>
      </c>
      <c r="AE31" s="2">
        <f t="shared" si="0"/>
        <v>1.4099999999999966</v>
      </c>
      <c r="AF31" s="138">
        <f t="shared" si="1"/>
        <v>2.5280048440811331E-2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42548</v>
      </c>
      <c r="Y32" s="9">
        <v>65.739999999999995</v>
      </c>
      <c r="Z32" s="9">
        <v>66.290000000000006</v>
      </c>
      <c r="AA32" s="9">
        <v>65.27</v>
      </c>
      <c r="AB32" s="9">
        <v>66.06</v>
      </c>
      <c r="AC32" s="104">
        <v>3104100</v>
      </c>
      <c r="AD32" s="9">
        <v>66.06</v>
      </c>
      <c r="AE32" s="2">
        <f t="shared" si="0"/>
        <v>1.0200000000000102</v>
      </c>
      <c r="AF32" s="138">
        <f t="shared" si="1"/>
        <v>-3.018412315122343E-3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42545</v>
      </c>
      <c r="Y33" s="9">
        <v>65.58</v>
      </c>
      <c r="Z33" s="9">
        <v>66.98</v>
      </c>
      <c r="AA33" s="9">
        <v>65.319999999999993</v>
      </c>
      <c r="AB33" s="9">
        <v>66.260000000000005</v>
      </c>
      <c r="AC33" s="104">
        <v>3908800</v>
      </c>
      <c r="AD33" s="9">
        <v>66.260000000000005</v>
      </c>
      <c r="AE33" s="2">
        <f t="shared" si="0"/>
        <v>1.6600000000000108</v>
      </c>
      <c r="AF33" s="138">
        <f t="shared" si="1"/>
        <v>-2.357795461243728E-2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42544</v>
      </c>
      <c r="Y34" s="9">
        <v>67.61</v>
      </c>
      <c r="Z34" s="9">
        <v>67.86</v>
      </c>
      <c r="AA34" s="9">
        <v>67.42</v>
      </c>
      <c r="AB34" s="9">
        <v>67.86</v>
      </c>
      <c r="AC34" s="104">
        <v>2030600</v>
      </c>
      <c r="AD34" s="9">
        <v>67.86</v>
      </c>
      <c r="AE34" s="2">
        <f t="shared" si="0"/>
        <v>0.43999999999999773</v>
      </c>
      <c r="AF34" s="138">
        <f t="shared" si="1"/>
        <v>1.2533572068039511E-2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8" t="s">
        <v>78</v>
      </c>
      <c r="P35" s="528"/>
      <c r="X35" s="110">
        <v>42543</v>
      </c>
      <c r="Y35" s="9">
        <v>66.900000000000006</v>
      </c>
      <c r="Z35" s="9">
        <v>67.44</v>
      </c>
      <c r="AA35" s="9">
        <v>66.760000000000005</v>
      </c>
      <c r="AB35" s="9">
        <v>67.02</v>
      </c>
      <c r="AC35" s="104">
        <v>1153300</v>
      </c>
      <c r="AD35" s="9">
        <v>67.02</v>
      </c>
      <c r="AE35" s="2">
        <f t="shared" si="0"/>
        <v>0.67999999999999261</v>
      </c>
      <c r="AF35" s="138">
        <f t="shared" si="1"/>
        <v>3.2934131736526151E-3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76.307000000000016</v>
      </c>
      <c r="Q36" s="2"/>
      <c r="X36" s="110">
        <v>42542</v>
      </c>
      <c r="Y36" s="9">
        <v>66.83</v>
      </c>
      <c r="Z36" s="9">
        <v>67</v>
      </c>
      <c r="AA36" s="9">
        <v>66.569999999999993</v>
      </c>
      <c r="AB36" s="9">
        <v>66.8</v>
      </c>
      <c r="AC36" s="104">
        <v>1306200</v>
      </c>
      <c r="AD36" s="9">
        <v>66.8</v>
      </c>
      <c r="AE36" s="2">
        <f t="shared" si="0"/>
        <v>0.43000000000000682</v>
      </c>
      <c r="AF36" s="138">
        <f t="shared" si="1"/>
        <v>3.4550097641581345E-3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75.61330000000001</v>
      </c>
      <c r="Q37" s="2"/>
      <c r="X37" s="110">
        <v>42541</v>
      </c>
      <c r="Y37" s="9">
        <v>67.05</v>
      </c>
      <c r="Z37" s="9">
        <v>67.290000000000006</v>
      </c>
      <c r="AA37" s="9">
        <v>66.55</v>
      </c>
      <c r="AB37" s="9">
        <v>66.569999999999993</v>
      </c>
      <c r="AC37" s="104">
        <v>1120200</v>
      </c>
      <c r="AD37" s="9">
        <v>66.569999999999993</v>
      </c>
      <c r="AE37" s="2">
        <f t="shared" si="0"/>
        <v>0.74000000000000909</v>
      </c>
      <c r="AF37" s="138">
        <f t="shared" si="1"/>
        <v>2.258355916892274E-3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74.919600000000017</v>
      </c>
      <c r="Q38" s="2"/>
      <c r="X38" s="110">
        <v>42538</v>
      </c>
      <c r="Y38" s="9">
        <v>66.44</v>
      </c>
      <c r="Z38" s="9">
        <v>66.540000000000006</v>
      </c>
      <c r="AA38" s="9">
        <v>66.03</v>
      </c>
      <c r="AB38" s="9">
        <v>66.42</v>
      </c>
      <c r="AC38" s="104">
        <v>1858900</v>
      </c>
      <c r="AD38" s="9">
        <v>66.42</v>
      </c>
      <c r="AE38" s="2">
        <f t="shared" si="0"/>
        <v>0.51000000000000512</v>
      </c>
      <c r="AF38" s="138">
        <f t="shared" si="1"/>
        <v>-7.5221904618616442E-4</v>
      </c>
    </row>
    <row r="39" spans="1:32" ht="20.25" thickBot="1" x14ac:dyDescent="0.35">
      <c r="O39" s="83">
        <v>1.07</v>
      </c>
      <c r="P39" s="83">
        <f t="shared" si="3"/>
        <v>74.22590000000001</v>
      </c>
      <c r="Q39" s="2"/>
      <c r="T39" s="112" t="s">
        <v>92</v>
      </c>
      <c r="U39" s="2"/>
      <c r="X39" s="110">
        <v>42537</v>
      </c>
      <c r="Y39" s="9">
        <v>65.489999999999995</v>
      </c>
      <c r="Z39" s="9">
        <v>66.569999999999993</v>
      </c>
      <c r="AA39" s="9">
        <v>65.45</v>
      </c>
      <c r="AB39" s="9">
        <v>66.47</v>
      </c>
      <c r="AC39" s="104">
        <v>1564800</v>
      </c>
      <c r="AD39" s="9">
        <v>66.47</v>
      </c>
      <c r="AE39" s="2">
        <f t="shared" si="0"/>
        <v>1.1199999999999903</v>
      </c>
      <c r="AF39" s="138">
        <f t="shared" si="1"/>
        <v>9.1088507666614582E-3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73.532200000000003</v>
      </c>
      <c r="Q40" s="2"/>
      <c r="T40" s="113" t="s">
        <v>98</v>
      </c>
      <c r="U40" s="106">
        <v>69.17</v>
      </c>
      <c r="X40" s="110">
        <v>42536</v>
      </c>
      <c r="Y40" s="9">
        <v>66.75</v>
      </c>
      <c r="Z40" s="9">
        <v>66.95</v>
      </c>
      <c r="AA40" s="9">
        <v>65.81</v>
      </c>
      <c r="AB40" s="9">
        <v>65.87</v>
      </c>
      <c r="AC40" s="104">
        <v>1991000</v>
      </c>
      <c r="AD40" s="9">
        <v>65.87</v>
      </c>
      <c r="AE40" s="2">
        <f t="shared" si="0"/>
        <v>1.1400000000000006</v>
      </c>
      <c r="AF40" s="138">
        <f t="shared" si="1"/>
        <v>-1.2295696506222753E-2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72.83850000000001</v>
      </c>
      <c r="Q41" s="2"/>
      <c r="T41" s="113" t="s">
        <v>99</v>
      </c>
      <c r="U41" s="106">
        <v>69.17</v>
      </c>
      <c r="X41" s="110">
        <v>42535</v>
      </c>
      <c r="Y41" s="9">
        <v>66.83</v>
      </c>
      <c r="Z41" s="9">
        <v>67.040000000000006</v>
      </c>
      <c r="AA41" s="9">
        <v>66.42</v>
      </c>
      <c r="AB41" s="9">
        <v>66.69</v>
      </c>
      <c r="AC41" s="104">
        <v>1464500</v>
      </c>
      <c r="AD41" s="9">
        <v>66.69</v>
      </c>
      <c r="AE41" s="2">
        <f t="shared" si="0"/>
        <v>0.62000000000000455</v>
      </c>
      <c r="AF41" s="138">
        <f t="shared" si="1"/>
        <v>-2.8409090909090606E-3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72.144800000000004</v>
      </c>
      <c r="Q42" s="2"/>
      <c r="T42" s="113" t="s">
        <v>100</v>
      </c>
      <c r="U42" s="106" t="s">
        <v>420</v>
      </c>
      <c r="X42" s="110">
        <v>42534</v>
      </c>
      <c r="Y42" s="9">
        <v>67.44</v>
      </c>
      <c r="Z42" s="9">
        <v>67.87</v>
      </c>
      <c r="AA42" s="9">
        <v>66.86</v>
      </c>
      <c r="AB42" s="9">
        <v>66.88</v>
      </c>
      <c r="AC42" s="104">
        <v>1761400</v>
      </c>
      <c r="AD42" s="9">
        <v>66.88</v>
      </c>
      <c r="AE42" s="2">
        <f t="shared" si="0"/>
        <v>1.0100000000000051</v>
      </c>
      <c r="AF42" s="138">
        <f t="shared" si="1"/>
        <v>-8.5976875185295176E-3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71.451100000000011</v>
      </c>
      <c r="Q43" s="2"/>
      <c r="T43" s="113" t="s">
        <v>101</v>
      </c>
      <c r="U43" s="106" t="s">
        <v>466</v>
      </c>
      <c r="X43" s="110">
        <v>42531</v>
      </c>
      <c r="Y43" s="9">
        <v>67.17</v>
      </c>
      <c r="Z43" s="9">
        <v>67.86</v>
      </c>
      <c r="AA43" s="9">
        <v>67.13</v>
      </c>
      <c r="AB43" s="9">
        <v>67.459999999999994</v>
      </c>
      <c r="AC43" s="104">
        <v>1636600</v>
      </c>
      <c r="AD43" s="9">
        <v>67.459999999999994</v>
      </c>
      <c r="AE43" s="2">
        <f t="shared" si="0"/>
        <v>0.73000000000000398</v>
      </c>
      <c r="AF43" s="138">
        <f t="shared" si="1"/>
        <v>-4.8679746275264169E-3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70.757400000000004</v>
      </c>
      <c r="Q44" s="2"/>
      <c r="T44" s="113" t="s">
        <v>102</v>
      </c>
      <c r="U44" s="106">
        <v>74.239999999999995</v>
      </c>
      <c r="X44" s="110">
        <v>42530</v>
      </c>
      <c r="Y44" s="9">
        <v>67.489999999999995</v>
      </c>
      <c r="Z44" s="9">
        <v>67.959999999999994</v>
      </c>
      <c r="AA44" s="9">
        <v>67.37</v>
      </c>
      <c r="AB44" s="9">
        <v>67.790000000000006</v>
      </c>
      <c r="AC44" s="104">
        <v>1456700</v>
      </c>
      <c r="AD44" s="9">
        <v>67.790000000000006</v>
      </c>
      <c r="AE44" s="2">
        <f t="shared" si="0"/>
        <v>0.5899999999999892</v>
      </c>
      <c r="AF44" s="138">
        <f t="shared" si="1"/>
        <v>1.6252955082742826E-3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70.063700000000011</v>
      </c>
      <c r="Q45" s="2"/>
      <c r="T45" s="113" t="s">
        <v>103</v>
      </c>
      <c r="U45" s="106">
        <v>1.0180199999999999</v>
      </c>
      <c r="X45" s="110">
        <v>42529</v>
      </c>
      <c r="Y45" s="9">
        <v>67.209999999999994</v>
      </c>
      <c r="Z45" s="9">
        <v>67.88</v>
      </c>
      <c r="AA45" s="9">
        <v>67.11</v>
      </c>
      <c r="AB45" s="9">
        <v>67.680000000000007</v>
      </c>
      <c r="AC45" s="104">
        <v>1645500</v>
      </c>
      <c r="AD45" s="9">
        <v>67.680000000000007</v>
      </c>
      <c r="AE45" s="2">
        <f t="shared" si="0"/>
        <v>0.76999999999999602</v>
      </c>
      <c r="AF45" s="138">
        <f t="shared" si="1"/>
        <v>3.7075485688862209E-3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69.37</v>
      </c>
      <c r="Q46" s="2"/>
      <c r="T46" s="113" t="s">
        <v>104</v>
      </c>
      <c r="U46" s="106" t="s">
        <v>367</v>
      </c>
      <c r="X46" s="110">
        <v>42528</v>
      </c>
      <c r="Y46" s="9">
        <v>67.72</v>
      </c>
      <c r="Z46" s="9">
        <v>67.88</v>
      </c>
      <c r="AA46" s="9">
        <v>67.319999999999993</v>
      </c>
      <c r="AB46" s="9">
        <v>67.430000000000007</v>
      </c>
      <c r="AC46" s="104">
        <v>1484100</v>
      </c>
      <c r="AD46" s="9">
        <v>67.430000000000007</v>
      </c>
      <c r="AE46" s="2">
        <f t="shared" si="0"/>
        <v>0.56000000000000227</v>
      </c>
      <c r="AF46" s="138">
        <f t="shared" si="1"/>
        <v>-2.8098195800059234E-3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68.676299999999998</v>
      </c>
      <c r="Q47" s="2"/>
      <c r="T47" s="113"/>
      <c r="U47" s="106"/>
      <c r="X47" s="110">
        <v>42527</v>
      </c>
      <c r="Y47" s="9">
        <v>67.53</v>
      </c>
      <c r="Z47" s="9">
        <v>68.02</v>
      </c>
      <c r="AA47" s="9">
        <v>67.42</v>
      </c>
      <c r="AB47" s="9">
        <v>67.62</v>
      </c>
      <c r="AC47" s="104">
        <v>1959600</v>
      </c>
      <c r="AD47" s="9">
        <v>67.62</v>
      </c>
      <c r="AE47" s="2">
        <f t="shared" si="0"/>
        <v>0.59999999999999432</v>
      </c>
      <c r="AF47" s="138">
        <f t="shared" si="1"/>
        <v>2.8177369123534302E-3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67.982600000000005</v>
      </c>
      <c r="Q48" s="2"/>
      <c r="T48" s="113" t="s">
        <v>105</v>
      </c>
      <c r="U48" s="106" t="s">
        <v>467</v>
      </c>
      <c r="X48" s="110">
        <v>42524</v>
      </c>
      <c r="Y48" s="9">
        <v>67.02</v>
      </c>
      <c r="Z48" s="9">
        <v>67.709999999999994</v>
      </c>
      <c r="AA48" s="9">
        <v>66.64</v>
      </c>
      <c r="AB48" s="9">
        <v>67.430000000000007</v>
      </c>
      <c r="AC48" s="104">
        <v>1625700</v>
      </c>
      <c r="AD48" s="9">
        <v>67.430000000000007</v>
      </c>
      <c r="AE48" s="2">
        <f t="shared" si="0"/>
        <v>1.0699999999999932</v>
      </c>
      <c r="AF48" s="138">
        <f t="shared" si="1"/>
        <v>-1.4827995255028981E-4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67.288899999999998</v>
      </c>
      <c r="T49" s="113" t="s">
        <v>106</v>
      </c>
      <c r="U49" s="106" t="s">
        <v>294</v>
      </c>
      <c r="X49" s="110">
        <v>42523</v>
      </c>
      <c r="Y49" s="9">
        <v>67.290000000000006</v>
      </c>
      <c r="Z49" s="9">
        <v>67.44</v>
      </c>
      <c r="AA49" s="9">
        <v>67.11</v>
      </c>
      <c r="AB49" s="9">
        <v>67.44</v>
      </c>
      <c r="AC49" s="104">
        <v>1153100</v>
      </c>
      <c r="AD49" s="9">
        <v>67.44</v>
      </c>
      <c r="AE49" s="2">
        <f t="shared" si="0"/>
        <v>0.32999999999999829</v>
      </c>
      <c r="AF49" s="138">
        <f t="shared" si="1"/>
        <v>0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66.595200000000006</v>
      </c>
      <c r="T50" s="113" t="s">
        <v>107</v>
      </c>
      <c r="U50" s="107">
        <v>1053054</v>
      </c>
      <c r="X50" s="110">
        <v>42522</v>
      </c>
      <c r="Y50" s="9">
        <v>67.180000000000007</v>
      </c>
      <c r="Z50" s="9">
        <v>67.5</v>
      </c>
      <c r="AA50" s="9">
        <v>66.67</v>
      </c>
      <c r="AB50" s="9">
        <v>67.44</v>
      </c>
      <c r="AC50" s="104">
        <v>1498400</v>
      </c>
      <c r="AD50" s="9">
        <v>67.44</v>
      </c>
      <c r="AE50" s="2">
        <f t="shared" si="0"/>
        <v>0.82999999999999829</v>
      </c>
      <c r="AF50" s="138" t="e">
        <f t="shared" si="1"/>
        <v>#DIV/0!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65.901499999999999</v>
      </c>
      <c r="T51" s="113" t="s">
        <v>110</v>
      </c>
      <c r="U51" s="107">
        <v>1799470</v>
      </c>
      <c r="X51" s="110">
        <v>42522</v>
      </c>
      <c r="Y51" s="9" t="s">
        <v>250</v>
      </c>
      <c r="Z51" s="9"/>
      <c r="AA51" s="9"/>
      <c r="AB51" s="9"/>
      <c r="AC51" s="104"/>
      <c r="AD51" s="9"/>
      <c r="AE51" s="2">
        <f t="shared" si="0"/>
        <v>0</v>
      </c>
      <c r="AF51" s="138">
        <f t="shared" si="1"/>
        <v>-1</v>
      </c>
    </row>
    <row r="52" spans="1:32" x14ac:dyDescent="0.25">
      <c r="O52" s="83">
        <v>0.94</v>
      </c>
      <c r="P52" s="83">
        <f t="shared" si="3"/>
        <v>65.207800000000006</v>
      </c>
      <c r="T52" s="113" t="s">
        <v>108</v>
      </c>
      <c r="U52" s="106" t="s">
        <v>368</v>
      </c>
      <c r="X52" s="110">
        <v>42521</v>
      </c>
      <c r="Y52" s="9">
        <v>67.75</v>
      </c>
      <c r="Z52" s="9">
        <v>67.959999999999994</v>
      </c>
      <c r="AA52" s="9">
        <v>67.17</v>
      </c>
      <c r="AB52" s="9">
        <v>67.510000000000005</v>
      </c>
      <c r="AC52" s="104">
        <v>3554400</v>
      </c>
      <c r="AD52" s="9">
        <v>67.180000000000007</v>
      </c>
      <c r="AE52" s="2">
        <f t="shared" si="0"/>
        <v>0.78999999999999204</v>
      </c>
      <c r="AF52" s="138">
        <f t="shared" si="1"/>
        <v>-2.5241276911653898E-3</v>
      </c>
    </row>
    <row r="53" spans="1:32" x14ac:dyDescent="0.25">
      <c r="O53" s="83">
        <v>0.93</v>
      </c>
      <c r="P53" s="83">
        <f t="shared" si="3"/>
        <v>64.514100000000013</v>
      </c>
      <c r="T53" s="113" t="s">
        <v>111</v>
      </c>
      <c r="U53" s="106">
        <v>17.47</v>
      </c>
      <c r="X53" s="110">
        <v>42517</v>
      </c>
      <c r="Y53" s="9">
        <v>67.56</v>
      </c>
      <c r="Z53" s="9">
        <v>67.87</v>
      </c>
      <c r="AA53" s="9">
        <v>67.459999999999994</v>
      </c>
      <c r="AB53" s="9">
        <v>67.680000000000007</v>
      </c>
      <c r="AC53" s="104">
        <v>839800</v>
      </c>
      <c r="AD53" s="9">
        <v>67.349999999999994</v>
      </c>
      <c r="AE53" s="2">
        <f t="shared" si="0"/>
        <v>0.4100000000000108</v>
      </c>
      <c r="AF53" s="138">
        <f t="shared" si="1"/>
        <v>2.5305150342362914E-3</v>
      </c>
    </row>
    <row r="54" spans="1:32" x14ac:dyDescent="0.25">
      <c r="O54" s="83">
        <v>0.92</v>
      </c>
      <c r="P54" s="83">
        <f t="shared" si="3"/>
        <v>63.820400000000006</v>
      </c>
      <c r="T54" s="113" t="s">
        <v>112</v>
      </c>
      <c r="U54" s="106">
        <v>3.97</v>
      </c>
      <c r="X54" s="110">
        <v>42516</v>
      </c>
      <c r="Y54" s="9">
        <v>67.28</v>
      </c>
      <c r="Z54" s="9">
        <v>67.58</v>
      </c>
      <c r="AA54" s="9">
        <v>67.150000000000006</v>
      </c>
      <c r="AB54" s="9">
        <v>67.510000000000005</v>
      </c>
      <c r="AC54" s="104">
        <v>1229800</v>
      </c>
      <c r="AD54" s="9">
        <v>67.180000000000007</v>
      </c>
      <c r="AE54" s="2">
        <f t="shared" si="0"/>
        <v>0.42999999999999261</v>
      </c>
      <c r="AF54" s="138">
        <f t="shared" si="1"/>
        <v>3.4353995519045277E-3</v>
      </c>
    </row>
    <row r="55" spans="1:32" x14ac:dyDescent="0.25">
      <c r="O55" s="83">
        <v>0.91</v>
      </c>
      <c r="P55" s="83">
        <f t="shared" si="3"/>
        <v>63.126700000000007</v>
      </c>
      <c r="T55" s="113" t="s">
        <v>109</v>
      </c>
      <c r="U55" s="106" t="s">
        <v>369</v>
      </c>
      <c r="X55" s="110">
        <v>42515</v>
      </c>
      <c r="Y55" s="9">
        <v>67.680000000000007</v>
      </c>
      <c r="Z55" s="9">
        <v>67.83</v>
      </c>
      <c r="AA55" s="9">
        <v>67.209999999999994</v>
      </c>
      <c r="AB55" s="9">
        <v>67.28</v>
      </c>
      <c r="AC55" s="104">
        <v>1715500</v>
      </c>
      <c r="AD55" s="9">
        <v>66.95</v>
      </c>
      <c r="AE55" s="2">
        <f t="shared" si="0"/>
        <v>0.62000000000000455</v>
      </c>
      <c r="AF55" s="138">
        <f t="shared" si="1"/>
        <v>-2.3841454328713541E-3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62.433000000000007</v>
      </c>
      <c r="X56" s="110">
        <v>42514</v>
      </c>
      <c r="Y56" s="9">
        <v>67.27</v>
      </c>
      <c r="Z56" s="9">
        <v>67.75</v>
      </c>
      <c r="AA56" s="9">
        <v>66.989999999999995</v>
      </c>
      <c r="AB56" s="9">
        <v>67.44</v>
      </c>
      <c r="AC56" s="104">
        <v>1840000</v>
      </c>
      <c r="AD56" s="9">
        <v>67.11</v>
      </c>
      <c r="AE56" s="2">
        <f t="shared" si="0"/>
        <v>0.76000000000000512</v>
      </c>
      <c r="AF56" s="138">
        <f t="shared" si="1"/>
        <v>8.4147257700977196E-3</v>
      </c>
    </row>
    <row r="57" spans="1:32" x14ac:dyDescent="0.25">
      <c r="X57" s="110">
        <v>42513</v>
      </c>
      <c r="Y57" s="9">
        <v>67.09</v>
      </c>
      <c r="Z57" s="9">
        <v>67.209999999999994</v>
      </c>
      <c r="AA57" s="9">
        <v>66.680000000000007</v>
      </c>
      <c r="AB57" s="9">
        <v>66.88</v>
      </c>
      <c r="AC57" s="104">
        <v>1331300</v>
      </c>
      <c r="AD57" s="9">
        <v>66.55</v>
      </c>
      <c r="AE57" s="2">
        <f t="shared" si="0"/>
        <v>0.52999999999998693</v>
      </c>
      <c r="AF57" s="138">
        <f t="shared" si="1"/>
        <v>-4.0407063753367112E-3</v>
      </c>
    </row>
    <row r="58" spans="1:32" x14ac:dyDescent="0.25">
      <c r="X58" s="110">
        <v>42510</v>
      </c>
      <c r="Y58" s="9">
        <v>67.11</v>
      </c>
      <c r="Z58" s="9">
        <v>67.709999999999994</v>
      </c>
      <c r="AA58" s="9">
        <v>66.959999999999994</v>
      </c>
      <c r="AB58" s="9">
        <v>67.150000000000006</v>
      </c>
      <c r="AC58" s="104">
        <v>1889000</v>
      </c>
      <c r="AD58" s="9">
        <v>66.819999999999993</v>
      </c>
      <c r="AE58" s="2">
        <f t="shared" si="0"/>
        <v>0.75</v>
      </c>
      <c r="AF58" s="138">
        <f t="shared" si="1"/>
        <v>4.660953240114063E-3</v>
      </c>
    </row>
    <row r="59" spans="1:32" x14ac:dyDescent="0.25">
      <c r="X59" s="110">
        <v>42509</v>
      </c>
      <c r="Y59" s="9">
        <v>66.98</v>
      </c>
      <c r="Z59" s="9">
        <v>67.25</v>
      </c>
      <c r="AA59" s="9">
        <v>66.59</v>
      </c>
      <c r="AB59" s="9">
        <v>66.84</v>
      </c>
      <c r="AC59" s="104">
        <v>2160700</v>
      </c>
      <c r="AD59" s="9">
        <v>66.510000000000005</v>
      </c>
      <c r="AE59" s="2">
        <f t="shared" si="0"/>
        <v>0.65999999999999659</v>
      </c>
      <c r="AF59" s="138">
        <f t="shared" si="1"/>
        <v>-7.7577204236908281E-3</v>
      </c>
    </row>
    <row r="60" spans="1:32" x14ac:dyDescent="0.25">
      <c r="X60" s="110">
        <v>42508</v>
      </c>
      <c r="Y60" s="9">
        <v>66.84</v>
      </c>
      <c r="Z60" s="9">
        <v>67.59</v>
      </c>
      <c r="AA60" s="9">
        <v>66.760000000000005</v>
      </c>
      <c r="AB60" s="9">
        <v>67.36</v>
      </c>
      <c r="AC60" s="104">
        <v>2444500</v>
      </c>
      <c r="AD60" s="9">
        <v>67.03</v>
      </c>
      <c r="AE60" s="2">
        <f t="shared" si="0"/>
        <v>0.82999999999999829</v>
      </c>
      <c r="AF60" s="138">
        <f t="shared" si="1"/>
        <v>3.8939643552493575E-3</v>
      </c>
    </row>
    <row r="61" spans="1:32" x14ac:dyDescent="0.25">
      <c r="X61" s="110">
        <v>42507</v>
      </c>
      <c r="Y61" s="9">
        <v>67.510000000000005</v>
      </c>
      <c r="Z61" s="9">
        <v>67.709999999999994</v>
      </c>
      <c r="AA61" s="9">
        <v>66.89</v>
      </c>
      <c r="AB61" s="9">
        <v>67.099999999999994</v>
      </c>
      <c r="AC61" s="104">
        <v>2015400</v>
      </c>
      <c r="AD61" s="9">
        <v>66.77</v>
      </c>
      <c r="AE61" s="2">
        <f t="shared" si="0"/>
        <v>0.81999999999999318</v>
      </c>
      <c r="AF61" s="138">
        <f t="shared" si="1"/>
        <v>-6.6944361797084406E-3</v>
      </c>
    </row>
    <row r="62" spans="1:32" x14ac:dyDescent="0.25">
      <c r="X62" s="110">
        <v>42506</v>
      </c>
      <c r="Y62" s="9">
        <v>67.19</v>
      </c>
      <c r="Z62" s="9">
        <v>67.790000000000006</v>
      </c>
      <c r="AA62" s="9">
        <v>67.13</v>
      </c>
      <c r="AB62" s="9">
        <v>67.55</v>
      </c>
      <c r="AC62" s="104">
        <v>2019800</v>
      </c>
      <c r="AD62" s="9">
        <v>67.22</v>
      </c>
      <c r="AE62" s="2">
        <f t="shared" si="0"/>
        <v>0.6600000000000108</v>
      </c>
      <c r="AF62" s="138">
        <f t="shared" si="1"/>
        <v>2.5354213273676152E-3</v>
      </c>
    </row>
    <row r="63" spans="1:32" x14ac:dyDescent="0.25">
      <c r="X63" s="110">
        <v>42503</v>
      </c>
      <c r="Y63" s="9">
        <v>67.650000000000006</v>
      </c>
      <c r="Z63" s="9">
        <v>67.78</v>
      </c>
      <c r="AA63" s="9">
        <v>67.28</v>
      </c>
      <c r="AB63" s="9">
        <v>67.38</v>
      </c>
      <c r="AC63" s="104">
        <v>1736100</v>
      </c>
      <c r="AD63" s="9">
        <v>67.05</v>
      </c>
      <c r="AE63" s="2">
        <f t="shared" si="0"/>
        <v>0.5</v>
      </c>
      <c r="AF63" s="138">
        <f t="shared" si="1"/>
        <v>-2.3805981252789099E-3</v>
      </c>
    </row>
    <row r="64" spans="1:32" x14ac:dyDescent="0.25">
      <c r="X64" s="110">
        <v>42502</v>
      </c>
      <c r="Y64" s="9">
        <v>67.569999999999993</v>
      </c>
      <c r="Z64" s="9">
        <v>67.77</v>
      </c>
      <c r="AA64" s="9">
        <v>67.08</v>
      </c>
      <c r="AB64" s="9">
        <v>67.540000000000006</v>
      </c>
      <c r="AC64" s="104">
        <v>2517300</v>
      </c>
      <c r="AD64" s="9">
        <v>67.209999999999994</v>
      </c>
      <c r="AE64" s="2">
        <f t="shared" si="0"/>
        <v>0.68999999999999773</v>
      </c>
      <c r="AF64" s="138">
        <f t="shared" si="1"/>
        <v>2.8349746344373816E-3</v>
      </c>
    </row>
    <row r="65" spans="24:32" x14ac:dyDescent="0.25">
      <c r="X65" s="110">
        <v>42501</v>
      </c>
      <c r="Y65" s="9">
        <v>67.680000000000007</v>
      </c>
      <c r="Z65" s="9">
        <v>67.97</v>
      </c>
      <c r="AA65" s="9">
        <v>67.319999999999993</v>
      </c>
      <c r="AB65" s="9">
        <v>67.349999999999994</v>
      </c>
      <c r="AC65" s="104">
        <v>2056700</v>
      </c>
      <c r="AD65" s="9">
        <v>67.02</v>
      </c>
      <c r="AE65" s="2">
        <f t="shared" si="0"/>
        <v>0.65000000000000568</v>
      </c>
      <c r="AF65" s="138">
        <f t="shared" si="1"/>
        <v>-9.3126385809314538E-3</v>
      </c>
    </row>
    <row r="66" spans="24:32" x14ac:dyDescent="0.25">
      <c r="X66" s="110">
        <v>42500</v>
      </c>
      <c r="Y66" s="9">
        <v>67.58</v>
      </c>
      <c r="Z66" s="9">
        <v>68</v>
      </c>
      <c r="AA66" s="9">
        <v>67.349999999999994</v>
      </c>
      <c r="AB66" s="9">
        <v>67.98</v>
      </c>
      <c r="AC66" s="104">
        <v>2248800</v>
      </c>
      <c r="AD66" s="9">
        <v>67.650000000000006</v>
      </c>
      <c r="AE66" s="2">
        <f t="shared" si="0"/>
        <v>0.65000000000000568</v>
      </c>
      <c r="AF66" s="138">
        <f t="shared" si="1"/>
        <v>1.1513157894736947E-2</v>
      </c>
    </row>
    <row r="67" spans="24:32" x14ac:dyDescent="0.25">
      <c r="X67" s="110">
        <v>42499</v>
      </c>
      <c r="Y67" s="9">
        <v>67.099999999999994</v>
      </c>
      <c r="Z67" s="9">
        <v>67.650000000000006</v>
      </c>
      <c r="AA67" s="9">
        <v>66.87</v>
      </c>
      <c r="AB67" s="9">
        <v>67.209999999999994</v>
      </c>
      <c r="AC67" s="104">
        <v>1836100</v>
      </c>
      <c r="AD67" s="9">
        <v>66.88</v>
      </c>
      <c r="AE67" s="2">
        <f>Z67-AA67</f>
        <v>0.78000000000000114</v>
      </c>
      <c r="AF67" s="138" t="e">
        <f>AD67/#REF!-1</f>
        <v>#REF!</v>
      </c>
    </row>
    <row r="68" spans="24:32" x14ac:dyDescent="0.25">
      <c r="X68" s="110">
        <v>42496</v>
      </c>
      <c r="Y68" s="9">
        <v>67.5</v>
      </c>
      <c r="Z68" s="9">
        <v>67.55</v>
      </c>
      <c r="AA68" s="9">
        <v>66.58</v>
      </c>
      <c r="AB68" s="9">
        <v>67.099999999999994</v>
      </c>
      <c r="AC68" s="104">
        <v>2213600</v>
      </c>
      <c r="AD68" s="9">
        <v>66.77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42591</v>
      </c>
      <c r="X2" s="40">
        <v>89.43</v>
      </c>
      <c r="Y2" s="40">
        <v>89.86</v>
      </c>
      <c r="Z2" s="40">
        <v>89.17</v>
      </c>
      <c r="AA2" s="40">
        <v>89.25</v>
      </c>
      <c r="AB2" s="95">
        <v>1044000</v>
      </c>
      <c r="AC2" s="40">
        <v>89.25</v>
      </c>
      <c r="AD2" s="2">
        <f>Y2-Z2</f>
        <v>0.68999999999999773</v>
      </c>
      <c r="AE2" s="138">
        <f>AC2/AC3-1</f>
        <v>-3.0160857908846372E-3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89.25</v>
      </c>
      <c r="W3" s="157">
        <v>42590</v>
      </c>
      <c r="X3" s="40">
        <v>89</v>
      </c>
      <c r="Y3" s="40">
        <v>90.47</v>
      </c>
      <c r="Z3" s="40">
        <v>89</v>
      </c>
      <c r="AA3" s="40">
        <v>89.52</v>
      </c>
      <c r="AB3" s="95">
        <v>1273300</v>
      </c>
      <c r="AC3" s="40">
        <v>89.52</v>
      </c>
      <c r="AD3" s="2">
        <f t="shared" ref="AD3:AD66" si="1">Y3-Z3</f>
        <v>1.4699999999999989</v>
      </c>
      <c r="AE3" s="138">
        <f t="shared" ref="AE3:AE66" si="2">AC3/AC4-1</f>
        <v>7.2007200720072273E-3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89.25</v>
      </c>
      <c r="W4" s="157">
        <v>42587</v>
      </c>
      <c r="X4" s="40">
        <v>88.16</v>
      </c>
      <c r="Y4" s="40">
        <v>89.38</v>
      </c>
      <c r="Z4" s="40">
        <v>87.61</v>
      </c>
      <c r="AA4" s="40">
        <v>88.88</v>
      </c>
      <c r="AB4" s="95">
        <v>1466900</v>
      </c>
      <c r="AC4" s="40">
        <v>88.88</v>
      </c>
      <c r="AD4" s="2">
        <f t="shared" si="1"/>
        <v>1.769999999999996</v>
      </c>
      <c r="AE4" s="138">
        <f t="shared" si="2"/>
        <v>1.4496062093368289E-2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42586</v>
      </c>
      <c r="X5" s="40">
        <v>87.57</v>
      </c>
      <c r="Y5" s="40">
        <v>88.31</v>
      </c>
      <c r="Z5" s="40">
        <v>86.88</v>
      </c>
      <c r="AA5" s="40">
        <v>87.61</v>
      </c>
      <c r="AB5" s="95">
        <v>1684800</v>
      </c>
      <c r="AC5" s="40">
        <v>87.61</v>
      </c>
      <c r="AD5" s="2">
        <f t="shared" si="1"/>
        <v>1.4300000000000068</v>
      </c>
      <c r="AE5" s="138" t="e">
        <f t="shared" si="2"/>
        <v>#DIV/0!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42586</v>
      </c>
      <c r="X6" s="40" t="s">
        <v>141</v>
      </c>
      <c r="Y6" s="40"/>
      <c r="Z6" s="40"/>
      <c r="AA6" s="40"/>
      <c r="AB6" s="95"/>
      <c r="AC6" s="40"/>
      <c r="AD6" s="2">
        <f t="shared" si="1"/>
        <v>0</v>
      </c>
      <c r="AE6" s="138">
        <f t="shared" si="2"/>
        <v>-1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42585</v>
      </c>
      <c r="X7" s="40">
        <v>87.09</v>
      </c>
      <c r="Y7" s="40">
        <v>88.53</v>
      </c>
      <c r="Z7" s="40">
        <v>87</v>
      </c>
      <c r="AA7" s="40">
        <v>88.33</v>
      </c>
      <c r="AB7" s="95">
        <v>1424000</v>
      </c>
      <c r="AC7" s="40">
        <v>87.74</v>
      </c>
      <c r="AD7" s="2">
        <f t="shared" si="1"/>
        <v>1.5300000000000011</v>
      </c>
      <c r="AE7" s="138">
        <f t="shared" si="2"/>
        <v>1.328097932786676E-2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42584</v>
      </c>
      <c r="X8" s="40">
        <v>88.25</v>
      </c>
      <c r="Y8" s="40">
        <v>88.52</v>
      </c>
      <c r="Z8" s="40">
        <v>86.91</v>
      </c>
      <c r="AA8" s="40">
        <v>87.17</v>
      </c>
      <c r="AB8" s="95">
        <v>1002400</v>
      </c>
      <c r="AC8" s="40">
        <v>86.59</v>
      </c>
      <c r="AD8" s="2">
        <f t="shared" si="1"/>
        <v>1.6099999999999994</v>
      </c>
      <c r="AE8" s="138">
        <f t="shared" si="2"/>
        <v>-1.5575261482491887E-2</v>
      </c>
    </row>
    <row r="9" spans="1:31" x14ac:dyDescent="0.25">
      <c r="O9" s="11" t="s">
        <v>231</v>
      </c>
      <c r="Q9" s="138">
        <f>IF(Q2=0, 0, Q8/Q6)</f>
        <v>0</v>
      </c>
      <c r="W9" s="157">
        <v>42583</v>
      </c>
      <c r="X9" s="40">
        <v>89.67</v>
      </c>
      <c r="Y9" s="40">
        <v>89.67</v>
      </c>
      <c r="Z9" s="40">
        <v>88.28</v>
      </c>
      <c r="AA9" s="40">
        <v>88.55</v>
      </c>
      <c r="AB9" s="95">
        <v>1639500</v>
      </c>
      <c r="AC9" s="40">
        <v>87.96</v>
      </c>
      <c r="AD9" s="2">
        <f t="shared" si="1"/>
        <v>1.3900000000000006</v>
      </c>
      <c r="AE9" s="138">
        <f t="shared" si="2"/>
        <v>-1.3680197353666879E-2</v>
      </c>
    </row>
    <row r="10" spans="1:31" x14ac:dyDescent="0.25">
      <c r="O10" s="11" t="s">
        <v>230</v>
      </c>
      <c r="P10" s="34"/>
      <c r="Q10" s="2">
        <v>0</v>
      </c>
      <c r="W10" s="157">
        <v>42580</v>
      </c>
      <c r="X10" s="40">
        <v>89.73</v>
      </c>
      <c r="Y10" s="40">
        <v>90.31</v>
      </c>
      <c r="Z10" s="40">
        <v>89.1</v>
      </c>
      <c r="AA10" s="40">
        <v>89.78</v>
      </c>
      <c r="AB10" s="95">
        <v>1218800</v>
      </c>
      <c r="AC10" s="40">
        <v>89.18</v>
      </c>
      <c r="AD10" s="2">
        <f t="shared" si="1"/>
        <v>1.210000000000008</v>
      </c>
      <c r="AE10" s="138">
        <f t="shared" si="2"/>
        <v>-2.6839633191678702E-3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2.6599999999999999E-2</v>
      </c>
      <c r="W11" s="157">
        <v>42579</v>
      </c>
      <c r="X11" s="40">
        <v>89.75</v>
      </c>
      <c r="Y11" s="40">
        <v>91.03</v>
      </c>
      <c r="Z11" s="40">
        <v>88.88</v>
      </c>
      <c r="AA11" s="40">
        <v>90.02</v>
      </c>
      <c r="AB11" s="95">
        <v>1525900</v>
      </c>
      <c r="AC11" s="40">
        <v>89.42</v>
      </c>
      <c r="AD11" s="2">
        <f t="shared" si="1"/>
        <v>2.1500000000000057</v>
      </c>
      <c r="AE11" s="138">
        <f t="shared" si="2"/>
        <v>-1.3401831583650381E-3</v>
      </c>
    </row>
    <row r="12" spans="1:31" x14ac:dyDescent="0.25">
      <c r="W12" s="157">
        <v>42578</v>
      </c>
      <c r="X12" s="40">
        <v>92.44</v>
      </c>
      <c r="Y12" s="40">
        <v>92.5</v>
      </c>
      <c r="Z12" s="40">
        <v>89.18</v>
      </c>
      <c r="AA12" s="40">
        <v>90.14</v>
      </c>
      <c r="AB12" s="95">
        <v>2736400</v>
      </c>
      <c r="AC12" s="40">
        <v>89.54</v>
      </c>
      <c r="AD12" s="2">
        <f t="shared" si="1"/>
        <v>3.3199999999999932</v>
      </c>
      <c r="AE12" s="138">
        <f t="shared" si="2"/>
        <v>-2.8112449799196693E-2</v>
      </c>
    </row>
    <row r="13" spans="1:31" x14ac:dyDescent="0.25">
      <c r="W13" s="157">
        <v>42577</v>
      </c>
      <c r="X13" s="40">
        <v>91.96</v>
      </c>
      <c r="Y13" s="40">
        <v>93.09</v>
      </c>
      <c r="Z13" s="40">
        <v>91.5</v>
      </c>
      <c r="AA13" s="40">
        <v>92.75</v>
      </c>
      <c r="AB13" s="95">
        <v>2141500</v>
      </c>
      <c r="AC13" s="40">
        <v>92.13</v>
      </c>
      <c r="AD13" s="2">
        <f t="shared" si="1"/>
        <v>1.5900000000000034</v>
      </c>
      <c r="AE13" s="138">
        <f t="shared" si="2"/>
        <v>8.5385878489327993E-3</v>
      </c>
    </row>
    <row r="14" spans="1:31" x14ac:dyDescent="0.25">
      <c r="W14" s="157">
        <v>42576</v>
      </c>
      <c r="X14" s="40">
        <v>92</v>
      </c>
      <c r="Y14" s="40">
        <v>92.73</v>
      </c>
      <c r="Z14" s="40">
        <v>90.97</v>
      </c>
      <c r="AA14" s="40">
        <v>91.96</v>
      </c>
      <c r="AB14" s="95">
        <v>1277500</v>
      </c>
      <c r="AC14" s="40">
        <v>91.35</v>
      </c>
      <c r="AD14" s="2">
        <f t="shared" si="1"/>
        <v>1.7600000000000051</v>
      </c>
      <c r="AE14" s="138">
        <f t="shared" si="2"/>
        <v>-5.47045951860059E-4</v>
      </c>
    </row>
    <row r="15" spans="1:31" x14ac:dyDescent="0.25">
      <c r="W15" s="157">
        <v>42573</v>
      </c>
      <c r="X15" s="40">
        <v>91.34</v>
      </c>
      <c r="Y15" s="40">
        <v>92.1</v>
      </c>
      <c r="Z15" s="40">
        <v>90.79</v>
      </c>
      <c r="AA15" s="40">
        <v>92.01</v>
      </c>
      <c r="AB15" s="95">
        <v>1047000</v>
      </c>
      <c r="AC15" s="40">
        <v>91.4</v>
      </c>
      <c r="AD15" s="2">
        <f t="shared" si="1"/>
        <v>1.3099999999999881</v>
      </c>
      <c r="AE15" s="138">
        <f t="shared" si="2"/>
        <v>4.947773501924102E-3</v>
      </c>
    </row>
    <row r="16" spans="1:31" x14ac:dyDescent="0.25">
      <c r="W16" s="157">
        <v>42572</v>
      </c>
      <c r="X16" s="40">
        <v>91.12</v>
      </c>
      <c r="Y16" s="40">
        <v>92.16</v>
      </c>
      <c r="Z16" s="40">
        <v>90.53</v>
      </c>
      <c r="AA16" s="40">
        <v>91.56</v>
      </c>
      <c r="AB16" s="95">
        <v>1453700</v>
      </c>
      <c r="AC16" s="40">
        <v>90.95</v>
      </c>
      <c r="AD16" s="2">
        <f t="shared" si="1"/>
        <v>1.6299999999999955</v>
      </c>
      <c r="AE16" s="138">
        <f t="shared" si="2"/>
        <v>-2.0847048496818177E-3</v>
      </c>
    </row>
    <row r="17" spans="1:31" x14ac:dyDescent="0.25">
      <c r="W17" s="157">
        <v>42571</v>
      </c>
      <c r="X17" s="40">
        <v>91.4</v>
      </c>
      <c r="Y17" s="40">
        <v>92.01</v>
      </c>
      <c r="Z17" s="40">
        <v>90.7</v>
      </c>
      <c r="AA17" s="40">
        <v>91.75</v>
      </c>
      <c r="AB17" s="95">
        <v>1371700</v>
      </c>
      <c r="AC17" s="40">
        <v>91.14</v>
      </c>
      <c r="AD17" s="2">
        <f t="shared" si="1"/>
        <v>1.3100000000000023</v>
      </c>
      <c r="AE17" s="138">
        <f t="shared" si="2"/>
        <v>3.8550501156513484E-3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42570</v>
      </c>
      <c r="X18" s="40">
        <v>91.05</v>
      </c>
      <c r="Y18" s="40">
        <v>91.78</v>
      </c>
      <c r="Z18" s="40">
        <v>90.86</v>
      </c>
      <c r="AA18" s="40">
        <v>91.4</v>
      </c>
      <c r="AB18" s="95">
        <v>1154700</v>
      </c>
      <c r="AC18" s="40">
        <v>90.79</v>
      </c>
      <c r="AD18" s="2">
        <f t="shared" si="1"/>
        <v>0.92000000000000171</v>
      </c>
      <c r="AE18" s="138">
        <f t="shared" si="2"/>
        <v>-2.3076923076922329E-3</v>
      </c>
    </row>
    <row r="19" spans="1:31" x14ac:dyDescent="0.25">
      <c r="W19" s="157">
        <v>42569</v>
      </c>
      <c r="X19" s="40">
        <v>91.28</v>
      </c>
      <c r="Y19" s="40">
        <v>91.72</v>
      </c>
      <c r="Z19" s="40">
        <v>90.9</v>
      </c>
      <c r="AA19" s="40">
        <v>91.61</v>
      </c>
      <c r="AB19" s="95">
        <v>895800</v>
      </c>
      <c r="AC19" s="40">
        <v>91</v>
      </c>
      <c r="AD19" s="2">
        <f t="shared" si="1"/>
        <v>0.81999999999999318</v>
      </c>
      <c r="AE19" s="138">
        <f t="shared" si="2"/>
        <v>1.320422535211252E-3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42566</v>
      </c>
      <c r="X20" s="40">
        <v>91.9</v>
      </c>
      <c r="Y20" s="40">
        <v>92.3</v>
      </c>
      <c r="Z20" s="40">
        <v>90.78</v>
      </c>
      <c r="AA20" s="40">
        <v>91.49</v>
      </c>
      <c r="AB20" s="95">
        <v>1204000</v>
      </c>
      <c r="AC20" s="40">
        <v>90.88</v>
      </c>
      <c r="AD20" s="2">
        <f t="shared" si="1"/>
        <v>1.519999999999996</v>
      </c>
      <c r="AE20" s="138">
        <f t="shared" si="2"/>
        <v>-3.2901952182496919E-3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42565</v>
      </c>
      <c r="X21" s="40">
        <v>91.25</v>
      </c>
      <c r="Y21" s="40">
        <v>92.64</v>
      </c>
      <c r="Z21" s="40">
        <v>90.85</v>
      </c>
      <c r="AA21" s="40">
        <v>91.79</v>
      </c>
      <c r="AB21" s="95">
        <v>2310800</v>
      </c>
      <c r="AC21" s="40">
        <v>91.18</v>
      </c>
      <c r="AD21" s="2">
        <f t="shared" si="1"/>
        <v>1.7900000000000063</v>
      </c>
      <c r="AE21" s="138">
        <f t="shared" si="2"/>
        <v>1.1313220940550206E-2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42564</v>
      </c>
      <c r="X22" s="40">
        <v>88.99</v>
      </c>
      <c r="Y22" s="40">
        <v>91.43</v>
      </c>
      <c r="Z22" s="40">
        <v>87.47</v>
      </c>
      <c r="AA22" s="40">
        <v>90.77</v>
      </c>
      <c r="AB22" s="95">
        <v>2658300</v>
      </c>
      <c r="AC22" s="40">
        <v>90.16</v>
      </c>
      <c r="AD22" s="2">
        <f t="shared" si="1"/>
        <v>3.960000000000008</v>
      </c>
      <c r="AE22" s="138">
        <f t="shared" si="2"/>
        <v>2.6528521006489836E-2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42563</v>
      </c>
      <c r="X23" s="40">
        <v>87.61</v>
      </c>
      <c r="Y23" s="40">
        <v>88.96</v>
      </c>
      <c r="Z23" s="40">
        <v>87.61</v>
      </c>
      <c r="AA23" s="40">
        <v>88.42</v>
      </c>
      <c r="AB23" s="95">
        <v>1491600</v>
      </c>
      <c r="AC23" s="40">
        <v>87.83</v>
      </c>
      <c r="AD23" s="2">
        <f t="shared" si="1"/>
        <v>1.3499999999999943</v>
      </c>
      <c r="AE23" s="138">
        <f t="shared" si="2"/>
        <v>1.6904017598703192E-2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42562</v>
      </c>
      <c r="X24" s="40">
        <v>86.65</v>
      </c>
      <c r="Y24" s="40">
        <v>87.47</v>
      </c>
      <c r="Z24" s="40">
        <v>86.64</v>
      </c>
      <c r="AA24" s="40">
        <v>86.95</v>
      </c>
      <c r="AB24" s="95">
        <v>1466300</v>
      </c>
      <c r="AC24" s="40">
        <v>86.37</v>
      </c>
      <c r="AD24" s="2">
        <f t="shared" si="1"/>
        <v>0.82999999999999829</v>
      </c>
      <c r="AE24" s="138">
        <f t="shared" si="2"/>
        <v>6.1742777260018755E-3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42559</v>
      </c>
      <c r="X25" s="40">
        <v>84.79</v>
      </c>
      <c r="Y25" s="40">
        <v>86.94</v>
      </c>
      <c r="Z25" s="40">
        <v>84.67</v>
      </c>
      <c r="AA25" s="40">
        <v>86.42</v>
      </c>
      <c r="AB25" s="95">
        <v>2131400</v>
      </c>
      <c r="AC25" s="40">
        <v>85.84</v>
      </c>
      <c r="AD25" s="2">
        <f t="shared" si="1"/>
        <v>2.269999999999996</v>
      </c>
      <c r="AE25" s="138">
        <f t="shared" si="2"/>
        <v>2.8270244369908992E-2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42558</v>
      </c>
      <c r="X26" s="40">
        <v>85.02</v>
      </c>
      <c r="Y26" s="40">
        <v>85.4</v>
      </c>
      <c r="Z26" s="40">
        <v>83.66</v>
      </c>
      <c r="AA26" s="40">
        <v>84.04</v>
      </c>
      <c r="AB26" s="95">
        <v>1452000</v>
      </c>
      <c r="AC26" s="40">
        <v>83.48</v>
      </c>
      <c r="AD26" s="2">
        <f t="shared" si="1"/>
        <v>1.7400000000000091</v>
      </c>
      <c r="AE26" s="138">
        <f t="shared" si="2"/>
        <v>-1.0666034605356645E-2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42557</v>
      </c>
      <c r="X27" s="40">
        <v>83.83</v>
      </c>
      <c r="Y27" s="40">
        <v>85.26</v>
      </c>
      <c r="Z27" s="40">
        <v>83.3</v>
      </c>
      <c r="AA27" s="40">
        <v>84.95</v>
      </c>
      <c r="AB27" s="95">
        <v>1839000</v>
      </c>
      <c r="AC27" s="40">
        <v>84.38</v>
      </c>
      <c r="AD27" s="2">
        <f t="shared" si="1"/>
        <v>1.960000000000008</v>
      </c>
      <c r="AE27" s="138">
        <f t="shared" si="2"/>
        <v>1.2479001679865487E-2</v>
      </c>
    </row>
    <row r="28" spans="1:31" x14ac:dyDescent="0.25">
      <c r="W28" s="157">
        <v>42556</v>
      </c>
      <c r="X28" s="40">
        <v>84.82</v>
      </c>
      <c r="Y28" s="40">
        <v>85.15</v>
      </c>
      <c r="Z28" s="40">
        <v>83.23</v>
      </c>
      <c r="AA28" s="40">
        <v>83.9</v>
      </c>
      <c r="AB28" s="95">
        <v>1406700</v>
      </c>
      <c r="AC28" s="40">
        <v>83.34</v>
      </c>
      <c r="AD28" s="2">
        <f t="shared" si="1"/>
        <v>1.9200000000000017</v>
      </c>
      <c r="AE28" s="138">
        <f t="shared" si="2"/>
        <v>-1.5242821694434472E-2</v>
      </c>
    </row>
    <row r="29" spans="1:31" x14ac:dyDescent="0.25">
      <c r="W29" s="157">
        <v>42552</v>
      </c>
      <c r="X29" s="40">
        <v>84.89</v>
      </c>
      <c r="Y29" s="40">
        <v>85.64</v>
      </c>
      <c r="Z29" s="40">
        <v>84.7</v>
      </c>
      <c r="AA29" s="40">
        <v>85.2</v>
      </c>
      <c r="AB29" s="95">
        <v>1239900</v>
      </c>
      <c r="AC29" s="40">
        <v>84.63</v>
      </c>
      <c r="AD29" s="2">
        <f t="shared" si="1"/>
        <v>0.93999999999999773</v>
      </c>
      <c r="AE29" s="138">
        <f t="shared" si="2"/>
        <v>8.2781456953640031E-4</v>
      </c>
    </row>
    <row r="30" spans="1:31" x14ac:dyDescent="0.25">
      <c r="W30" s="157">
        <v>42551</v>
      </c>
      <c r="X30" s="40">
        <v>84.16</v>
      </c>
      <c r="Y30" s="40">
        <v>85.13</v>
      </c>
      <c r="Z30" s="40">
        <v>83.23</v>
      </c>
      <c r="AA30" s="40">
        <v>85.13</v>
      </c>
      <c r="AB30" s="95">
        <v>1460800</v>
      </c>
      <c r="AC30" s="40">
        <v>84.56</v>
      </c>
      <c r="AD30" s="2">
        <f t="shared" si="1"/>
        <v>1.8999999999999915</v>
      </c>
      <c r="AE30" s="138">
        <f t="shared" si="2"/>
        <v>1.64683255198943E-2</v>
      </c>
    </row>
    <row r="31" spans="1:31" x14ac:dyDescent="0.25">
      <c r="W31" s="157">
        <v>42550</v>
      </c>
      <c r="X31" s="40">
        <v>83.02</v>
      </c>
      <c r="Y31" s="40">
        <v>84.19</v>
      </c>
      <c r="Z31" s="40">
        <v>82.91</v>
      </c>
      <c r="AA31" s="40">
        <v>83.75</v>
      </c>
      <c r="AB31" s="95">
        <v>951500</v>
      </c>
      <c r="AC31" s="40">
        <v>83.19</v>
      </c>
      <c r="AD31" s="2">
        <f t="shared" si="1"/>
        <v>1.2800000000000011</v>
      </c>
      <c r="AE31" s="138">
        <f t="shared" si="2"/>
        <v>1.8486777668951904E-2</v>
      </c>
    </row>
    <row r="32" spans="1:31" x14ac:dyDescent="0.25">
      <c r="W32" s="157">
        <v>42549</v>
      </c>
      <c r="X32" s="40">
        <v>80.78</v>
      </c>
      <c r="Y32" s="40">
        <v>82.45</v>
      </c>
      <c r="Z32" s="40">
        <v>80.42</v>
      </c>
      <c r="AA32" s="40">
        <v>82.23</v>
      </c>
      <c r="AB32" s="95">
        <v>1538100</v>
      </c>
      <c r="AC32" s="40">
        <v>81.680000000000007</v>
      </c>
      <c r="AD32" s="2">
        <f t="shared" si="1"/>
        <v>2.0300000000000011</v>
      </c>
      <c r="AE32" s="138">
        <f t="shared" si="2"/>
        <v>3.1964624131396002E-2</v>
      </c>
    </row>
    <row r="33" spans="15:31" x14ac:dyDescent="0.25">
      <c r="W33" s="157">
        <v>42548</v>
      </c>
      <c r="X33" s="40">
        <v>81.650000000000006</v>
      </c>
      <c r="Y33" s="40">
        <v>81.96</v>
      </c>
      <c r="Z33" s="40">
        <v>78.73</v>
      </c>
      <c r="AA33" s="40">
        <v>79.680000000000007</v>
      </c>
      <c r="AB33" s="95">
        <v>2009000</v>
      </c>
      <c r="AC33" s="40">
        <v>79.150000000000006</v>
      </c>
      <c r="AD33" s="2">
        <f t="shared" si="1"/>
        <v>3.2299999999999898</v>
      </c>
      <c r="AE33" s="138">
        <f t="shared" si="2"/>
        <v>-3.5814350103544834E-2</v>
      </c>
    </row>
    <row r="34" spans="15:31" x14ac:dyDescent="0.25">
      <c r="W34" s="157">
        <v>42545</v>
      </c>
      <c r="X34" s="40">
        <v>83.88</v>
      </c>
      <c r="Y34" s="40">
        <v>84.85</v>
      </c>
      <c r="Z34" s="40">
        <v>82.49</v>
      </c>
      <c r="AA34" s="40">
        <v>82.64</v>
      </c>
      <c r="AB34" s="95">
        <v>2196800</v>
      </c>
      <c r="AC34" s="40">
        <v>82.09</v>
      </c>
      <c r="AD34" s="2">
        <f t="shared" si="1"/>
        <v>2.3599999999999994</v>
      </c>
      <c r="AE34" s="138">
        <f t="shared" si="2"/>
        <v>-5.0104142559592613E-2</v>
      </c>
    </row>
    <row r="35" spans="15:31" x14ac:dyDescent="0.25">
      <c r="W35" s="157">
        <v>42544</v>
      </c>
      <c r="X35" s="40">
        <v>86.93</v>
      </c>
      <c r="Y35" s="40">
        <v>87.5</v>
      </c>
      <c r="Z35" s="40">
        <v>86.2</v>
      </c>
      <c r="AA35" s="40">
        <v>87</v>
      </c>
      <c r="AB35" s="95">
        <v>1291900</v>
      </c>
      <c r="AC35" s="40">
        <v>86.42</v>
      </c>
      <c r="AD35" s="2">
        <f t="shared" si="1"/>
        <v>1.2999999999999972</v>
      </c>
      <c r="AE35" s="138">
        <f t="shared" si="2"/>
        <v>1.099672437997179E-2</v>
      </c>
    </row>
    <row r="36" spans="15:31" x14ac:dyDescent="0.25">
      <c r="W36" s="157">
        <v>42543</v>
      </c>
      <c r="X36" s="40">
        <v>85.23</v>
      </c>
      <c r="Y36" s="40">
        <v>86.54</v>
      </c>
      <c r="Z36" s="40">
        <v>85.02</v>
      </c>
      <c r="AA36" s="40">
        <v>86.05</v>
      </c>
      <c r="AB36" s="95">
        <v>1488700</v>
      </c>
      <c r="AC36" s="40">
        <v>85.48</v>
      </c>
      <c r="AD36" s="2">
        <f t="shared" si="1"/>
        <v>1.5200000000000102</v>
      </c>
      <c r="AE36" s="138">
        <f t="shared" si="2"/>
        <v>1.2316437707247774E-2</v>
      </c>
    </row>
    <row r="37" spans="15:31" x14ac:dyDescent="0.25">
      <c r="W37" s="157">
        <v>42542</v>
      </c>
      <c r="X37" s="40">
        <v>84.32</v>
      </c>
      <c r="Y37" s="40">
        <v>85.54</v>
      </c>
      <c r="Z37" s="40">
        <v>84.32</v>
      </c>
      <c r="AA37" s="40">
        <v>85.01</v>
      </c>
      <c r="AB37" s="95">
        <v>1200500</v>
      </c>
      <c r="AC37" s="40">
        <v>84.44</v>
      </c>
      <c r="AD37" s="2">
        <f t="shared" si="1"/>
        <v>1.2200000000000131</v>
      </c>
      <c r="AE37" s="138">
        <f t="shared" si="2"/>
        <v>-7.5223319228960861E-3</v>
      </c>
    </row>
    <row r="38" spans="15:31" x14ac:dyDescent="0.25">
      <c r="W38" s="157">
        <v>42541</v>
      </c>
      <c r="X38" s="40">
        <v>86.21</v>
      </c>
      <c r="Y38" s="40">
        <v>86.99</v>
      </c>
      <c r="Z38" s="40">
        <v>85.48</v>
      </c>
      <c r="AA38" s="40">
        <v>85.65</v>
      </c>
      <c r="AB38" s="95">
        <v>1777000</v>
      </c>
      <c r="AC38" s="40">
        <v>85.08</v>
      </c>
      <c r="AD38" s="2">
        <f t="shared" si="1"/>
        <v>1.5099999999999909</v>
      </c>
      <c r="AE38" s="138">
        <f t="shared" si="2"/>
        <v>5.4360671236113323E-3</v>
      </c>
    </row>
    <row r="39" spans="15:31" x14ac:dyDescent="0.25">
      <c r="W39" s="157">
        <v>42538</v>
      </c>
      <c r="X39" s="40">
        <v>84.15</v>
      </c>
      <c r="Y39" s="40">
        <v>85.72</v>
      </c>
      <c r="Z39" s="40">
        <v>83.84</v>
      </c>
      <c r="AA39" s="40">
        <v>85.19</v>
      </c>
      <c r="AB39" s="95">
        <v>2195200</v>
      </c>
      <c r="AC39" s="40">
        <v>84.62</v>
      </c>
      <c r="AD39" s="2">
        <f t="shared" si="1"/>
        <v>1.8799999999999955</v>
      </c>
      <c r="AE39" s="138">
        <f t="shared" si="2"/>
        <v>1.1837857228267579E-2</v>
      </c>
    </row>
    <row r="40" spans="15:31" x14ac:dyDescent="0.25">
      <c r="W40" s="157">
        <v>42537</v>
      </c>
      <c r="X40" s="40">
        <v>83.03</v>
      </c>
      <c r="Y40" s="40">
        <v>84.5</v>
      </c>
      <c r="Z40" s="40">
        <v>82.28</v>
      </c>
      <c r="AA40" s="40">
        <v>84.19</v>
      </c>
      <c r="AB40" s="95">
        <v>1553700</v>
      </c>
      <c r="AC40" s="40">
        <v>83.63</v>
      </c>
      <c r="AD40" s="2">
        <f t="shared" si="1"/>
        <v>2.2199999999999989</v>
      </c>
      <c r="AE40" s="138">
        <f t="shared" si="2"/>
        <v>8.3192669399565489E-3</v>
      </c>
    </row>
    <row r="41" spans="15:31" x14ac:dyDescent="0.25">
      <c r="W41" s="157">
        <v>42536</v>
      </c>
      <c r="X41" s="40">
        <v>83.23</v>
      </c>
      <c r="Y41" s="40">
        <v>84.26</v>
      </c>
      <c r="Z41" s="40">
        <v>82.63</v>
      </c>
      <c r="AA41" s="40">
        <v>83.5</v>
      </c>
      <c r="AB41" s="95">
        <v>1774700</v>
      </c>
      <c r="AC41" s="40">
        <v>82.94</v>
      </c>
      <c r="AD41" s="2">
        <f t="shared" si="1"/>
        <v>1.6300000000000097</v>
      </c>
      <c r="AE41" s="138">
        <f t="shared" si="2"/>
        <v>8.3890577507599318E-3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42535</v>
      </c>
      <c r="X42" s="40">
        <v>83.23</v>
      </c>
      <c r="Y42" s="40">
        <v>84.25</v>
      </c>
      <c r="Z42" s="40">
        <v>82.58</v>
      </c>
      <c r="AA42" s="40">
        <v>82.8</v>
      </c>
      <c r="AB42" s="95">
        <v>1071000</v>
      </c>
      <c r="AC42" s="40">
        <v>82.25</v>
      </c>
      <c r="AD42" s="2">
        <f t="shared" si="1"/>
        <v>1.6700000000000017</v>
      </c>
      <c r="AE42" s="138">
        <f t="shared" si="2"/>
        <v>-5.0804403048264613E-3</v>
      </c>
    </row>
    <row r="43" spans="15:31" ht="15.75" thickTop="1" x14ac:dyDescent="0.25">
      <c r="O43" s="83">
        <v>1.1000000000000001</v>
      </c>
      <c r="P43" s="83">
        <f t="shared" ref="P43:P63" si="3">O43*$Q$4</f>
        <v>98.175000000000011</v>
      </c>
      <c r="Q43" s="2"/>
      <c r="R43" s="34"/>
      <c r="T43" s="10" t="s">
        <v>98</v>
      </c>
      <c r="U43" s="88">
        <v>89.52</v>
      </c>
      <c r="W43" s="157">
        <v>42534</v>
      </c>
      <c r="X43" s="40">
        <v>84</v>
      </c>
      <c r="Y43" s="40">
        <v>84.4</v>
      </c>
      <c r="Z43" s="40">
        <v>83.21</v>
      </c>
      <c r="AA43" s="40">
        <v>83.23</v>
      </c>
      <c r="AB43" s="95">
        <v>1617000</v>
      </c>
      <c r="AC43" s="40">
        <v>82.67</v>
      </c>
      <c r="AD43" s="2">
        <f t="shared" si="1"/>
        <v>1.1900000000000119</v>
      </c>
      <c r="AE43" s="138">
        <f t="shared" si="2"/>
        <v>-1.029570214294262E-2</v>
      </c>
    </row>
    <row r="44" spans="15:31" x14ac:dyDescent="0.25">
      <c r="O44" s="83">
        <v>1.0900000000000001</v>
      </c>
      <c r="P44" s="83">
        <f t="shared" si="3"/>
        <v>97.282500000000013</v>
      </c>
      <c r="Q44" s="2"/>
      <c r="R44" s="34"/>
      <c r="T44" s="10" t="s">
        <v>99</v>
      </c>
      <c r="U44" s="88">
        <v>89.43</v>
      </c>
      <c r="W44" s="157">
        <v>42531</v>
      </c>
      <c r="X44" s="40">
        <v>85.14</v>
      </c>
      <c r="Y44" s="40">
        <v>85.16</v>
      </c>
      <c r="Z44" s="40">
        <v>83.46</v>
      </c>
      <c r="AA44" s="40">
        <v>84.09</v>
      </c>
      <c r="AB44" s="95">
        <v>1168100</v>
      </c>
      <c r="AC44" s="40">
        <v>83.53</v>
      </c>
      <c r="AD44" s="2">
        <f t="shared" si="1"/>
        <v>1.7000000000000028</v>
      </c>
      <c r="AE44" s="138">
        <f t="shared" si="2"/>
        <v>-1.7640832647300986E-2</v>
      </c>
    </row>
    <row r="45" spans="15:31" x14ac:dyDescent="0.25">
      <c r="O45" s="83">
        <v>1.08</v>
      </c>
      <c r="P45" s="83">
        <f t="shared" si="3"/>
        <v>96.39</v>
      </c>
      <c r="Q45" s="2"/>
      <c r="R45" s="34"/>
      <c r="T45" s="10" t="s">
        <v>100</v>
      </c>
      <c r="U45" s="88" t="s">
        <v>437</v>
      </c>
      <c r="W45" s="157">
        <v>42530</v>
      </c>
      <c r="X45" s="40">
        <v>85.29</v>
      </c>
      <c r="Y45" s="40">
        <v>85.74</v>
      </c>
      <c r="Z45" s="40">
        <v>83.82</v>
      </c>
      <c r="AA45" s="40">
        <v>85.6</v>
      </c>
      <c r="AB45" s="95">
        <v>1817600</v>
      </c>
      <c r="AC45" s="40">
        <v>85.03</v>
      </c>
      <c r="AD45" s="2">
        <f t="shared" si="1"/>
        <v>1.9200000000000017</v>
      </c>
      <c r="AE45" s="138">
        <f t="shared" si="2"/>
        <v>-4.0993206840008733E-3</v>
      </c>
    </row>
    <row r="46" spans="15:31" x14ac:dyDescent="0.25">
      <c r="O46" s="83">
        <v>1.07</v>
      </c>
      <c r="P46" s="83">
        <f t="shared" si="3"/>
        <v>95.497500000000002</v>
      </c>
      <c r="Q46" s="2"/>
      <c r="R46" s="34"/>
      <c r="T46" s="10" t="s">
        <v>101</v>
      </c>
      <c r="U46" s="88" t="s">
        <v>438</v>
      </c>
      <c r="W46" s="157">
        <v>42529</v>
      </c>
      <c r="X46" s="40">
        <v>83.99</v>
      </c>
      <c r="Y46" s="40">
        <v>86.69</v>
      </c>
      <c r="Z46" s="40">
        <v>83.67</v>
      </c>
      <c r="AA46" s="40">
        <v>85.95</v>
      </c>
      <c r="AB46" s="95">
        <v>1862800</v>
      </c>
      <c r="AC46" s="40">
        <v>85.38</v>
      </c>
      <c r="AD46" s="2">
        <f t="shared" si="1"/>
        <v>3.019999999999996</v>
      </c>
      <c r="AE46" s="138">
        <f t="shared" si="2"/>
        <v>2.6448665544601901E-2</v>
      </c>
    </row>
    <row r="47" spans="15:31" x14ac:dyDescent="0.25">
      <c r="O47" s="83">
        <v>1.06</v>
      </c>
      <c r="P47" s="83">
        <f t="shared" si="3"/>
        <v>94.605000000000004</v>
      </c>
      <c r="Q47" s="2"/>
      <c r="R47" s="34"/>
      <c r="T47" s="10" t="s">
        <v>102</v>
      </c>
      <c r="U47" s="88">
        <v>91.62</v>
      </c>
      <c r="W47" s="157">
        <v>42528</v>
      </c>
      <c r="X47" s="40">
        <v>83.31</v>
      </c>
      <c r="Y47" s="40">
        <v>84.78</v>
      </c>
      <c r="Z47" s="40">
        <v>83.31</v>
      </c>
      <c r="AA47" s="40">
        <v>83.74</v>
      </c>
      <c r="AB47" s="95">
        <v>1139900</v>
      </c>
      <c r="AC47" s="40">
        <v>83.18</v>
      </c>
      <c r="AD47" s="2">
        <f t="shared" si="1"/>
        <v>1.4699999999999989</v>
      </c>
      <c r="AE47" s="138">
        <f t="shared" si="2"/>
        <v>5.6825051384357117E-3</v>
      </c>
    </row>
    <row r="48" spans="15:31" x14ac:dyDescent="0.25">
      <c r="O48" s="83">
        <v>1.05</v>
      </c>
      <c r="P48" s="83">
        <f t="shared" si="3"/>
        <v>93.712500000000006</v>
      </c>
      <c r="Q48" s="2"/>
      <c r="R48" s="34"/>
      <c r="T48" s="10" t="s">
        <v>103</v>
      </c>
      <c r="U48" s="88">
        <v>1.3119099999999999</v>
      </c>
      <c r="W48" s="157">
        <v>42527</v>
      </c>
      <c r="X48" s="40">
        <v>83.54</v>
      </c>
      <c r="Y48" s="40">
        <v>84.3</v>
      </c>
      <c r="Z48" s="40">
        <v>82.58</v>
      </c>
      <c r="AA48" s="40">
        <v>83.27</v>
      </c>
      <c r="AB48" s="95">
        <v>1493700</v>
      </c>
      <c r="AC48" s="40">
        <v>82.71</v>
      </c>
      <c r="AD48" s="2">
        <f t="shared" si="1"/>
        <v>1.7199999999999989</v>
      </c>
      <c r="AE48" s="138">
        <f t="shared" si="2"/>
        <v>1.938219261053975E-3</v>
      </c>
    </row>
    <row r="49" spans="15:31" x14ac:dyDescent="0.25">
      <c r="O49" s="83">
        <v>1.04</v>
      </c>
      <c r="P49" s="83">
        <f t="shared" si="3"/>
        <v>92.820000000000007</v>
      </c>
      <c r="Q49" s="2"/>
      <c r="R49" s="34"/>
      <c r="T49" s="10" t="s">
        <v>123</v>
      </c>
      <c r="U49" s="88" t="s">
        <v>351</v>
      </c>
      <c r="W49" s="157">
        <v>42524</v>
      </c>
      <c r="X49" s="40">
        <v>82.58</v>
      </c>
      <c r="Y49" s="40">
        <v>83.47</v>
      </c>
      <c r="Z49" s="40">
        <v>81.91</v>
      </c>
      <c r="AA49" s="40">
        <v>83.11</v>
      </c>
      <c r="AB49" s="95">
        <v>1554800</v>
      </c>
      <c r="AC49" s="40">
        <v>82.55</v>
      </c>
      <c r="AD49" s="2">
        <f t="shared" si="1"/>
        <v>1.5600000000000023</v>
      </c>
      <c r="AE49" s="138">
        <f t="shared" si="2"/>
        <v>-7.263043215107734E-4</v>
      </c>
    </row>
    <row r="50" spans="15:31" x14ac:dyDescent="0.25">
      <c r="O50" s="83">
        <v>1.03</v>
      </c>
      <c r="P50" s="83">
        <f t="shared" si="3"/>
        <v>91.927500000000009</v>
      </c>
      <c r="Q50" s="2"/>
      <c r="R50" s="34"/>
      <c r="T50" s="10"/>
      <c r="U50" s="88"/>
      <c r="W50" s="157">
        <v>42523</v>
      </c>
      <c r="X50" s="40">
        <v>82.6</v>
      </c>
      <c r="Y50" s="40">
        <v>83.23</v>
      </c>
      <c r="Z50" s="40">
        <v>82.06</v>
      </c>
      <c r="AA50" s="40">
        <v>83.17</v>
      </c>
      <c r="AB50" s="95">
        <v>1003600</v>
      </c>
      <c r="AC50" s="40">
        <v>82.61</v>
      </c>
      <c r="AD50" s="2">
        <f t="shared" si="1"/>
        <v>1.1700000000000017</v>
      </c>
      <c r="AE50" s="138">
        <f t="shared" si="2"/>
        <v>1.8190637885036054E-3</v>
      </c>
    </row>
    <row r="51" spans="15:31" x14ac:dyDescent="0.25">
      <c r="O51" s="83">
        <v>1.02</v>
      </c>
      <c r="P51" s="83">
        <f t="shared" si="3"/>
        <v>91.034999999999997</v>
      </c>
      <c r="Q51" s="2"/>
      <c r="R51" s="34"/>
      <c r="T51" s="10" t="s">
        <v>105</v>
      </c>
      <c r="U51" s="88" t="s">
        <v>439</v>
      </c>
      <c r="W51" s="157">
        <v>42522</v>
      </c>
      <c r="X51" s="40">
        <v>83.3</v>
      </c>
      <c r="Y51" s="40">
        <v>83.41</v>
      </c>
      <c r="Z51" s="40">
        <v>81.790000000000006</v>
      </c>
      <c r="AA51" s="40">
        <v>83.01</v>
      </c>
      <c r="AB51" s="95">
        <v>1525700</v>
      </c>
      <c r="AC51" s="40">
        <v>82.46</v>
      </c>
      <c r="AD51" s="2">
        <f t="shared" si="1"/>
        <v>1.6199999999999903</v>
      </c>
      <c r="AE51" s="138">
        <f t="shared" si="2"/>
        <v>-1.2455089820359366E-2</v>
      </c>
    </row>
    <row r="52" spans="15:31" x14ac:dyDescent="0.25">
      <c r="O52" s="83">
        <v>1.01</v>
      </c>
      <c r="P52" s="83">
        <f t="shared" si="3"/>
        <v>90.142499999999998</v>
      </c>
      <c r="Q52" s="2"/>
      <c r="R52" s="34"/>
      <c r="T52" s="10" t="s">
        <v>106</v>
      </c>
      <c r="U52" s="88" t="s">
        <v>233</v>
      </c>
      <c r="W52" s="157">
        <v>42521</v>
      </c>
      <c r="X52" s="40">
        <v>83.97</v>
      </c>
      <c r="Y52" s="40">
        <v>85.65</v>
      </c>
      <c r="Z52" s="40">
        <v>83.16</v>
      </c>
      <c r="AA52" s="40">
        <v>84.06</v>
      </c>
      <c r="AB52" s="95">
        <v>1695000</v>
      </c>
      <c r="AC52" s="40">
        <v>83.5</v>
      </c>
      <c r="AD52" s="2">
        <f t="shared" si="1"/>
        <v>2.4900000000000091</v>
      </c>
      <c r="AE52" s="138">
        <f t="shared" si="2"/>
        <v>7.1907957813999168E-4</v>
      </c>
    </row>
    <row r="53" spans="15:31" x14ac:dyDescent="0.25">
      <c r="O53" s="83">
        <v>1</v>
      </c>
      <c r="P53" s="83">
        <f t="shared" si="3"/>
        <v>89.25</v>
      </c>
      <c r="Q53" s="2"/>
      <c r="R53" s="34"/>
      <c r="T53" s="10" t="s">
        <v>107</v>
      </c>
      <c r="U53" s="90">
        <v>1044045</v>
      </c>
      <c r="W53" s="157">
        <v>42517</v>
      </c>
      <c r="X53" s="40">
        <v>83.94</v>
      </c>
      <c r="Y53" s="40">
        <v>84.35</v>
      </c>
      <c r="Z53" s="40">
        <v>83.22</v>
      </c>
      <c r="AA53" s="40">
        <v>84</v>
      </c>
      <c r="AB53" s="95">
        <v>1000500</v>
      </c>
      <c r="AC53" s="40">
        <v>83.44</v>
      </c>
      <c r="AD53" s="2">
        <f t="shared" si="1"/>
        <v>1.1299999999999955</v>
      </c>
      <c r="AE53" s="138">
        <f t="shared" si="2"/>
        <v>2.0415515792002736E-3</v>
      </c>
    </row>
    <row r="54" spans="15:31" x14ac:dyDescent="0.25">
      <c r="O54" s="83">
        <v>0.99</v>
      </c>
      <c r="P54" s="83">
        <f t="shared" si="3"/>
        <v>88.357500000000002</v>
      </c>
      <c r="Q54" s="2"/>
      <c r="R54" s="34"/>
      <c r="T54" s="10" t="s">
        <v>110</v>
      </c>
      <c r="U54" s="90">
        <v>1611550</v>
      </c>
      <c r="W54" s="157">
        <v>42516</v>
      </c>
      <c r="X54" s="40">
        <v>83.46</v>
      </c>
      <c r="Y54" s="40">
        <v>84.28</v>
      </c>
      <c r="Z54" s="40">
        <v>82.85</v>
      </c>
      <c r="AA54" s="40">
        <v>83.83</v>
      </c>
      <c r="AB54" s="95">
        <v>1726400</v>
      </c>
      <c r="AC54" s="40">
        <v>83.27</v>
      </c>
      <c r="AD54" s="2">
        <f t="shared" si="1"/>
        <v>1.4300000000000068</v>
      </c>
      <c r="AE54" s="138">
        <f t="shared" si="2"/>
        <v>6.2839879154077405E-3</v>
      </c>
    </row>
    <row r="55" spans="15:31" x14ac:dyDescent="0.25">
      <c r="O55" s="83">
        <v>0.98</v>
      </c>
      <c r="P55" s="83">
        <f t="shared" si="3"/>
        <v>87.465000000000003</v>
      </c>
      <c r="Q55" s="2"/>
      <c r="R55" s="34"/>
      <c r="T55" s="10" t="s">
        <v>108</v>
      </c>
      <c r="U55" s="88" t="s">
        <v>440</v>
      </c>
      <c r="W55" s="157">
        <v>42515</v>
      </c>
      <c r="X55" s="40">
        <v>82.3</v>
      </c>
      <c r="Y55" s="40">
        <v>83.75</v>
      </c>
      <c r="Z55" s="40">
        <v>82.15</v>
      </c>
      <c r="AA55" s="40">
        <v>83.31</v>
      </c>
      <c r="AB55" s="95">
        <v>3812500</v>
      </c>
      <c r="AC55" s="40">
        <v>82.75</v>
      </c>
      <c r="AD55" s="2">
        <f t="shared" si="1"/>
        <v>1.5999999999999943</v>
      </c>
      <c r="AE55" s="138">
        <f t="shared" si="2"/>
        <v>1.3099902056807E-2</v>
      </c>
    </row>
    <row r="56" spans="15:31" x14ac:dyDescent="0.25">
      <c r="O56" s="83">
        <v>0.97</v>
      </c>
      <c r="P56" s="83">
        <f t="shared" si="3"/>
        <v>86.572499999999991</v>
      </c>
      <c r="T56" s="10" t="s">
        <v>111</v>
      </c>
      <c r="U56" s="88">
        <v>16.72</v>
      </c>
      <c r="W56" s="157">
        <v>42514</v>
      </c>
      <c r="X56" s="40">
        <v>85</v>
      </c>
      <c r="Y56" s="40">
        <v>85.44</v>
      </c>
      <c r="Z56" s="40">
        <v>81.48</v>
      </c>
      <c r="AA56" s="40">
        <v>82.23</v>
      </c>
      <c r="AB56" s="95">
        <v>3320100</v>
      </c>
      <c r="AC56" s="40">
        <v>81.680000000000007</v>
      </c>
      <c r="AD56" s="2">
        <f t="shared" si="1"/>
        <v>3.9599999999999937</v>
      </c>
      <c r="AE56" s="138">
        <f t="shared" si="2"/>
        <v>-2.9006181645268581E-2</v>
      </c>
    </row>
    <row r="57" spans="15:31" x14ac:dyDescent="0.25">
      <c r="O57" s="83">
        <v>0.96</v>
      </c>
      <c r="P57" s="83">
        <f t="shared" si="3"/>
        <v>85.679999999999993</v>
      </c>
      <c r="T57" s="10" t="s">
        <v>112</v>
      </c>
      <c r="U57" s="88">
        <v>5.34</v>
      </c>
      <c r="W57" s="157">
        <v>42513</v>
      </c>
      <c r="X57" s="40">
        <v>85.36</v>
      </c>
      <c r="Y57" s="40">
        <v>85.79</v>
      </c>
      <c r="Z57" s="40">
        <v>84.44</v>
      </c>
      <c r="AA57" s="40">
        <v>84.69</v>
      </c>
      <c r="AB57" s="95">
        <v>1669600</v>
      </c>
      <c r="AC57" s="40">
        <v>84.12</v>
      </c>
      <c r="AD57" s="2">
        <f t="shared" si="1"/>
        <v>1.3500000000000085</v>
      </c>
      <c r="AE57" s="138">
        <f t="shared" si="2"/>
        <v>-8.8370448921880618E-3</v>
      </c>
    </row>
    <row r="58" spans="15:31" x14ac:dyDescent="0.25">
      <c r="O58" s="83">
        <v>0.95</v>
      </c>
      <c r="P58" s="83">
        <f t="shared" si="3"/>
        <v>84.787499999999994</v>
      </c>
      <c r="T58" s="10" t="s">
        <v>109</v>
      </c>
      <c r="U58" s="88" t="s">
        <v>392</v>
      </c>
      <c r="W58" s="157">
        <v>42510</v>
      </c>
      <c r="X58" s="40">
        <v>84.79</v>
      </c>
      <c r="Y58" s="40">
        <v>85.75</v>
      </c>
      <c r="Z58" s="40">
        <v>84.54</v>
      </c>
      <c r="AA58" s="40">
        <v>85.44</v>
      </c>
      <c r="AB58" s="95">
        <v>1418800</v>
      </c>
      <c r="AC58" s="40">
        <v>84.87</v>
      </c>
      <c r="AD58" s="2">
        <f t="shared" si="1"/>
        <v>1.2099999999999937</v>
      </c>
      <c r="AE58" s="138">
        <f t="shared" si="2"/>
        <v>1.3131192551032678E-2</v>
      </c>
    </row>
    <row r="59" spans="15:31" x14ac:dyDescent="0.25">
      <c r="O59" s="83">
        <v>0.94</v>
      </c>
      <c r="P59" s="83">
        <f t="shared" si="3"/>
        <v>83.894999999999996</v>
      </c>
      <c r="W59" s="157">
        <v>42509</v>
      </c>
      <c r="X59" s="40">
        <v>85.52</v>
      </c>
      <c r="Y59" s="40">
        <v>85.84</v>
      </c>
      <c r="Z59" s="40">
        <v>83.67</v>
      </c>
      <c r="AA59" s="40">
        <v>84.33</v>
      </c>
      <c r="AB59" s="95">
        <v>1624800</v>
      </c>
      <c r="AC59" s="40">
        <v>83.77</v>
      </c>
      <c r="AD59" s="2">
        <f t="shared" si="1"/>
        <v>2.1700000000000017</v>
      </c>
      <c r="AE59" s="138">
        <f t="shared" si="2"/>
        <v>-1.3774429008712064E-2</v>
      </c>
    </row>
    <row r="60" spans="15:31" x14ac:dyDescent="0.25">
      <c r="O60" s="83">
        <v>0.93</v>
      </c>
      <c r="P60" s="83">
        <f t="shared" si="3"/>
        <v>83.002499999999998</v>
      </c>
      <c r="W60" s="157">
        <v>42508</v>
      </c>
      <c r="X60" s="40">
        <v>85.65</v>
      </c>
      <c r="Y60" s="40">
        <v>87.77</v>
      </c>
      <c r="Z60" s="40">
        <v>84.6</v>
      </c>
      <c r="AA60" s="40">
        <v>85.51</v>
      </c>
      <c r="AB60" s="95">
        <v>2085200</v>
      </c>
      <c r="AC60" s="40">
        <v>84.94</v>
      </c>
      <c r="AD60" s="2">
        <f t="shared" si="1"/>
        <v>3.1700000000000017</v>
      </c>
      <c r="AE60" s="138">
        <f t="shared" si="2"/>
        <v>-4.1036463829289271E-3</v>
      </c>
    </row>
    <row r="61" spans="15:31" x14ac:dyDescent="0.25">
      <c r="O61" s="83">
        <v>0.92</v>
      </c>
      <c r="P61" s="83">
        <f t="shared" si="3"/>
        <v>82.11</v>
      </c>
      <c r="W61" s="157">
        <v>42507</v>
      </c>
      <c r="X61" s="40">
        <v>86.11</v>
      </c>
      <c r="Y61" s="40">
        <v>88</v>
      </c>
      <c r="Z61" s="40">
        <v>85.7</v>
      </c>
      <c r="AA61" s="40">
        <v>85.86</v>
      </c>
      <c r="AB61" s="95">
        <v>2171800</v>
      </c>
      <c r="AC61" s="40">
        <v>85.29</v>
      </c>
      <c r="AD61" s="2">
        <f t="shared" si="1"/>
        <v>2.2999999999999972</v>
      </c>
      <c r="AE61" s="138">
        <f t="shared" si="2"/>
        <v>-4.3194022881156702E-3</v>
      </c>
    </row>
    <row r="62" spans="15:31" x14ac:dyDescent="0.25">
      <c r="O62" s="83">
        <v>0.91</v>
      </c>
      <c r="P62" s="83">
        <f t="shared" si="3"/>
        <v>81.217500000000001</v>
      </c>
      <c r="W62" s="157">
        <v>42506</v>
      </c>
      <c r="X62" s="40">
        <v>86</v>
      </c>
      <c r="Y62" s="40">
        <v>87.63</v>
      </c>
      <c r="Z62" s="40">
        <v>86</v>
      </c>
      <c r="AA62" s="40">
        <v>86.24</v>
      </c>
      <c r="AB62" s="95">
        <v>1587900</v>
      </c>
      <c r="AC62" s="40">
        <v>85.66</v>
      </c>
      <c r="AD62" s="2">
        <f t="shared" si="1"/>
        <v>1.6299999999999955</v>
      </c>
      <c r="AE62" s="138">
        <f t="shared" si="2"/>
        <v>3.0444964871192415E-3</v>
      </c>
    </row>
    <row r="63" spans="15:31" x14ac:dyDescent="0.25">
      <c r="O63" s="83">
        <v>0.9</v>
      </c>
      <c r="P63" s="83">
        <f t="shared" si="3"/>
        <v>80.325000000000003</v>
      </c>
      <c r="W63" s="157">
        <v>42503</v>
      </c>
      <c r="X63" s="40">
        <v>87.81</v>
      </c>
      <c r="Y63" s="40">
        <v>88.63</v>
      </c>
      <c r="Z63" s="40">
        <v>85.29</v>
      </c>
      <c r="AA63" s="40">
        <v>85.97</v>
      </c>
      <c r="AB63" s="95">
        <v>1828400</v>
      </c>
      <c r="AC63" s="40">
        <v>85.4</v>
      </c>
      <c r="AD63" s="2">
        <f t="shared" si="1"/>
        <v>3.3399999999999892</v>
      </c>
      <c r="AE63" s="138">
        <f t="shared" si="2"/>
        <v>-2.5002854207101244E-2</v>
      </c>
    </row>
    <row r="64" spans="15:31" x14ac:dyDescent="0.25">
      <c r="W64" s="157">
        <v>42502</v>
      </c>
      <c r="X64" s="40">
        <v>89.22</v>
      </c>
      <c r="Y64" s="40">
        <v>89.63</v>
      </c>
      <c r="Z64" s="40">
        <v>87.63</v>
      </c>
      <c r="AA64" s="40">
        <v>88.18</v>
      </c>
      <c r="AB64" s="95">
        <v>1313300</v>
      </c>
      <c r="AC64" s="40">
        <v>87.59</v>
      </c>
      <c r="AD64" s="2">
        <f t="shared" si="1"/>
        <v>2</v>
      </c>
      <c r="AE64" s="138">
        <f t="shared" si="2"/>
        <v>-7.253768559446927E-3</v>
      </c>
    </row>
    <row r="65" spans="23:31" x14ac:dyDescent="0.25">
      <c r="W65" s="157">
        <v>42501</v>
      </c>
      <c r="X65" s="40">
        <v>90.07</v>
      </c>
      <c r="Y65" s="40">
        <v>90.5</v>
      </c>
      <c r="Z65" s="40">
        <v>88.8</v>
      </c>
      <c r="AA65" s="40">
        <v>88.82</v>
      </c>
      <c r="AB65" s="95">
        <v>1438000</v>
      </c>
      <c r="AC65" s="40">
        <v>88.23</v>
      </c>
      <c r="AD65" s="2">
        <f t="shared" si="1"/>
        <v>1.7000000000000028</v>
      </c>
      <c r="AE65" s="138">
        <f t="shared" si="2"/>
        <v>-1.6497603388696769E-2</v>
      </c>
    </row>
    <row r="66" spans="23:31" x14ac:dyDescent="0.25">
      <c r="W66" s="157">
        <v>42500</v>
      </c>
      <c r="X66" s="40">
        <v>88.72</v>
      </c>
      <c r="Y66" s="40">
        <v>90.7</v>
      </c>
      <c r="Z66" s="40">
        <v>88.29</v>
      </c>
      <c r="AA66" s="40">
        <v>90.31</v>
      </c>
      <c r="AB66" s="95">
        <v>1197200</v>
      </c>
      <c r="AC66" s="40">
        <v>89.71</v>
      </c>
      <c r="AD66" s="2">
        <f t="shared" si="1"/>
        <v>2.4099999999999966</v>
      </c>
      <c r="AE66" s="138">
        <f t="shared" si="2"/>
        <v>2.303569392176974E-2</v>
      </c>
    </row>
    <row r="67" spans="23:31" x14ac:dyDescent="0.25">
      <c r="W67" s="157">
        <v>42499</v>
      </c>
      <c r="X67" s="40">
        <v>89.17</v>
      </c>
      <c r="Y67" s="40">
        <v>89.79</v>
      </c>
      <c r="Z67" s="40">
        <v>87.99</v>
      </c>
      <c r="AA67" s="40">
        <v>88.28</v>
      </c>
      <c r="AB67" s="95">
        <v>1649600</v>
      </c>
      <c r="AC67" s="40">
        <v>87.69</v>
      </c>
      <c r="AD67" s="2">
        <f>Y67-Z67</f>
        <v>1.8000000000000114</v>
      </c>
      <c r="AE67" s="138">
        <f>AC67/AC68-1</f>
        <v>-1.5382887940714185E-2</v>
      </c>
    </row>
    <row r="68" spans="23:31" x14ac:dyDescent="0.25">
      <c r="W68" s="157">
        <v>42496</v>
      </c>
      <c r="X68" s="40">
        <v>87.96</v>
      </c>
      <c r="Y68" s="40">
        <v>89.94</v>
      </c>
      <c r="Z68" s="40">
        <v>87.82</v>
      </c>
      <c r="AA68" s="40">
        <v>89.66</v>
      </c>
      <c r="AB68" s="95">
        <v>1292500</v>
      </c>
      <c r="AC68" s="40">
        <v>89.06</v>
      </c>
      <c r="AD68" s="2">
        <f>Y68-Z68</f>
        <v>2.1200000000000045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42591</v>
      </c>
      <c r="X2" s="10">
        <v>168.94</v>
      </c>
      <c r="Y2" s="10">
        <v>172.17</v>
      </c>
      <c r="Z2" s="10">
        <v>168.7</v>
      </c>
      <c r="AA2" s="10">
        <v>171.17</v>
      </c>
      <c r="AB2" s="95">
        <v>3274300</v>
      </c>
      <c r="AC2" s="10">
        <v>171.17</v>
      </c>
      <c r="AD2" s="2">
        <f>Y2-Z2</f>
        <v>3.4699999999999989</v>
      </c>
      <c r="AE2" s="138">
        <f>AC2/AC3-1</f>
        <v>1.6750816750816799E-2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171.17</v>
      </c>
      <c r="T3" s="63"/>
      <c r="W3" s="133">
        <v>42590</v>
      </c>
      <c r="X3" s="10">
        <v>170</v>
      </c>
      <c r="Y3" s="10">
        <v>171.23</v>
      </c>
      <c r="Z3" s="10">
        <v>167.86</v>
      </c>
      <c r="AA3" s="10">
        <v>168.35</v>
      </c>
      <c r="AB3" s="95">
        <v>1908400</v>
      </c>
      <c r="AC3" s="10">
        <v>168.35</v>
      </c>
      <c r="AD3" s="2">
        <f t="shared" ref="AD3:AD66" si="0">Y3-Z3</f>
        <v>3.3699999999999761</v>
      </c>
      <c r="AE3" s="138">
        <f t="shared" ref="AE3:AE66" si="1">AC3/AC4-1</f>
        <v>-1.0404420409123039E-2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171.17</v>
      </c>
      <c r="T4" s="63"/>
      <c r="W4" s="133">
        <v>42587</v>
      </c>
      <c r="X4" s="10">
        <v>167.95</v>
      </c>
      <c r="Y4" s="10">
        <v>170.2</v>
      </c>
      <c r="Z4" s="10">
        <v>167.23</v>
      </c>
      <c r="AA4" s="10">
        <v>170.12</v>
      </c>
      <c r="AB4" s="95">
        <v>2559400</v>
      </c>
      <c r="AC4" s="10">
        <v>170.12</v>
      </c>
      <c r="AD4" s="2">
        <f t="shared" si="0"/>
        <v>2.9699999999999989</v>
      </c>
      <c r="AE4" s="138">
        <f t="shared" si="1"/>
        <v>1.8743637343553443E-2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42586</v>
      </c>
      <c r="X5" s="10">
        <v>164.27</v>
      </c>
      <c r="Y5" s="10">
        <v>167</v>
      </c>
      <c r="Z5" s="10">
        <v>164.2</v>
      </c>
      <c r="AA5" s="10">
        <v>166.99</v>
      </c>
      <c r="AB5" s="95">
        <v>1997800</v>
      </c>
      <c r="AC5" s="10">
        <v>166.99</v>
      </c>
      <c r="AD5" s="2">
        <f t="shared" si="0"/>
        <v>2.8000000000000114</v>
      </c>
      <c r="AE5" s="138">
        <f t="shared" si="1"/>
        <v>1.7549204801657448E-2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42585</v>
      </c>
      <c r="X6" s="10">
        <v>161.88</v>
      </c>
      <c r="Y6" s="10">
        <v>164.15</v>
      </c>
      <c r="Z6" s="10">
        <v>161.28</v>
      </c>
      <c r="AA6" s="10">
        <v>164.11</v>
      </c>
      <c r="AB6" s="95">
        <v>1501900</v>
      </c>
      <c r="AC6" s="10">
        <v>164.11</v>
      </c>
      <c r="AD6" s="2">
        <f t="shared" si="0"/>
        <v>2.8700000000000045</v>
      </c>
      <c r="AE6" s="138">
        <f t="shared" si="1"/>
        <v>7.4897169869239111E-3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42584</v>
      </c>
      <c r="X7" s="10">
        <v>163.1</v>
      </c>
      <c r="Y7" s="10">
        <v>163.99</v>
      </c>
      <c r="Z7" s="10">
        <v>162.27000000000001</v>
      </c>
      <c r="AA7" s="10">
        <v>162.88999999999999</v>
      </c>
      <c r="AB7" s="95">
        <v>2268900</v>
      </c>
      <c r="AC7" s="10">
        <v>162.88999999999999</v>
      </c>
      <c r="AD7" s="2">
        <f t="shared" si="0"/>
        <v>1.7199999999999989</v>
      </c>
      <c r="AE7" s="138">
        <f t="shared" si="1"/>
        <v>-3.7918170142499097E-3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42583</v>
      </c>
      <c r="X8" s="10">
        <v>162.78</v>
      </c>
      <c r="Y8" s="10">
        <v>163.88</v>
      </c>
      <c r="Z8" s="10">
        <v>161.9</v>
      </c>
      <c r="AA8" s="10">
        <v>163.51</v>
      </c>
      <c r="AB8" s="95">
        <v>1787600</v>
      </c>
      <c r="AC8" s="10">
        <v>163.51</v>
      </c>
      <c r="AD8" s="2">
        <f t="shared" si="0"/>
        <v>1.9799999999999898</v>
      </c>
      <c r="AE8" s="138">
        <f t="shared" si="1"/>
        <v>9.4456105692060088E-3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42580</v>
      </c>
      <c r="X9" s="10">
        <v>163.93</v>
      </c>
      <c r="Y9" s="10">
        <v>164.65</v>
      </c>
      <c r="Z9" s="10">
        <v>161.1</v>
      </c>
      <c r="AA9" s="10">
        <v>161.97999999999999</v>
      </c>
      <c r="AB9" s="95">
        <v>2603000</v>
      </c>
      <c r="AC9" s="10">
        <v>161.97999999999999</v>
      </c>
      <c r="AD9" s="2">
        <f t="shared" si="0"/>
        <v>3.5500000000000114</v>
      </c>
      <c r="AE9" s="138">
        <f t="shared" si="1"/>
        <v>-1.370029836205322E-2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42579</v>
      </c>
      <c r="X10" s="10">
        <v>165</v>
      </c>
      <c r="Y10" s="10">
        <v>166.97</v>
      </c>
      <c r="Z10" s="10">
        <v>163.92</v>
      </c>
      <c r="AA10" s="10">
        <v>164.23</v>
      </c>
      <c r="AB10" s="95">
        <v>1951200</v>
      </c>
      <c r="AC10" s="10">
        <v>164.23</v>
      </c>
      <c r="AD10" s="2">
        <f t="shared" si="0"/>
        <v>3.0500000000000114</v>
      </c>
      <c r="AE10" s="138">
        <f t="shared" si="1"/>
        <v>-8.6321381142098197E-3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1.18E-2</v>
      </c>
      <c r="W11" s="133">
        <v>42578</v>
      </c>
      <c r="X11" s="10">
        <v>165.94</v>
      </c>
      <c r="Y11" s="10">
        <v>167.6</v>
      </c>
      <c r="Z11" s="10">
        <v>162.71</v>
      </c>
      <c r="AA11" s="10">
        <v>165.66</v>
      </c>
      <c r="AB11" s="95">
        <v>3049300</v>
      </c>
      <c r="AC11" s="10">
        <v>165.66</v>
      </c>
      <c r="AD11" s="2">
        <f t="shared" si="0"/>
        <v>4.8899999999999864</v>
      </c>
      <c r="AE11" s="138">
        <f t="shared" si="1"/>
        <v>1.3582966226137971E-2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42577</v>
      </c>
      <c r="X12" s="10">
        <v>161.41</v>
      </c>
      <c r="Y12" s="10">
        <v>163.5</v>
      </c>
      <c r="Z12" s="10">
        <v>160.37</v>
      </c>
      <c r="AA12" s="10">
        <v>163.44</v>
      </c>
      <c r="AB12" s="95">
        <v>2863100</v>
      </c>
      <c r="AC12" s="10">
        <v>163.44</v>
      </c>
      <c r="AD12" s="2">
        <f t="shared" si="0"/>
        <v>3.1299999999999955</v>
      </c>
      <c r="AE12" s="138">
        <f t="shared" si="1"/>
        <v>2.2906496432594903E-2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42576</v>
      </c>
      <c r="X13" s="10">
        <v>159.63999999999999</v>
      </c>
      <c r="Y13" s="10">
        <v>160.69999999999999</v>
      </c>
      <c r="Z13" s="10">
        <v>159.27000000000001</v>
      </c>
      <c r="AA13" s="10">
        <v>159.78</v>
      </c>
      <c r="AB13" s="95">
        <v>962700</v>
      </c>
      <c r="AC13" s="10">
        <v>159.78</v>
      </c>
      <c r="AD13" s="2">
        <f t="shared" si="0"/>
        <v>1.4299999999999784</v>
      </c>
      <c r="AE13" s="138">
        <f t="shared" si="1"/>
        <v>6.8892089935501666E-4</v>
      </c>
    </row>
    <row r="14" spans="1:31" x14ac:dyDescent="0.25">
      <c r="W14" s="133">
        <v>42573</v>
      </c>
      <c r="X14" s="10">
        <v>159.59</v>
      </c>
      <c r="Y14" s="10">
        <v>160.30000000000001</v>
      </c>
      <c r="Z14" s="10">
        <v>156.69</v>
      </c>
      <c r="AA14" s="10">
        <v>159.66999999999999</v>
      </c>
      <c r="AB14" s="95">
        <v>1966400</v>
      </c>
      <c r="AC14" s="10">
        <v>159.66999999999999</v>
      </c>
      <c r="AD14" s="2">
        <f t="shared" si="0"/>
        <v>3.6100000000000136</v>
      </c>
      <c r="AE14" s="138">
        <f t="shared" si="1"/>
        <v>-4.6131787295057292E-3</v>
      </c>
    </row>
    <row r="15" spans="1:31" x14ac:dyDescent="0.25">
      <c r="W15" s="133">
        <v>42572</v>
      </c>
      <c r="X15" s="10">
        <v>163.01</v>
      </c>
      <c r="Y15" s="10">
        <v>163.47999999999999</v>
      </c>
      <c r="Z15" s="10">
        <v>159.82</v>
      </c>
      <c r="AA15" s="10">
        <v>160.41</v>
      </c>
      <c r="AB15" s="95">
        <v>1953000</v>
      </c>
      <c r="AC15" s="10">
        <v>160.41</v>
      </c>
      <c r="AD15" s="2">
        <f t="shared" si="0"/>
        <v>3.6599999999999966</v>
      </c>
      <c r="AE15" s="138">
        <f t="shared" si="1"/>
        <v>-1.389315792709156E-2</v>
      </c>
    </row>
    <row r="16" spans="1:31" x14ac:dyDescent="0.25">
      <c r="W16" s="133">
        <v>42571</v>
      </c>
      <c r="X16" s="10">
        <v>161.6</v>
      </c>
      <c r="Y16" s="10">
        <v>163.77000000000001</v>
      </c>
      <c r="Z16" s="10">
        <v>160.91999999999999</v>
      </c>
      <c r="AA16" s="10">
        <v>162.66999999999999</v>
      </c>
      <c r="AB16" s="95">
        <v>1806400</v>
      </c>
      <c r="AC16" s="10">
        <v>162.66999999999999</v>
      </c>
      <c r="AD16" s="2">
        <f t="shared" si="0"/>
        <v>2.8500000000000227</v>
      </c>
      <c r="AE16" s="138">
        <f t="shared" si="1"/>
        <v>1.3330841587242181E-2</v>
      </c>
    </row>
    <row r="17" spans="1:31" x14ac:dyDescent="0.25">
      <c r="W17" s="133">
        <v>42570</v>
      </c>
      <c r="X17" s="10">
        <v>161.47</v>
      </c>
      <c r="Y17" s="10">
        <v>162</v>
      </c>
      <c r="Z17" s="10">
        <v>159.79</v>
      </c>
      <c r="AA17" s="10">
        <v>160.53</v>
      </c>
      <c r="AB17" s="95">
        <v>1479700</v>
      </c>
      <c r="AC17" s="10">
        <v>160.53</v>
      </c>
      <c r="AD17" s="2">
        <f t="shared" si="0"/>
        <v>2.210000000000008</v>
      </c>
      <c r="AE17" s="138">
        <f t="shared" si="1"/>
        <v>-1.1088523378303572E-2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42569</v>
      </c>
      <c r="X18" s="10">
        <v>162.41999999999999</v>
      </c>
      <c r="Y18" s="10">
        <v>163.69999999999999</v>
      </c>
      <c r="Z18" s="10">
        <v>161.94999999999999</v>
      </c>
      <c r="AA18" s="10">
        <v>162.33000000000001</v>
      </c>
      <c r="AB18" s="95">
        <v>1462600</v>
      </c>
      <c r="AC18" s="10">
        <v>162.33000000000001</v>
      </c>
      <c r="AD18" s="2">
        <f t="shared" si="0"/>
        <v>1.75</v>
      </c>
      <c r="AE18" s="138">
        <f t="shared" si="1"/>
        <v>7.2598659717051373E-3</v>
      </c>
    </row>
    <row r="19" spans="1:31" x14ac:dyDescent="0.25">
      <c r="W19" s="133">
        <v>42566</v>
      </c>
      <c r="X19" s="10">
        <v>161.11000000000001</v>
      </c>
      <c r="Y19" s="10">
        <v>161.57</v>
      </c>
      <c r="Z19" s="10">
        <v>159.66</v>
      </c>
      <c r="AA19" s="10">
        <v>161.16</v>
      </c>
      <c r="AB19" s="95">
        <v>1925900</v>
      </c>
      <c r="AC19" s="10">
        <v>161.16</v>
      </c>
      <c r="AD19" s="2">
        <f t="shared" si="0"/>
        <v>1.9099999999999966</v>
      </c>
      <c r="AE19" s="138">
        <f t="shared" si="1"/>
        <v>2.3011381304807177E-3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42565</v>
      </c>
      <c r="X20" s="10">
        <v>159.55000000000001</v>
      </c>
      <c r="Y20" s="10">
        <v>161.06</v>
      </c>
      <c r="Z20" s="10">
        <v>158.86000000000001</v>
      </c>
      <c r="AA20" s="10">
        <v>160.79</v>
      </c>
      <c r="AB20" s="95">
        <v>2355000</v>
      </c>
      <c r="AC20" s="10">
        <v>160.79</v>
      </c>
      <c r="AD20" s="2">
        <f t="shared" si="0"/>
        <v>2.1999999999999886</v>
      </c>
      <c r="AE20" s="138">
        <f t="shared" si="1"/>
        <v>2.1472587510323438E-2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42564</v>
      </c>
      <c r="X21" s="10">
        <v>158.91</v>
      </c>
      <c r="Y21" s="10">
        <v>160.38</v>
      </c>
      <c r="Z21" s="10">
        <v>157.34</v>
      </c>
      <c r="AA21" s="10">
        <v>157.41</v>
      </c>
      <c r="AB21" s="95">
        <v>1573400</v>
      </c>
      <c r="AC21" s="10">
        <v>157.41</v>
      </c>
      <c r="AD21" s="2">
        <f t="shared" si="0"/>
        <v>3.039999999999992</v>
      </c>
      <c r="AE21" s="138">
        <f t="shared" si="1"/>
        <v>-7.4405700233306504E-3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42563</v>
      </c>
      <c r="X22" s="10">
        <v>158.58000000000001</v>
      </c>
      <c r="Y22" s="10">
        <v>160.91</v>
      </c>
      <c r="Z22" s="10">
        <v>158.25</v>
      </c>
      <c r="AA22" s="10">
        <v>158.59</v>
      </c>
      <c r="AB22" s="95">
        <v>2030600</v>
      </c>
      <c r="AC22" s="10">
        <v>158.59</v>
      </c>
      <c r="AD22" s="2">
        <f t="shared" si="0"/>
        <v>2.6599999999999966</v>
      </c>
      <c r="AE22" s="138">
        <f t="shared" si="1"/>
        <v>7.8164717844433351E-3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42562</v>
      </c>
      <c r="X23" s="10">
        <v>157.1</v>
      </c>
      <c r="Y23" s="10">
        <v>158.47</v>
      </c>
      <c r="Z23" s="10">
        <v>156.28</v>
      </c>
      <c r="AA23" s="10">
        <v>157.36000000000001</v>
      </c>
      <c r="AB23" s="95">
        <v>2520100</v>
      </c>
      <c r="AC23" s="10">
        <v>157.36000000000001</v>
      </c>
      <c r="AD23" s="2">
        <f t="shared" si="0"/>
        <v>2.1899999999999977</v>
      </c>
      <c r="AE23" s="138">
        <f t="shared" si="1"/>
        <v>1.4309655794766174E-2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42559</v>
      </c>
      <c r="X24" s="10">
        <v>152.65</v>
      </c>
      <c r="Y24" s="10">
        <v>155.25</v>
      </c>
      <c r="Z24" s="10">
        <v>151.94</v>
      </c>
      <c r="AA24" s="10">
        <v>155.13999999999999</v>
      </c>
      <c r="AB24" s="95">
        <v>2674100</v>
      </c>
      <c r="AC24" s="10">
        <v>155.13999999999999</v>
      </c>
      <c r="AD24" s="2">
        <f t="shared" si="0"/>
        <v>3.3100000000000023</v>
      </c>
      <c r="AE24" s="138">
        <f t="shared" si="1"/>
        <v>2.7485263924763137E-2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42558</v>
      </c>
      <c r="X25" s="10">
        <v>150.13999999999999</v>
      </c>
      <c r="Y25" s="10">
        <v>153</v>
      </c>
      <c r="Z25" s="10">
        <v>150.13999999999999</v>
      </c>
      <c r="AA25" s="10">
        <v>150.99</v>
      </c>
      <c r="AB25" s="95">
        <v>1924800</v>
      </c>
      <c r="AC25" s="10">
        <v>150.99</v>
      </c>
      <c r="AD25" s="2">
        <f t="shared" si="0"/>
        <v>2.8600000000000136</v>
      </c>
      <c r="AE25" s="138">
        <f t="shared" si="1"/>
        <v>2.3899621589325015E-3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42557</v>
      </c>
      <c r="X26" s="10">
        <v>149.36000000000001</v>
      </c>
      <c r="Y26" s="10">
        <v>151.27000000000001</v>
      </c>
      <c r="Z26" s="10">
        <v>147.16</v>
      </c>
      <c r="AA26" s="10">
        <v>150.63</v>
      </c>
      <c r="AB26" s="95">
        <v>2060300</v>
      </c>
      <c r="AC26" s="10">
        <v>150.63</v>
      </c>
      <c r="AD26" s="2">
        <f t="shared" si="0"/>
        <v>4.1100000000000136</v>
      </c>
      <c r="AE26" s="138">
        <f t="shared" si="1"/>
        <v>-8.6229769169543502E-4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42556</v>
      </c>
      <c r="X27" s="10">
        <v>151.58000000000001</v>
      </c>
      <c r="Y27" s="10">
        <v>151.71</v>
      </c>
      <c r="Z27" s="10">
        <v>149.53</v>
      </c>
      <c r="AA27" s="10">
        <v>150.76</v>
      </c>
      <c r="AB27" s="95">
        <v>2632100</v>
      </c>
      <c r="AC27" s="10">
        <v>150.76</v>
      </c>
      <c r="AD27" s="2">
        <f t="shared" si="0"/>
        <v>2.1800000000000068</v>
      </c>
      <c r="AE27" s="138">
        <f t="shared" si="1"/>
        <v>-2.2435481779276456E-2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42552</v>
      </c>
      <c r="X28" s="10">
        <v>154.47</v>
      </c>
      <c r="Y28" s="10">
        <v>155.87</v>
      </c>
      <c r="Z28" s="10">
        <v>153.62</v>
      </c>
      <c r="AA28" s="10">
        <v>154.22</v>
      </c>
      <c r="AB28" s="95">
        <v>1977900</v>
      </c>
      <c r="AC28" s="10">
        <v>154.22</v>
      </c>
      <c r="AD28" s="2">
        <f t="shared" si="0"/>
        <v>2.25</v>
      </c>
      <c r="AE28" s="138">
        <f t="shared" si="1"/>
        <v>-7.5933075933076744E-3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42551</v>
      </c>
      <c r="X29" s="10">
        <v>155</v>
      </c>
      <c r="Y29" s="10">
        <v>157.24</v>
      </c>
      <c r="Z29" s="10">
        <v>154.16999999999999</v>
      </c>
      <c r="AA29" s="10">
        <v>155.4</v>
      </c>
      <c r="AB29" s="95">
        <v>4262600</v>
      </c>
      <c r="AC29" s="10">
        <v>155.4</v>
      </c>
      <c r="AD29" s="2">
        <f t="shared" si="0"/>
        <v>3.0700000000000216</v>
      </c>
      <c r="AE29" s="138">
        <f t="shared" si="1"/>
        <v>2.580645161290418E-3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42550</v>
      </c>
      <c r="X30" s="10">
        <v>152.01</v>
      </c>
      <c r="Y30" s="10">
        <v>155.65</v>
      </c>
      <c r="Z30" s="10">
        <v>150.78</v>
      </c>
      <c r="AA30" s="10">
        <v>155</v>
      </c>
      <c r="AB30" s="95">
        <v>4786000</v>
      </c>
      <c r="AC30" s="10">
        <v>155</v>
      </c>
      <c r="AD30" s="2">
        <f t="shared" si="0"/>
        <v>4.8700000000000045</v>
      </c>
      <c r="AE30" s="138">
        <f t="shared" si="1"/>
        <v>3.4920210990184941E-2</v>
      </c>
    </row>
    <row r="31" spans="1:31" x14ac:dyDescent="0.25">
      <c r="W31" s="133">
        <v>42549</v>
      </c>
      <c r="X31" s="10">
        <v>146.69999999999999</v>
      </c>
      <c r="Y31" s="10">
        <v>149.93</v>
      </c>
      <c r="Z31" s="10">
        <v>146.58000000000001</v>
      </c>
      <c r="AA31" s="10">
        <v>149.77000000000001</v>
      </c>
      <c r="AB31" s="95">
        <v>3723300</v>
      </c>
      <c r="AC31" s="10">
        <v>149.77000000000001</v>
      </c>
      <c r="AD31" s="2">
        <f t="shared" si="0"/>
        <v>3.3499999999999943</v>
      </c>
      <c r="AE31" s="138">
        <f t="shared" si="1"/>
        <v>4.2748729374086247E-2</v>
      </c>
    </row>
    <row r="32" spans="1:31" x14ac:dyDescent="0.25">
      <c r="L32" t="s">
        <v>230</v>
      </c>
      <c r="M32" s="2">
        <f>M50+K50-F50</f>
        <v>780.73999999999796</v>
      </c>
      <c r="W32" s="133">
        <v>42548</v>
      </c>
      <c r="X32" s="10">
        <v>146.5</v>
      </c>
      <c r="Y32" s="10">
        <v>147.25</v>
      </c>
      <c r="Z32" s="10">
        <v>142.27000000000001</v>
      </c>
      <c r="AA32" s="10">
        <v>143.63</v>
      </c>
      <c r="AB32" s="95">
        <v>3786400</v>
      </c>
      <c r="AC32" s="10">
        <v>143.63</v>
      </c>
      <c r="AD32" s="2">
        <f t="shared" si="0"/>
        <v>4.9799999999999898</v>
      </c>
      <c r="AE32" s="138">
        <f t="shared" si="1"/>
        <v>-3.422538999462077E-2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42545</v>
      </c>
      <c r="X33" s="10">
        <v>152</v>
      </c>
      <c r="Y33" s="10">
        <v>154.87</v>
      </c>
      <c r="Z33" s="10">
        <v>148.4</v>
      </c>
      <c r="AA33" s="10">
        <v>148.72</v>
      </c>
      <c r="AB33" s="95">
        <v>6417700</v>
      </c>
      <c r="AC33" s="10">
        <v>148.72</v>
      </c>
      <c r="AD33" s="2">
        <f t="shared" si="0"/>
        <v>6.4699999999999989</v>
      </c>
      <c r="AE33" s="138">
        <f t="shared" si="1"/>
        <v>-6.241331484049939E-2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42544</v>
      </c>
      <c r="X34" s="10">
        <v>157.35</v>
      </c>
      <c r="Y34" s="10">
        <v>158.63</v>
      </c>
      <c r="Z34" s="10">
        <v>155.97</v>
      </c>
      <c r="AA34" s="10">
        <v>158.62</v>
      </c>
      <c r="AB34" s="95">
        <v>2443500</v>
      </c>
      <c r="AC34" s="10">
        <v>158.62</v>
      </c>
      <c r="AD34" s="2">
        <f t="shared" si="0"/>
        <v>2.6599999999999966</v>
      </c>
      <c r="AE34" s="138">
        <f t="shared" si="1"/>
        <v>2.2431352326930609E-2</v>
      </c>
    </row>
    <row r="35" spans="1:31" x14ac:dyDescent="0.25">
      <c r="A35" s="23" t="s">
        <v>71</v>
      </c>
      <c r="B35" s="5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42543</v>
      </c>
      <c r="X35" s="10">
        <v>155.72999999999999</v>
      </c>
      <c r="Y35" s="10">
        <v>157.16999999999999</v>
      </c>
      <c r="Z35" s="10">
        <v>154.80000000000001</v>
      </c>
      <c r="AA35" s="10">
        <v>155.13999999999999</v>
      </c>
      <c r="AB35" s="95">
        <v>1603900</v>
      </c>
      <c r="AC35" s="10">
        <v>155.13999999999999</v>
      </c>
      <c r="AD35" s="2">
        <f t="shared" si="0"/>
        <v>2.3699999999999761</v>
      </c>
      <c r="AE35" s="138">
        <f t="shared" si="1"/>
        <v>-4.3001091072460973E-3</v>
      </c>
    </row>
    <row r="36" spans="1:31" x14ac:dyDescent="0.25">
      <c r="B36" s="5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42542</v>
      </c>
      <c r="X36" s="10">
        <v>157.61000000000001</v>
      </c>
      <c r="Y36" s="10">
        <v>158.4</v>
      </c>
      <c r="Z36" s="10">
        <v>155.61000000000001</v>
      </c>
      <c r="AA36" s="10">
        <v>155.81</v>
      </c>
      <c r="AB36" s="95">
        <v>1612600</v>
      </c>
      <c r="AC36" s="10">
        <v>155.81</v>
      </c>
      <c r="AD36" s="2">
        <f t="shared" si="0"/>
        <v>2.789999999999992</v>
      </c>
      <c r="AE36" s="138">
        <f t="shared" si="1"/>
        <v>-7.136940036959194E-3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42541</v>
      </c>
      <c r="X37" s="10">
        <v>158.4</v>
      </c>
      <c r="Y37" s="10">
        <v>159.6</v>
      </c>
      <c r="Z37" s="10">
        <v>156.69</v>
      </c>
      <c r="AA37" s="10">
        <v>156.93</v>
      </c>
      <c r="AB37" s="95">
        <v>2026500</v>
      </c>
      <c r="AC37" s="10">
        <v>156.93</v>
      </c>
      <c r="AD37" s="2">
        <f t="shared" si="0"/>
        <v>2.9099999999999966</v>
      </c>
      <c r="AE37" s="138">
        <f t="shared" si="1"/>
        <v>5.9615384615385736E-3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42538</v>
      </c>
      <c r="X38" s="10">
        <v>158.97</v>
      </c>
      <c r="Y38" s="10">
        <v>159.75</v>
      </c>
      <c r="Z38" s="10">
        <v>154.93</v>
      </c>
      <c r="AA38" s="10">
        <v>156</v>
      </c>
      <c r="AB38" s="95">
        <v>4333300</v>
      </c>
      <c r="AC38" s="10">
        <v>156</v>
      </c>
      <c r="AD38" s="2">
        <f t="shared" si="0"/>
        <v>4.8199999999999932</v>
      </c>
      <c r="AE38" s="138">
        <f t="shared" si="1"/>
        <v>-1.6579461640295001E-2</v>
      </c>
    </row>
    <row r="39" spans="1:31" x14ac:dyDescent="0.25">
      <c r="B39" s="5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42537</v>
      </c>
      <c r="X39" s="10">
        <v>157.05000000000001</v>
      </c>
      <c r="Y39" s="10">
        <v>158.84</v>
      </c>
      <c r="Z39" s="10">
        <v>155.6</v>
      </c>
      <c r="AA39" s="10">
        <v>158.63</v>
      </c>
      <c r="AB39" s="95">
        <v>2280400</v>
      </c>
      <c r="AC39" s="10">
        <v>158.63</v>
      </c>
      <c r="AD39" s="2">
        <f t="shared" si="0"/>
        <v>3.2400000000000091</v>
      </c>
      <c r="AE39" s="138">
        <f t="shared" si="1"/>
        <v>1.4520202020200657E-3</v>
      </c>
    </row>
    <row r="40" spans="1:31" x14ac:dyDescent="0.25">
      <c r="B40" s="53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42536</v>
      </c>
      <c r="X40" s="10">
        <v>158.82</v>
      </c>
      <c r="Y40" s="10">
        <v>160.12</v>
      </c>
      <c r="Z40" s="10">
        <v>158.18</v>
      </c>
      <c r="AA40" s="10">
        <v>158.4</v>
      </c>
      <c r="AB40" s="95">
        <v>3088400</v>
      </c>
      <c r="AC40" s="10">
        <v>158.4</v>
      </c>
      <c r="AD40" s="2">
        <f t="shared" si="0"/>
        <v>1.9399999999999977</v>
      </c>
      <c r="AE40" s="138" t="e">
        <f t="shared" si="1"/>
        <v>#DIV/0!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8" t="s">
        <v>78</v>
      </c>
      <c r="P41" s="528"/>
      <c r="T41" s="91" t="s">
        <v>113</v>
      </c>
      <c r="W41" s="133">
        <v>42536</v>
      </c>
      <c r="X41" s="10" t="s">
        <v>259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188.28700000000001</v>
      </c>
      <c r="Q42" s="2"/>
      <c r="T42" s="135" t="s">
        <v>98</v>
      </c>
      <c r="U42" s="98">
        <v>168.35</v>
      </c>
      <c r="W42" s="133">
        <v>42535</v>
      </c>
      <c r="X42" s="10">
        <v>159.27000000000001</v>
      </c>
      <c r="Y42" s="10">
        <v>160.53</v>
      </c>
      <c r="Z42" s="10">
        <v>158.13</v>
      </c>
      <c r="AA42" s="10">
        <v>158.99</v>
      </c>
      <c r="AB42" s="95">
        <v>2566900</v>
      </c>
      <c r="AC42" s="10">
        <v>158.49</v>
      </c>
      <c r="AD42" s="2">
        <f t="shared" si="0"/>
        <v>2.4000000000000057</v>
      </c>
      <c r="AE42" s="138">
        <f t="shared" si="1"/>
        <v>-6.3945834116981848E-3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186.5753</v>
      </c>
      <c r="Q43" s="2"/>
      <c r="T43" s="136" t="s">
        <v>99</v>
      </c>
      <c r="U43" s="88">
        <v>168.94</v>
      </c>
      <c r="W43" s="133">
        <v>42534</v>
      </c>
      <c r="X43" s="10">
        <v>160.13999999999999</v>
      </c>
      <c r="Y43" s="10">
        <v>162.25</v>
      </c>
      <c r="Z43" s="10">
        <v>159.63999999999999</v>
      </c>
      <c r="AA43" s="10">
        <v>160.01</v>
      </c>
      <c r="AB43" s="95">
        <v>2156800</v>
      </c>
      <c r="AC43" s="10">
        <v>159.51</v>
      </c>
      <c r="AD43" s="2">
        <f t="shared" si="0"/>
        <v>2.6100000000000136</v>
      </c>
      <c r="AE43" s="138">
        <f t="shared" si="1"/>
        <v>-4.9903312332356675E-3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184.86359999999999</v>
      </c>
      <c r="Q44" s="2"/>
      <c r="T44" s="136" t="s">
        <v>100</v>
      </c>
      <c r="U44" s="88" t="s">
        <v>468</v>
      </c>
      <c r="W44" s="133">
        <v>42531</v>
      </c>
      <c r="X44" s="10">
        <v>162.16999999999999</v>
      </c>
      <c r="Y44" s="10">
        <v>162.97999999999999</v>
      </c>
      <c r="Z44" s="10">
        <v>160</v>
      </c>
      <c r="AA44" s="10">
        <v>160.82</v>
      </c>
      <c r="AB44" s="95">
        <v>2665700</v>
      </c>
      <c r="AC44" s="10">
        <v>160.31</v>
      </c>
      <c r="AD44" s="2">
        <f t="shared" si="0"/>
        <v>2.9799999999999898</v>
      </c>
      <c r="AE44" s="138">
        <f t="shared" si="1"/>
        <v>-2.0229800757853522E-2</v>
      </c>
    </row>
    <row r="45" spans="1:31" x14ac:dyDescent="0.25">
      <c r="O45" s="83">
        <v>1.07</v>
      </c>
      <c r="P45" s="83">
        <f t="shared" si="3"/>
        <v>183.15189999999998</v>
      </c>
      <c r="Q45" s="2"/>
      <c r="T45" s="136" t="s">
        <v>101</v>
      </c>
      <c r="U45" s="88" t="s">
        <v>469</v>
      </c>
      <c r="W45" s="133">
        <v>42530</v>
      </c>
      <c r="X45" s="10">
        <v>162.13999999999999</v>
      </c>
      <c r="Y45" s="10">
        <v>165.05</v>
      </c>
      <c r="Z45" s="10">
        <v>162.12</v>
      </c>
      <c r="AA45" s="10">
        <v>164.14</v>
      </c>
      <c r="AB45" s="95">
        <v>2914300</v>
      </c>
      <c r="AC45" s="10">
        <v>163.62</v>
      </c>
      <c r="AD45" s="2">
        <f t="shared" si="0"/>
        <v>2.9300000000000068</v>
      </c>
      <c r="AE45" s="138">
        <f t="shared" si="1"/>
        <v>2.6349653777806292E-3</v>
      </c>
    </row>
    <row r="46" spans="1:31" x14ac:dyDescent="0.25">
      <c r="O46" s="83">
        <v>1.06</v>
      </c>
      <c r="P46" s="83">
        <f t="shared" si="3"/>
        <v>181.4402</v>
      </c>
      <c r="Q46" s="2"/>
      <c r="T46" s="136" t="s">
        <v>102</v>
      </c>
      <c r="U46" s="88">
        <v>192.35</v>
      </c>
      <c r="W46" s="133">
        <v>42529</v>
      </c>
      <c r="X46" s="10">
        <v>164.09</v>
      </c>
      <c r="Y46" s="10">
        <v>164.62</v>
      </c>
      <c r="Z46" s="10">
        <v>163.34</v>
      </c>
      <c r="AA46" s="10">
        <v>163.69999999999999</v>
      </c>
      <c r="AB46" s="95">
        <v>2562000</v>
      </c>
      <c r="AC46" s="10">
        <v>163.19</v>
      </c>
      <c r="AD46" s="2">
        <f t="shared" si="0"/>
        <v>1.2800000000000011</v>
      </c>
      <c r="AE46" s="138">
        <f t="shared" si="1"/>
        <v>-6.8768257059396154E-3</v>
      </c>
    </row>
    <row r="47" spans="1:31" x14ac:dyDescent="0.25">
      <c r="O47" s="83">
        <v>1.05</v>
      </c>
      <c r="P47" s="83">
        <f t="shared" si="3"/>
        <v>179.7285</v>
      </c>
      <c r="Q47" s="2"/>
      <c r="T47" s="136" t="s">
        <v>103</v>
      </c>
      <c r="U47" s="88">
        <v>1.1150899999999999</v>
      </c>
      <c r="W47" s="133">
        <v>42528</v>
      </c>
      <c r="X47" s="10">
        <v>163.34</v>
      </c>
      <c r="Y47" s="10">
        <v>165.95</v>
      </c>
      <c r="Z47" s="10">
        <v>162.81</v>
      </c>
      <c r="AA47" s="10">
        <v>164.84</v>
      </c>
      <c r="AB47" s="95">
        <v>3234000</v>
      </c>
      <c r="AC47" s="10">
        <v>164.32</v>
      </c>
      <c r="AD47" s="2">
        <f t="shared" si="0"/>
        <v>3.1399999999999864</v>
      </c>
      <c r="AE47" s="138">
        <f t="shared" si="1"/>
        <v>1.2258978623790995E-2</v>
      </c>
    </row>
    <row r="48" spans="1:31" x14ac:dyDescent="0.25">
      <c r="O48" s="83">
        <v>1.04</v>
      </c>
      <c r="P48" s="83">
        <f t="shared" si="3"/>
        <v>178.01679999999999</v>
      </c>
      <c r="Q48" s="2"/>
      <c r="T48" s="136" t="s">
        <v>104</v>
      </c>
      <c r="U48" s="88" t="s">
        <v>396</v>
      </c>
      <c r="W48" s="133">
        <v>42527</v>
      </c>
      <c r="X48" s="10">
        <v>163.4</v>
      </c>
      <c r="Y48" s="10">
        <v>163.94</v>
      </c>
      <c r="Z48" s="10">
        <v>161.02000000000001</v>
      </c>
      <c r="AA48" s="10">
        <v>162.84</v>
      </c>
      <c r="AB48" s="95">
        <v>3401000</v>
      </c>
      <c r="AC48" s="10">
        <v>162.33000000000001</v>
      </c>
      <c r="AD48" s="2">
        <f t="shared" si="0"/>
        <v>2.9199999999999875</v>
      </c>
      <c r="AE48" s="138">
        <f t="shared" si="1"/>
        <v>1.7278617710583255E-3</v>
      </c>
    </row>
    <row r="49" spans="1:31" x14ac:dyDescent="0.25">
      <c r="O49" s="83">
        <v>1.03</v>
      </c>
      <c r="P49" s="83">
        <f t="shared" si="3"/>
        <v>176.30509999999998</v>
      </c>
      <c r="Q49" s="2"/>
      <c r="T49" s="136"/>
      <c r="U49" s="88"/>
      <c r="W49" s="133">
        <v>42524</v>
      </c>
      <c r="X49" s="10">
        <v>165.77</v>
      </c>
      <c r="Y49" s="10">
        <v>166</v>
      </c>
      <c r="Z49" s="10">
        <v>161.19999999999999</v>
      </c>
      <c r="AA49" s="10">
        <v>162.56</v>
      </c>
      <c r="AB49" s="95">
        <v>8298500</v>
      </c>
      <c r="AC49" s="10">
        <v>162.05000000000001</v>
      </c>
      <c r="AD49" s="2">
        <f t="shared" si="0"/>
        <v>4.8000000000000114</v>
      </c>
      <c r="AE49" s="138">
        <f t="shared" si="1"/>
        <v>4.9410698096101768E-2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174.5934</v>
      </c>
      <c r="Q50" s="2"/>
      <c r="T50" s="136" t="s">
        <v>105</v>
      </c>
      <c r="U50" s="88" t="s">
        <v>470</v>
      </c>
      <c r="W50" s="133">
        <v>42523</v>
      </c>
      <c r="X50" s="10">
        <v>155.21</v>
      </c>
      <c r="Y50" s="10">
        <v>155.52000000000001</v>
      </c>
      <c r="Z50" s="10">
        <v>153.38999999999999</v>
      </c>
      <c r="AA50" s="10">
        <v>154.91</v>
      </c>
      <c r="AB50" s="95">
        <v>4674600</v>
      </c>
      <c r="AC50" s="10">
        <v>154.41999999999999</v>
      </c>
      <c r="AD50" s="2">
        <f t="shared" si="0"/>
        <v>2.1300000000000239</v>
      </c>
      <c r="AE50" s="138">
        <f t="shared" si="1"/>
        <v>9.0744101633388752E-4</v>
      </c>
    </row>
    <row r="51" spans="1:31" x14ac:dyDescent="0.25">
      <c r="O51" s="83">
        <v>1.01</v>
      </c>
      <c r="P51" s="83">
        <f t="shared" si="3"/>
        <v>172.8817</v>
      </c>
      <c r="Q51" s="2"/>
      <c r="T51" s="136" t="s">
        <v>106</v>
      </c>
      <c r="U51" s="88" t="s">
        <v>471</v>
      </c>
      <c r="W51" s="133">
        <v>42522</v>
      </c>
      <c r="X51" s="10">
        <v>153.41</v>
      </c>
      <c r="Y51" s="10">
        <v>155.32</v>
      </c>
      <c r="Z51" s="10">
        <v>153.34</v>
      </c>
      <c r="AA51" s="10">
        <v>154.77000000000001</v>
      </c>
      <c r="AB51" s="95">
        <v>3077700</v>
      </c>
      <c r="AC51" s="10">
        <v>154.28</v>
      </c>
      <c r="AD51" s="2">
        <f t="shared" si="0"/>
        <v>1.9799999999999898</v>
      </c>
      <c r="AE51" s="138">
        <f t="shared" si="1"/>
        <v>2.6645869890167262E-3</v>
      </c>
    </row>
    <row r="52" spans="1:31" x14ac:dyDescent="0.25">
      <c r="O52" s="83">
        <v>1</v>
      </c>
      <c r="P52" s="83">
        <f t="shared" si="3"/>
        <v>171.17</v>
      </c>
      <c r="Q52" s="2"/>
      <c r="T52" s="136" t="s">
        <v>107</v>
      </c>
      <c r="U52" s="90">
        <v>3274632</v>
      </c>
      <c r="W52" s="133">
        <v>42521</v>
      </c>
      <c r="X52" s="10">
        <v>154</v>
      </c>
      <c r="Y52" s="10">
        <v>154.94999999999999</v>
      </c>
      <c r="Z52" s="10">
        <v>153.30000000000001</v>
      </c>
      <c r="AA52" s="10">
        <v>154.36000000000001</v>
      </c>
      <c r="AB52" s="95">
        <v>3205800</v>
      </c>
      <c r="AC52" s="10">
        <v>153.87</v>
      </c>
      <c r="AD52" s="2">
        <f t="shared" si="0"/>
        <v>1.6499999999999773</v>
      </c>
      <c r="AE52" s="138">
        <f t="shared" si="1"/>
        <v>6.8708284255987184E-3</v>
      </c>
    </row>
    <row r="53" spans="1:31" x14ac:dyDescent="0.25">
      <c r="O53" s="83">
        <v>0.99</v>
      </c>
      <c r="P53" s="83">
        <f t="shared" si="3"/>
        <v>169.45829999999998</v>
      </c>
      <c r="Q53" s="2"/>
      <c r="T53" s="136" t="s">
        <v>110</v>
      </c>
      <c r="U53" s="90">
        <v>2576950</v>
      </c>
      <c r="W53" s="133">
        <v>42517</v>
      </c>
      <c r="X53" s="10">
        <v>153</v>
      </c>
      <c r="Y53" s="10">
        <v>153.93</v>
      </c>
      <c r="Z53" s="10">
        <v>152.46</v>
      </c>
      <c r="AA53" s="10">
        <v>153.30000000000001</v>
      </c>
      <c r="AB53" s="95">
        <v>1869300</v>
      </c>
      <c r="AC53" s="10">
        <v>152.82</v>
      </c>
      <c r="AD53" s="2">
        <f t="shared" si="0"/>
        <v>1.4699999999999989</v>
      </c>
      <c r="AE53" s="138">
        <f t="shared" si="1"/>
        <v>1.8355841090862413E-3</v>
      </c>
    </row>
    <row r="54" spans="1:31" x14ac:dyDescent="0.25">
      <c r="O54" s="83">
        <v>0.98</v>
      </c>
      <c r="P54" s="83">
        <f t="shared" si="3"/>
        <v>167.74659999999997</v>
      </c>
      <c r="Q54" s="2"/>
      <c r="T54" s="136" t="s">
        <v>108</v>
      </c>
      <c r="U54" s="88" t="s">
        <v>472</v>
      </c>
      <c r="W54" s="133">
        <v>42516</v>
      </c>
      <c r="X54" s="10">
        <v>153.77000000000001</v>
      </c>
      <c r="Y54" s="10">
        <v>154.25</v>
      </c>
      <c r="Z54" s="10">
        <v>151.82</v>
      </c>
      <c r="AA54" s="10">
        <v>153.02000000000001</v>
      </c>
      <c r="AB54" s="95">
        <v>1843100</v>
      </c>
      <c r="AC54" s="10">
        <v>152.54</v>
      </c>
      <c r="AD54" s="2">
        <f t="shared" si="0"/>
        <v>2.4300000000000068</v>
      </c>
      <c r="AE54" s="138">
        <f t="shared" si="1"/>
        <v>-3.5926579136456027E-3</v>
      </c>
    </row>
    <row r="55" spans="1:31" x14ac:dyDescent="0.25">
      <c r="O55" s="83">
        <v>0.97</v>
      </c>
      <c r="P55" s="83">
        <f t="shared" si="3"/>
        <v>166.03489999999999</v>
      </c>
      <c r="T55" s="136" t="s">
        <v>111</v>
      </c>
      <c r="U55" s="88" t="s">
        <v>130</v>
      </c>
      <c r="W55" s="133">
        <v>42515</v>
      </c>
      <c r="X55" s="10">
        <v>151.84</v>
      </c>
      <c r="Y55" s="10">
        <v>154</v>
      </c>
      <c r="Z55" s="10">
        <v>150.49</v>
      </c>
      <c r="AA55" s="10">
        <v>153.57</v>
      </c>
      <c r="AB55" s="95">
        <v>2173700</v>
      </c>
      <c r="AC55" s="10">
        <v>153.09</v>
      </c>
      <c r="AD55" s="2">
        <f t="shared" si="0"/>
        <v>3.5099999999999909</v>
      </c>
      <c r="AE55" s="138">
        <f t="shared" si="1"/>
        <v>1.4244070491586047E-2</v>
      </c>
    </row>
    <row r="56" spans="1:31" x14ac:dyDescent="0.25">
      <c r="O56" s="83">
        <v>0.96</v>
      </c>
      <c r="P56" s="83">
        <f t="shared" si="3"/>
        <v>164.32319999999999</v>
      </c>
      <c r="T56" s="136" t="s">
        <v>112</v>
      </c>
      <c r="U56" s="88">
        <v>-0.69</v>
      </c>
      <c r="W56" s="133">
        <v>42514</v>
      </c>
      <c r="X56" s="10">
        <v>148.6</v>
      </c>
      <c r="Y56" s="10">
        <v>151.68</v>
      </c>
      <c r="Z56" s="10">
        <v>148.35</v>
      </c>
      <c r="AA56" s="10">
        <v>151.41999999999999</v>
      </c>
      <c r="AB56" s="95">
        <v>1990700</v>
      </c>
      <c r="AC56" s="10">
        <v>150.94</v>
      </c>
      <c r="AD56" s="2">
        <f t="shared" si="0"/>
        <v>3.3300000000000125</v>
      </c>
      <c r="AE56" s="138">
        <f t="shared" si="1"/>
        <v>2.2420917157759179E-2</v>
      </c>
    </row>
    <row r="57" spans="1:31" x14ac:dyDescent="0.25">
      <c r="O57" s="83">
        <v>0.95</v>
      </c>
      <c r="P57" s="83">
        <f t="shared" si="3"/>
        <v>162.61149999999998</v>
      </c>
      <c r="T57" s="136" t="s">
        <v>109</v>
      </c>
      <c r="U57" s="88" t="s">
        <v>473</v>
      </c>
      <c r="W57" s="133">
        <v>42513</v>
      </c>
      <c r="X57" s="10">
        <v>148.19</v>
      </c>
      <c r="Y57" s="10">
        <v>150.34</v>
      </c>
      <c r="Z57" s="10">
        <v>147.88</v>
      </c>
      <c r="AA57" s="10">
        <v>148.1</v>
      </c>
      <c r="AB57" s="95">
        <v>1760900</v>
      </c>
      <c r="AC57" s="10">
        <v>147.63</v>
      </c>
      <c r="AD57" s="2">
        <f t="shared" si="0"/>
        <v>2.460000000000008</v>
      </c>
      <c r="AE57" s="138">
        <f t="shared" si="1"/>
        <v>9.2978737950364376E-3</v>
      </c>
    </row>
    <row r="58" spans="1:31" x14ac:dyDescent="0.25">
      <c r="O58" s="83">
        <v>0.94</v>
      </c>
      <c r="P58" s="83">
        <f t="shared" si="3"/>
        <v>160.89979999999997</v>
      </c>
      <c r="W58" s="133">
        <v>42510</v>
      </c>
      <c r="X58" s="10">
        <v>144.13</v>
      </c>
      <c r="Y58" s="10">
        <v>147.66999999999999</v>
      </c>
      <c r="Z58" s="10">
        <v>143.71</v>
      </c>
      <c r="AA58" s="10">
        <v>146.72999999999999</v>
      </c>
      <c r="AB58" s="95">
        <v>2588900</v>
      </c>
      <c r="AC58" s="10">
        <v>146.27000000000001</v>
      </c>
      <c r="AD58" s="2">
        <f t="shared" si="0"/>
        <v>3.9599999999999795</v>
      </c>
      <c r="AE58" s="138">
        <f t="shared" si="1"/>
        <v>2.7971045048843957E-2</v>
      </c>
    </row>
    <row r="59" spans="1:31" x14ac:dyDescent="0.25">
      <c r="O59" s="83">
        <v>0.93</v>
      </c>
      <c r="P59" s="83">
        <f t="shared" si="3"/>
        <v>159.18809999999999</v>
      </c>
      <c r="W59" s="133">
        <v>42509</v>
      </c>
      <c r="X59" s="10">
        <v>143.03</v>
      </c>
      <c r="Y59" s="10">
        <v>144.66</v>
      </c>
      <c r="Z59" s="10">
        <v>141.12</v>
      </c>
      <c r="AA59" s="10">
        <v>142.74</v>
      </c>
      <c r="AB59" s="95">
        <v>1747800</v>
      </c>
      <c r="AC59" s="10">
        <v>142.29</v>
      </c>
      <c r="AD59" s="2">
        <f t="shared" si="0"/>
        <v>3.539999999999992</v>
      </c>
      <c r="AE59" s="138">
        <f t="shared" si="1"/>
        <v>-7.9481280066933113E-3</v>
      </c>
    </row>
    <row r="60" spans="1:31" x14ac:dyDescent="0.25">
      <c r="O60" s="83">
        <v>0.92</v>
      </c>
      <c r="P60" s="83">
        <f t="shared" si="3"/>
        <v>157.47639999999998</v>
      </c>
      <c r="W60" s="133">
        <v>42508</v>
      </c>
      <c r="X60" s="10">
        <v>140.53</v>
      </c>
      <c r="Y60" s="10">
        <v>145.05000000000001</v>
      </c>
      <c r="Z60" s="10">
        <v>140.33000000000001</v>
      </c>
      <c r="AA60" s="10">
        <v>143.88</v>
      </c>
      <c r="AB60" s="95">
        <v>2262000</v>
      </c>
      <c r="AC60" s="10">
        <v>143.43</v>
      </c>
      <c r="AD60" s="2">
        <f t="shared" si="0"/>
        <v>4.7199999999999989</v>
      </c>
      <c r="AE60" s="138">
        <f t="shared" si="1"/>
        <v>1.9185674696226895E-2</v>
      </c>
    </row>
    <row r="61" spans="1:31" x14ac:dyDescent="0.25">
      <c r="O61" s="83">
        <v>0.91</v>
      </c>
      <c r="P61" s="83">
        <f t="shared" si="3"/>
        <v>155.7647</v>
      </c>
      <c r="W61" s="133">
        <v>42507</v>
      </c>
      <c r="X61" s="10">
        <v>142.51</v>
      </c>
      <c r="Y61" s="10">
        <v>142.99</v>
      </c>
      <c r="Z61" s="10">
        <v>139.88</v>
      </c>
      <c r="AA61" s="10">
        <v>141.16999999999999</v>
      </c>
      <c r="AB61" s="95">
        <v>2124800</v>
      </c>
      <c r="AC61" s="10">
        <v>140.72999999999999</v>
      </c>
      <c r="AD61" s="2">
        <f t="shared" si="0"/>
        <v>3.1100000000000136</v>
      </c>
      <c r="AE61" s="138">
        <f t="shared" si="1"/>
        <v>-1.0337552742616052E-2</v>
      </c>
    </row>
    <row r="62" spans="1:31" x14ac:dyDescent="0.25">
      <c r="O62" s="83">
        <v>0.9</v>
      </c>
      <c r="P62" s="83">
        <f t="shared" si="3"/>
        <v>154.053</v>
      </c>
      <c r="W62" s="133">
        <v>42506</v>
      </c>
      <c r="X62" s="10">
        <v>140.87</v>
      </c>
      <c r="Y62" s="10">
        <v>143.62</v>
      </c>
      <c r="Z62" s="10">
        <v>140.69</v>
      </c>
      <c r="AA62" s="10">
        <v>142.65</v>
      </c>
      <c r="AB62" s="95">
        <v>2037300</v>
      </c>
      <c r="AC62" s="10">
        <v>142.19999999999999</v>
      </c>
      <c r="AD62" s="2">
        <f t="shared" si="0"/>
        <v>2.9300000000000068</v>
      </c>
      <c r="AE62" s="138">
        <f t="shared" si="1"/>
        <v>1.855167967910587E-2</v>
      </c>
    </row>
    <row r="63" spans="1:31" x14ac:dyDescent="0.25">
      <c r="W63" s="133">
        <v>42503</v>
      </c>
      <c r="X63" s="10">
        <v>140.94</v>
      </c>
      <c r="Y63" s="10">
        <v>143.13</v>
      </c>
      <c r="Z63" s="10">
        <v>139.62</v>
      </c>
      <c r="AA63" s="10">
        <v>140.05000000000001</v>
      </c>
      <c r="AB63" s="95">
        <v>2171600</v>
      </c>
      <c r="AC63" s="10">
        <v>139.61000000000001</v>
      </c>
      <c r="AD63" s="2">
        <f t="shared" si="0"/>
        <v>3.5099999999999909</v>
      </c>
      <c r="AE63" s="138">
        <f t="shared" si="1"/>
        <v>-7.0412517780937822E-3</v>
      </c>
    </row>
    <row r="64" spans="1:31" x14ac:dyDescent="0.25">
      <c r="W64" s="133">
        <v>42502</v>
      </c>
      <c r="X64" s="10">
        <v>144.07</v>
      </c>
      <c r="Y64" s="10">
        <v>144.72999999999999</v>
      </c>
      <c r="Z64" s="10">
        <v>139.52000000000001</v>
      </c>
      <c r="AA64" s="10">
        <v>141.04</v>
      </c>
      <c r="AB64" s="95">
        <v>2645200</v>
      </c>
      <c r="AC64" s="10">
        <v>140.6</v>
      </c>
      <c r="AD64" s="2">
        <f t="shared" si="0"/>
        <v>5.2099999999999795</v>
      </c>
      <c r="AE64" s="138">
        <f t="shared" si="1"/>
        <v>-1.9525801952580246E-2</v>
      </c>
    </row>
    <row r="65" spans="23:31" x14ac:dyDescent="0.25">
      <c r="W65" s="133">
        <v>42501</v>
      </c>
      <c r="X65" s="10">
        <v>144.09</v>
      </c>
      <c r="Y65" s="10">
        <v>146.22</v>
      </c>
      <c r="Z65" s="10">
        <v>143.51</v>
      </c>
      <c r="AA65" s="10">
        <v>143.85</v>
      </c>
      <c r="AB65" s="95">
        <v>1671600</v>
      </c>
      <c r="AC65" s="10">
        <v>143.4</v>
      </c>
      <c r="AD65" s="2">
        <f t="shared" si="0"/>
        <v>2.710000000000008</v>
      </c>
      <c r="AE65" s="138">
        <f t="shared" si="1"/>
        <v>-5.2719200887901829E-3</v>
      </c>
    </row>
    <row r="66" spans="23:31" x14ac:dyDescent="0.25">
      <c r="W66" s="133">
        <v>42500</v>
      </c>
      <c r="X66" s="10">
        <v>142.5</v>
      </c>
      <c r="Y66" s="10">
        <v>145.13999999999999</v>
      </c>
      <c r="Z66" s="10">
        <v>141.5</v>
      </c>
      <c r="AA66" s="10">
        <v>144.61000000000001</v>
      </c>
      <c r="AB66" s="95">
        <v>1846100</v>
      </c>
      <c r="AC66" s="10">
        <v>144.16</v>
      </c>
      <c r="AD66" s="2">
        <f t="shared" si="0"/>
        <v>3.6399999999999864</v>
      </c>
      <c r="AE66" s="138">
        <f t="shared" si="1"/>
        <v>1.5568862275449069E-2</v>
      </c>
    </row>
    <row r="67" spans="23:31" x14ac:dyDescent="0.25">
      <c r="W67" s="133">
        <v>42499</v>
      </c>
      <c r="X67" s="10">
        <v>142</v>
      </c>
      <c r="Y67" s="10">
        <v>143.91999999999999</v>
      </c>
      <c r="Z67" s="10">
        <v>141.26</v>
      </c>
      <c r="AA67" s="10">
        <v>142.4</v>
      </c>
      <c r="AB67" s="95">
        <v>1730000</v>
      </c>
      <c r="AC67" s="10">
        <v>141.94999999999999</v>
      </c>
      <c r="AD67" s="2">
        <f>Y67-Z67</f>
        <v>2.6599999999999966</v>
      </c>
      <c r="AE67" s="138">
        <f>AC67/AC68-1</f>
        <v>3.6057692307691624E-3</v>
      </c>
    </row>
    <row r="68" spans="23:31" x14ac:dyDescent="0.25">
      <c r="W68" s="133">
        <v>42496</v>
      </c>
      <c r="X68" s="10">
        <v>141.76</v>
      </c>
      <c r="Y68" s="10">
        <v>142.5</v>
      </c>
      <c r="Z68" s="10">
        <v>139.18</v>
      </c>
      <c r="AA68" s="10">
        <v>141.88999999999999</v>
      </c>
      <c r="AB68" s="95">
        <v>3002700</v>
      </c>
      <c r="AC68" s="10">
        <v>141.44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150</v>
      </c>
      <c r="T2" s="1">
        <v>42570</v>
      </c>
      <c r="U2" t="s">
        <v>321</v>
      </c>
      <c r="W2" s="133">
        <v>42591</v>
      </c>
      <c r="X2" s="10">
        <v>49</v>
      </c>
      <c r="Y2" s="10">
        <v>49.47</v>
      </c>
      <c r="Z2" s="10">
        <v>47.78</v>
      </c>
      <c r="AA2" s="10">
        <v>47.81</v>
      </c>
      <c r="AB2" s="95">
        <v>3456000</v>
      </c>
      <c r="AC2" s="10">
        <v>47.81</v>
      </c>
      <c r="AD2" s="2">
        <f>Y2-Z2</f>
        <v>1.6899999999999977</v>
      </c>
      <c r="AE2" s="138">
        <f>AC2/AC3-1</f>
        <v>-1.4023510002062256E-2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37.965266666666651</v>
      </c>
      <c r="T3" s="1"/>
      <c r="W3" s="133">
        <v>42590</v>
      </c>
      <c r="X3" s="10">
        <v>48.39</v>
      </c>
      <c r="Y3" s="10">
        <v>49.32</v>
      </c>
      <c r="Z3" s="10">
        <v>47.9</v>
      </c>
      <c r="AA3" s="10">
        <v>48.49</v>
      </c>
      <c r="AB3" s="95">
        <v>4310100</v>
      </c>
      <c r="AC3" s="10">
        <v>48.49</v>
      </c>
      <c r="AD3" s="2">
        <f t="shared" ref="AD3:AD66" si="1">Y3-Z3</f>
        <v>1.4200000000000017</v>
      </c>
      <c r="AE3" s="138">
        <f t="shared" ref="AE3:AE66" si="2">AC3/AC4-1</f>
        <v>1.6525511258005388E-3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47.81</v>
      </c>
      <c r="T4" s="163"/>
      <c r="W4" s="133">
        <v>42587</v>
      </c>
      <c r="X4" s="10">
        <v>46.25</v>
      </c>
      <c r="Y4" s="10">
        <v>48.48</v>
      </c>
      <c r="Z4" s="10">
        <v>46.24</v>
      </c>
      <c r="AA4" s="10">
        <v>48.41</v>
      </c>
      <c r="AB4" s="95">
        <v>5995000</v>
      </c>
      <c r="AC4" s="10">
        <v>48.41</v>
      </c>
      <c r="AD4" s="2">
        <f t="shared" si="1"/>
        <v>2.2399999999999949</v>
      </c>
      <c r="AE4" s="138">
        <f t="shared" si="2"/>
        <v>5.4684095860566329E-2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7171.5</v>
      </c>
      <c r="W5" s="133">
        <v>42586</v>
      </c>
      <c r="X5" s="10">
        <v>44.94</v>
      </c>
      <c r="Y5" s="10">
        <v>45.96</v>
      </c>
      <c r="Z5" s="10">
        <v>44.81</v>
      </c>
      <c r="AA5" s="10">
        <v>45.9</v>
      </c>
      <c r="AB5" s="95">
        <v>3878900</v>
      </c>
      <c r="AC5" s="10">
        <v>45.9</v>
      </c>
      <c r="AD5" s="2">
        <f t="shared" si="1"/>
        <v>1.1499999999999986</v>
      </c>
      <c r="AE5" s="138">
        <f t="shared" si="2"/>
        <v>2.2271714922049046E-2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5694.7899999999972</v>
      </c>
      <c r="W6" s="133">
        <v>42585</v>
      </c>
      <c r="X6" s="10">
        <v>44.28</v>
      </c>
      <c r="Y6" s="10">
        <v>45.2</v>
      </c>
      <c r="Z6" s="10">
        <v>44.15</v>
      </c>
      <c r="AA6" s="10">
        <v>44.9</v>
      </c>
      <c r="AB6" s="95">
        <v>4616000</v>
      </c>
      <c r="AC6" s="10">
        <v>44.9</v>
      </c>
      <c r="AD6" s="2">
        <f t="shared" si="1"/>
        <v>1.0500000000000043</v>
      </c>
      <c r="AE6" s="138">
        <f t="shared" si="2"/>
        <v>1.1261261261261257E-2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1476.7100000000028</v>
      </c>
      <c r="R7">
        <v>150</v>
      </c>
      <c r="W7" s="133">
        <v>42584</v>
      </c>
      <c r="X7" s="10">
        <v>46.9</v>
      </c>
      <c r="Y7" s="10">
        <v>46.9</v>
      </c>
      <c r="Z7" s="10">
        <v>44.24</v>
      </c>
      <c r="AA7" s="10">
        <v>44.4</v>
      </c>
      <c r="AB7" s="95">
        <v>7290700</v>
      </c>
      <c r="AC7" s="10">
        <v>44.4</v>
      </c>
      <c r="AD7" s="2">
        <f t="shared" si="1"/>
        <v>2.6599999999999966</v>
      </c>
      <c r="AE7" s="138">
        <f t="shared" si="2"/>
        <v>-6.25E-2</v>
      </c>
    </row>
    <row r="8" spans="1:31" x14ac:dyDescent="0.25">
      <c r="B8" s="482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2">
        <v>42587</v>
      </c>
      <c r="H8" s="7">
        <v>210</v>
      </c>
      <c r="I8" s="3">
        <v>47.58</v>
      </c>
      <c r="J8" s="3">
        <v>0.22</v>
      </c>
      <c r="K8" s="44">
        <f>I8*H8-J8</f>
        <v>9991.58</v>
      </c>
      <c r="O8" s="11" t="s">
        <v>192</v>
      </c>
      <c r="P8" s="34"/>
      <c r="Q8" s="2">
        <f>K18+M18-F18+Q2*Q4</f>
        <v>1476.7100000000028</v>
      </c>
      <c r="W8" s="133">
        <v>42583</v>
      </c>
      <c r="X8" s="10">
        <v>46.77</v>
      </c>
      <c r="Y8" s="10">
        <v>47.38</v>
      </c>
      <c r="Z8" s="10">
        <v>46.42</v>
      </c>
      <c r="AA8" s="10">
        <v>47.36</v>
      </c>
      <c r="AB8" s="95">
        <v>2934700</v>
      </c>
      <c r="AC8" s="10">
        <v>47.36</v>
      </c>
      <c r="AD8" s="2">
        <f t="shared" si="1"/>
        <v>0.96000000000000085</v>
      </c>
      <c r="AE8" s="138">
        <f t="shared" si="2"/>
        <v>1.0023459159735459E-2</v>
      </c>
    </row>
    <row r="9" spans="1:31" x14ac:dyDescent="0.25">
      <c r="B9" s="482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231</v>
      </c>
      <c r="Q9" s="138">
        <f>IF(Q2=0, 0, Q8/Q6)</f>
        <v>0.25930894730095466</v>
      </c>
      <c r="W9" s="133">
        <v>42580</v>
      </c>
      <c r="X9" s="10">
        <v>47.49</v>
      </c>
      <c r="Y9" s="10">
        <v>48.11</v>
      </c>
      <c r="Z9" s="10">
        <v>46.89</v>
      </c>
      <c r="AA9" s="10">
        <v>46.89</v>
      </c>
      <c r="AB9" s="95">
        <v>3449800</v>
      </c>
      <c r="AC9" s="10">
        <v>46.89</v>
      </c>
      <c r="AD9" s="2">
        <f t="shared" si="1"/>
        <v>1.2199999999999989</v>
      </c>
      <c r="AE9" s="138">
        <f t="shared" si="2"/>
        <v>-1.0759493670886022E-2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230</v>
      </c>
      <c r="P10" s="34"/>
      <c r="Q10" s="2">
        <f>M48</f>
        <v>0</v>
      </c>
      <c r="W10" s="133">
        <v>42579</v>
      </c>
      <c r="X10" s="10">
        <v>47.17</v>
      </c>
      <c r="Y10" s="10">
        <v>47.63</v>
      </c>
      <c r="Z10" s="10">
        <v>46.81</v>
      </c>
      <c r="AA10" s="10">
        <v>47.4</v>
      </c>
      <c r="AB10" s="95">
        <v>2496600</v>
      </c>
      <c r="AC10" s="10">
        <v>47.4</v>
      </c>
      <c r="AD10" s="2">
        <f t="shared" si="1"/>
        <v>0.82000000000000028</v>
      </c>
      <c r="AE10" s="138">
        <f t="shared" si="2"/>
        <v>-8.4317032040470696E-4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42578</v>
      </c>
      <c r="X11" s="10">
        <v>47.63</v>
      </c>
      <c r="Y11" s="10">
        <v>47.75</v>
      </c>
      <c r="Z11" s="10">
        <v>47.16</v>
      </c>
      <c r="AA11" s="10">
        <v>47.44</v>
      </c>
      <c r="AB11" s="95">
        <v>3208500</v>
      </c>
      <c r="AC11" s="10">
        <v>47.44</v>
      </c>
      <c r="AD11" s="2">
        <f t="shared" si="1"/>
        <v>0.59000000000000341</v>
      </c>
      <c r="AE11" s="138">
        <f t="shared" si="2"/>
        <v>-6.0758432851455435E-3</v>
      </c>
    </row>
    <row r="12" spans="1:31" x14ac:dyDescent="0.25">
      <c r="W12" s="133">
        <v>42577</v>
      </c>
      <c r="X12" s="10">
        <v>46.87</v>
      </c>
      <c r="Y12" s="10">
        <v>48</v>
      </c>
      <c r="Z12" s="10">
        <v>46.87</v>
      </c>
      <c r="AA12" s="10">
        <v>47.73</v>
      </c>
      <c r="AB12" s="95">
        <v>4226100</v>
      </c>
      <c r="AC12" s="10">
        <v>47.73</v>
      </c>
      <c r="AD12" s="2">
        <f t="shared" si="1"/>
        <v>1.1300000000000026</v>
      </c>
      <c r="AE12" s="138">
        <f t="shared" si="2"/>
        <v>1.7914267434420816E-2</v>
      </c>
    </row>
    <row r="13" spans="1:31" x14ac:dyDescent="0.25">
      <c r="W13" s="133">
        <v>42576</v>
      </c>
      <c r="X13" s="10">
        <v>47.52</v>
      </c>
      <c r="Y13" s="10">
        <v>47.78</v>
      </c>
      <c r="Z13" s="10">
        <v>46.73</v>
      </c>
      <c r="AA13" s="10">
        <v>46.89</v>
      </c>
      <c r="AB13" s="95">
        <v>3752800</v>
      </c>
      <c r="AC13" s="10">
        <v>46.89</v>
      </c>
      <c r="AD13" s="2">
        <f t="shared" si="1"/>
        <v>1.0500000000000043</v>
      </c>
      <c r="AE13" s="138">
        <f t="shared" si="2"/>
        <v>-1.4294723565272172E-2</v>
      </c>
    </row>
    <row r="14" spans="1:31" x14ac:dyDescent="0.25">
      <c r="W14" s="133">
        <v>42573</v>
      </c>
      <c r="X14" s="10">
        <v>47.25</v>
      </c>
      <c r="Y14" s="10">
        <v>47.69</v>
      </c>
      <c r="Z14" s="10">
        <v>46.56</v>
      </c>
      <c r="AA14" s="10">
        <v>47.57</v>
      </c>
      <c r="AB14" s="95">
        <v>4903800</v>
      </c>
      <c r="AC14" s="10">
        <v>47.57</v>
      </c>
      <c r="AD14" s="2">
        <f t="shared" si="1"/>
        <v>1.1299999999999955</v>
      </c>
      <c r="AE14" s="138">
        <f t="shared" si="2"/>
        <v>1.9502786112301829E-2</v>
      </c>
    </row>
    <row r="15" spans="1:31" x14ac:dyDescent="0.25">
      <c r="W15" s="133">
        <v>42572</v>
      </c>
      <c r="X15" s="10">
        <v>47.11</v>
      </c>
      <c r="Y15" s="10">
        <v>47.4</v>
      </c>
      <c r="Z15" s="10">
        <v>46.02</v>
      </c>
      <c r="AA15" s="10">
        <v>46.66</v>
      </c>
      <c r="AB15" s="95">
        <v>5867900</v>
      </c>
      <c r="AC15" s="10">
        <v>46.66</v>
      </c>
      <c r="AD15" s="2">
        <f t="shared" si="1"/>
        <v>1.3799999999999955</v>
      </c>
      <c r="AE15" s="138">
        <f t="shared" si="2"/>
        <v>-3.3954451345755698E-2</v>
      </c>
    </row>
    <row r="16" spans="1:31" x14ac:dyDescent="0.25">
      <c r="W16" s="133">
        <v>42571</v>
      </c>
      <c r="X16" s="10">
        <v>48.28</v>
      </c>
      <c r="Y16" s="10">
        <v>49.87</v>
      </c>
      <c r="Z16" s="10">
        <v>47.54</v>
      </c>
      <c r="AA16" s="10">
        <v>48.3</v>
      </c>
      <c r="AB16" s="95">
        <v>8422200</v>
      </c>
      <c r="AC16" s="10">
        <v>48.3</v>
      </c>
      <c r="AD16" s="2">
        <f t="shared" si="1"/>
        <v>2.3299999999999983</v>
      </c>
      <c r="AE16" s="138">
        <f t="shared" si="2"/>
        <v>9.4043887147334804E-3</v>
      </c>
    </row>
    <row r="17" spans="1:31" x14ac:dyDescent="0.25">
      <c r="W17" s="133">
        <v>42570</v>
      </c>
      <c r="X17" s="10">
        <v>47.71</v>
      </c>
      <c r="Y17" s="10">
        <v>47.96</v>
      </c>
      <c r="Z17" s="10">
        <v>46.68</v>
      </c>
      <c r="AA17" s="10">
        <v>47.85</v>
      </c>
      <c r="AB17" s="95">
        <v>4720500</v>
      </c>
      <c r="AC17" s="10">
        <v>47.85</v>
      </c>
      <c r="AD17" s="2">
        <f t="shared" si="1"/>
        <v>1.2800000000000011</v>
      </c>
      <c r="AE17" s="138">
        <f t="shared" si="2"/>
        <v>2.9343953049674187E-3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450</v>
      </c>
      <c r="I18" s="18"/>
      <c r="J18" s="18"/>
      <c r="K18" s="18">
        <f>SUM(K2:K17)</f>
        <v>19917.760000000002</v>
      </c>
      <c r="L18" s="14"/>
      <c r="M18" s="18">
        <f>SUM(M2:M17)</f>
        <v>0</v>
      </c>
      <c r="W18" s="133">
        <v>42569</v>
      </c>
      <c r="X18" s="10">
        <v>47.58</v>
      </c>
      <c r="Y18" s="10">
        <v>48.02</v>
      </c>
      <c r="Z18" s="10">
        <v>47.13</v>
      </c>
      <c r="AA18" s="10">
        <v>47.71</v>
      </c>
      <c r="AB18" s="95">
        <v>3692700</v>
      </c>
      <c r="AC18" s="10">
        <v>47.71</v>
      </c>
      <c r="AD18" s="2">
        <f t="shared" si="1"/>
        <v>0.89000000000000057</v>
      </c>
      <c r="AE18" s="138">
        <f t="shared" si="2"/>
        <v>5.9034366434747021E-3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400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42566</v>
      </c>
      <c r="X19" s="10">
        <v>47.51</v>
      </c>
      <c r="Y19" s="10">
        <v>47.76</v>
      </c>
      <c r="Z19" s="10">
        <v>46.92</v>
      </c>
      <c r="AA19" s="10">
        <v>47.43</v>
      </c>
      <c r="AB19" s="95">
        <v>5184800</v>
      </c>
      <c r="AC19" s="10">
        <v>47.43</v>
      </c>
      <c r="AD19" s="2">
        <f t="shared" si="1"/>
        <v>0.83999999999999631</v>
      </c>
      <c r="AE19" s="138">
        <f t="shared" si="2"/>
        <v>-8.7774294670847075E-3</v>
      </c>
    </row>
    <row r="20" spans="1:31" x14ac:dyDescent="0.25">
      <c r="W20" s="133">
        <v>42565</v>
      </c>
      <c r="X20" s="10">
        <v>46.73</v>
      </c>
      <c r="Y20" s="10">
        <v>47.94</v>
      </c>
      <c r="Z20" s="10">
        <v>46.42</v>
      </c>
      <c r="AA20" s="10">
        <v>47.85</v>
      </c>
      <c r="AB20" s="95">
        <v>7702500</v>
      </c>
      <c r="AC20" s="10">
        <v>47.85</v>
      </c>
      <c r="AD20" s="2">
        <f t="shared" si="1"/>
        <v>1.519999999999996</v>
      </c>
      <c r="AE20" s="138">
        <f t="shared" si="2"/>
        <v>4.3392935019624934E-2</v>
      </c>
    </row>
    <row r="21" spans="1:31" x14ac:dyDescent="0.25">
      <c r="W21" s="133">
        <v>42564</v>
      </c>
      <c r="X21" s="10">
        <v>46.55</v>
      </c>
      <c r="Y21" s="10">
        <v>46.73</v>
      </c>
      <c r="Z21" s="10">
        <v>45.42</v>
      </c>
      <c r="AA21" s="10">
        <v>45.86</v>
      </c>
      <c r="AB21" s="95">
        <v>5491900</v>
      </c>
      <c r="AC21" s="10">
        <v>45.86</v>
      </c>
      <c r="AD21" s="2">
        <f t="shared" si="1"/>
        <v>1.3099999999999952</v>
      </c>
      <c r="AE21" s="138">
        <f t="shared" si="2"/>
        <v>-6.4991334488734287E-3</v>
      </c>
    </row>
    <row r="22" spans="1:31" x14ac:dyDescent="0.25">
      <c r="W22" s="133">
        <v>42563</v>
      </c>
      <c r="X22" s="10">
        <v>44.19</v>
      </c>
      <c r="Y22" s="10">
        <v>46.36</v>
      </c>
      <c r="Z22" s="10">
        <v>44.19</v>
      </c>
      <c r="AA22" s="10">
        <v>46.16</v>
      </c>
      <c r="AB22" s="95">
        <v>9778600</v>
      </c>
      <c r="AC22" s="10">
        <v>46.16</v>
      </c>
      <c r="AD22" s="2">
        <f t="shared" si="1"/>
        <v>2.1700000000000017</v>
      </c>
      <c r="AE22" s="138">
        <f t="shared" si="2"/>
        <v>8.8422541853336423E-2</v>
      </c>
    </row>
    <row r="23" spans="1:31" x14ac:dyDescent="0.25">
      <c r="W23" s="133">
        <v>42562</v>
      </c>
      <c r="X23" s="10">
        <v>41.88</v>
      </c>
      <c r="Y23" s="10">
        <v>42.74</v>
      </c>
      <c r="Z23" s="10">
        <v>41.72</v>
      </c>
      <c r="AA23" s="10">
        <v>42.41</v>
      </c>
      <c r="AB23" s="95">
        <v>4661700</v>
      </c>
      <c r="AC23" s="10">
        <v>42.41</v>
      </c>
      <c r="AD23" s="2">
        <f t="shared" si="1"/>
        <v>1.0200000000000031</v>
      </c>
      <c r="AE23" s="138">
        <f t="shared" si="2"/>
        <v>2.2420443587271022E-2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40.700000000000003</v>
      </c>
      <c r="Y24" s="10">
        <v>41.73</v>
      </c>
      <c r="Z24" s="10">
        <v>40.700000000000003</v>
      </c>
      <c r="AA24" s="10">
        <v>41.48</v>
      </c>
      <c r="AB24" s="95">
        <v>5261200</v>
      </c>
      <c r="AC24" s="10">
        <v>41.48</v>
      </c>
      <c r="AD24" s="2">
        <f t="shared" si="1"/>
        <v>1.029999999999994</v>
      </c>
      <c r="AE24" s="138">
        <f t="shared" si="2"/>
        <v>3.4671988026939271E-2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42558</v>
      </c>
      <c r="X25" s="10">
        <v>39.32</v>
      </c>
      <c r="Y25" s="10">
        <v>40.409999999999997</v>
      </c>
      <c r="Z25" s="10">
        <v>39.31</v>
      </c>
      <c r="AA25" s="10">
        <v>40.090000000000003</v>
      </c>
      <c r="AB25" s="95">
        <v>4606300</v>
      </c>
      <c r="AC25" s="10">
        <v>40.090000000000003</v>
      </c>
      <c r="AD25" s="2">
        <f t="shared" si="1"/>
        <v>1.0999999999999943</v>
      </c>
      <c r="AE25" s="138">
        <f t="shared" si="2"/>
        <v>1.9842279318239564E-2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42557</v>
      </c>
      <c r="X26" s="10">
        <v>39.14</v>
      </c>
      <c r="Y26" s="10">
        <v>39.409999999999997</v>
      </c>
      <c r="Z26" s="10">
        <v>37.64</v>
      </c>
      <c r="AA26" s="10">
        <v>39.31</v>
      </c>
      <c r="AB26" s="95">
        <v>8217800</v>
      </c>
      <c r="AC26" s="10">
        <v>39.31</v>
      </c>
      <c r="AD26" s="2">
        <f t="shared" si="1"/>
        <v>1.769999999999996</v>
      </c>
      <c r="AE26" s="138">
        <f t="shared" si="2"/>
        <v>-2.4323653512037691E-2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42556</v>
      </c>
      <c r="X27" s="10">
        <v>40.799999999999997</v>
      </c>
      <c r="Y27" s="10">
        <v>40.92</v>
      </c>
      <c r="Z27" s="10">
        <v>39.409999999999997</v>
      </c>
      <c r="AA27" s="10">
        <v>40.29</v>
      </c>
      <c r="AB27" s="95">
        <v>5207800</v>
      </c>
      <c r="AC27" s="10">
        <v>40.29</v>
      </c>
      <c r="AD27" s="2">
        <f t="shared" si="1"/>
        <v>1.5100000000000051</v>
      </c>
      <c r="AE27" s="138">
        <f t="shared" si="2"/>
        <v>-2.6105873821609782E-2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42552</v>
      </c>
      <c r="X28" s="10">
        <v>41.02</v>
      </c>
      <c r="Y28" s="10">
        <v>41.8</v>
      </c>
      <c r="Z28" s="10">
        <v>40.83</v>
      </c>
      <c r="AA28" s="10">
        <v>41.37</v>
      </c>
      <c r="AB28" s="95">
        <v>5092900</v>
      </c>
      <c r="AC28" s="10">
        <v>41.37</v>
      </c>
      <c r="AD28" s="2">
        <f t="shared" si="1"/>
        <v>0.96999999999999886</v>
      </c>
      <c r="AE28" s="138">
        <f t="shared" si="2"/>
        <v>8.0409356725146264E-3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42551</v>
      </c>
      <c r="X29" s="10">
        <v>40.72</v>
      </c>
      <c r="Y29" s="10">
        <v>41.04</v>
      </c>
      <c r="Z29" s="10">
        <v>40.200000000000003</v>
      </c>
      <c r="AA29" s="10">
        <v>41.04</v>
      </c>
      <c r="AB29" s="95">
        <v>6052600</v>
      </c>
      <c r="AC29" s="10">
        <v>41.04</v>
      </c>
      <c r="AD29" s="2">
        <f t="shared" si="1"/>
        <v>0.83999999999999631</v>
      </c>
      <c r="AE29" s="138">
        <f t="shared" si="2"/>
        <v>1.1584914961794368E-2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42550</v>
      </c>
      <c r="X30" s="10">
        <v>39.19</v>
      </c>
      <c r="Y30" s="10">
        <v>40.92</v>
      </c>
      <c r="Z30" s="10">
        <v>39.15</v>
      </c>
      <c r="AA30" s="10">
        <v>40.57</v>
      </c>
      <c r="AB30" s="95">
        <v>7373100</v>
      </c>
      <c r="AC30" s="10">
        <v>40.57</v>
      </c>
      <c r="AD30" s="2">
        <f t="shared" si="1"/>
        <v>1.7700000000000031</v>
      </c>
      <c r="AE30" s="138">
        <f t="shared" si="2"/>
        <v>4.1591784338895987E-2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42549</v>
      </c>
      <c r="X31" s="10">
        <v>38.82</v>
      </c>
      <c r="Y31" s="10">
        <v>39.06</v>
      </c>
      <c r="Z31" s="10">
        <v>38.01</v>
      </c>
      <c r="AA31" s="10">
        <v>38.950000000000003</v>
      </c>
      <c r="AB31" s="95">
        <v>7820500</v>
      </c>
      <c r="AC31" s="10">
        <v>38.950000000000003</v>
      </c>
      <c r="AD31" s="2">
        <f t="shared" si="1"/>
        <v>1.0500000000000043</v>
      </c>
      <c r="AE31" s="138">
        <f t="shared" si="2"/>
        <v>3.1788079470198793E-2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42548</v>
      </c>
      <c r="X32" s="10">
        <v>40.64</v>
      </c>
      <c r="Y32" s="10">
        <v>40.69</v>
      </c>
      <c r="Z32" s="10">
        <v>37.409999999999997</v>
      </c>
      <c r="AA32" s="10">
        <v>37.75</v>
      </c>
      <c r="AB32" s="95">
        <v>12908800</v>
      </c>
      <c r="AC32" s="10">
        <v>37.75</v>
      </c>
      <c r="AD32" s="2">
        <f t="shared" si="1"/>
        <v>3.2800000000000011</v>
      </c>
      <c r="AE32" s="138">
        <f t="shared" si="2"/>
        <v>-8.0613735996103331E-2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42545</v>
      </c>
      <c r="X33" s="10">
        <v>42.67</v>
      </c>
      <c r="Y33" s="10">
        <v>43.22</v>
      </c>
      <c r="Z33" s="10">
        <v>41.04</v>
      </c>
      <c r="AA33" s="10">
        <v>41.06</v>
      </c>
      <c r="AB33" s="95">
        <v>12313800</v>
      </c>
      <c r="AC33" s="10">
        <v>41.06</v>
      </c>
      <c r="AD33" s="2">
        <f t="shared" si="1"/>
        <v>2.1799999999999997</v>
      </c>
      <c r="AE33" s="138">
        <f t="shared" si="2"/>
        <v>-9.0989594863847723E-2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42544</v>
      </c>
      <c r="X34" s="10">
        <v>45.75</v>
      </c>
      <c r="Y34" s="10">
        <v>45.92</v>
      </c>
      <c r="Z34" s="10">
        <v>44.46</v>
      </c>
      <c r="AA34" s="10">
        <v>45.17</v>
      </c>
      <c r="AB34" s="95">
        <v>4914100</v>
      </c>
      <c r="AC34" s="10">
        <v>45.17</v>
      </c>
      <c r="AD34" s="2">
        <f t="shared" si="1"/>
        <v>1.4600000000000009</v>
      </c>
      <c r="AE34" s="138">
        <f t="shared" si="2"/>
        <v>1.7742293191393976E-3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42543</v>
      </c>
      <c r="X35" s="10">
        <v>45</v>
      </c>
      <c r="Y35" s="10">
        <v>45.64</v>
      </c>
      <c r="Z35" s="10">
        <v>44.94</v>
      </c>
      <c r="AA35" s="10">
        <v>45.09</v>
      </c>
      <c r="AB35" s="95">
        <v>4814700</v>
      </c>
      <c r="AC35" s="10">
        <v>45.09</v>
      </c>
      <c r="AD35" s="2">
        <f t="shared" si="1"/>
        <v>0.70000000000000284</v>
      </c>
      <c r="AE35" s="138">
        <f t="shared" si="2"/>
        <v>5.1270619705752196E-3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42542</v>
      </c>
      <c r="X36" s="10">
        <v>45.01</v>
      </c>
      <c r="Y36" s="10">
        <v>45.59</v>
      </c>
      <c r="Z36" s="10">
        <v>44.4</v>
      </c>
      <c r="AA36" s="10">
        <v>44.86</v>
      </c>
      <c r="AB36" s="95">
        <v>7749400</v>
      </c>
      <c r="AC36" s="10">
        <v>44.86</v>
      </c>
      <c r="AD36" s="2">
        <f t="shared" si="1"/>
        <v>1.1900000000000048</v>
      </c>
      <c r="AE36" s="138">
        <f t="shared" si="2"/>
        <v>3.3640552995391815E-2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42541</v>
      </c>
      <c r="X37" s="10">
        <v>43.07</v>
      </c>
      <c r="Y37" s="10">
        <v>44.03</v>
      </c>
      <c r="Z37" s="10">
        <v>43</v>
      </c>
      <c r="AA37" s="10">
        <v>43.4</v>
      </c>
      <c r="AB37" s="95">
        <v>4427800</v>
      </c>
      <c r="AC37" s="10">
        <v>43.4</v>
      </c>
      <c r="AD37" s="2">
        <f t="shared" si="1"/>
        <v>1.0300000000000011</v>
      </c>
      <c r="AE37" s="138">
        <f t="shared" si="2"/>
        <v>1.8301267010793154E-2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42538</v>
      </c>
      <c r="X38" s="10">
        <v>41.9</v>
      </c>
      <c r="Y38" s="10">
        <v>43.07</v>
      </c>
      <c r="Z38" s="10">
        <v>41.5</v>
      </c>
      <c r="AA38" s="10">
        <v>42.62</v>
      </c>
      <c r="AB38" s="95">
        <v>8183100</v>
      </c>
      <c r="AC38" s="10">
        <v>42.62</v>
      </c>
      <c r="AD38" s="2">
        <f t="shared" si="1"/>
        <v>1.5700000000000003</v>
      </c>
      <c r="AE38" s="138">
        <f t="shared" si="2"/>
        <v>1.8885967009323323E-2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42537</v>
      </c>
      <c r="X39" s="10">
        <v>42.23</v>
      </c>
      <c r="Y39" s="10">
        <v>42.9</v>
      </c>
      <c r="Z39" s="10">
        <v>41.68</v>
      </c>
      <c r="AA39" s="10">
        <v>41.83</v>
      </c>
      <c r="AB39" s="95">
        <v>7695600</v>
      </c>
      <c r="AC39" s="10">
        <v>41.83</v>
      </c>
      <c r="AD39" s="2">
        <f t="shared" si="1"/>
        <v>1.2199999999999989</v>
      </c>
      <c r="AE39" s="138">
        <f t="shared" si="2"/>
        <v>-2.4714385637677805E-2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8" t="s">
        <v>78</v>
      </c>
      <c r="P40" s="528"/>
      <c r="W40" s="133">
        <v>42536</v>
      </c>
      <c r="X40" s="10">
        <v>42.55</v>
      </c>
      <c r="Y40" s="10">
        <v>43.72</v>
      </c>
      <c r="Z40" s="10">
        <v>42.51</v>
      </c>
      <c r="AA40" s="10">
        <v>42.89</v>
      </c>
      <c r="AB40" s="95">
        <v>6334500</v>
      </c>
      <c r="AC40" s="10">
        <v>42.89</v>
      </c>
      <c r="AD40" s="2">
        <f t="shared" si="1"/>
        <v>1.2100000000000009</v>
      </c>
      <c r="AE40" s="138">
        <f t="shared" si="2"/>
        <v>1.9006889997624121E-2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52.591000000000008</v>
      </c>
      <c r="Q41" s="2"/>
      <c r="W41" s="133">
        <v>42535</v>
      </c>
      <c r="X41" s="10">
        <v>43.98</v>
      </c>
      <c r="Y41" s="10">
        <v>44.3</v>
      </c>
      <c r="Z41" s="10">
        <v>41.46</v>
      </c>
      <c r="AA41" s="10">
        <v>42.09</v>
      </c>
      <c r="AB41" s="95">
        <v>8162800</v>
      </c>
      <c r="AC41" s="10">
        <v>42.09</v>
      </c>
      <c r="AD41" s="2">
        <f t="shared" si="1"/>
        <v>2.8399999999999963</v>
      </c>
      <c r="AE41" s="138">
        <f t="shared" si="2"/>
        <v>-4.4711756695415272E-2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52.112900000000003</v>
      </c>
      <c r="Q42" s="2"/>
      <c r="T42" s="91" t="s">
        <v>113</v>
      </c>
      <c r="W42" s="133">
        <v>42534</v>
      </c>
      <c r="X42" s="10">
        <v>45.59</v>
      </c>
      <c r="Y42" s="10">
        <v>45.88</v>
      </c>
      <c r="Z42" s="10">
        <v>43.64</v>
      </c>
      <c r="AA42" s="10">
        <v>44.06</v>
      </c>
      <c r="AB42" s="95">
        <v>7127800</v>
      </c>
      <c r="AC42" s="10">
        <v>44.06</v>
      </c>
      <c r="AD42" s="2">
        <f t="shared" si="1"/>
        <v>2.240000000000002</v>
      </c>
      <c r="AE42" s="138">
        <f t="shared" si="2"/>
        <v>-4.3836805555555469E-2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51.634800000000006</v>
      </c>
      <c r="Q43" s="2"/>
      <c r="T43" s="128" t="s">
        <v>98</v>
      </c>
      <c r="U43" s="98">
        <v>48.49</v>
      </c>
      <c r="W43" s="133">
        <v>42531</v>
      </c>
      <c r="X43" s="10">
        <v>46.09</v>
      </c>
      <c r="Y43" s="10">
        <v>46.69</v>
      </c>
      <c r="Z43" s="10">
        <v>45.63</v>
      </c>
      <c r="AA43" s="10">
        <v>46.08</v>
      </c>
      <c r="AB43" s="95">
        <v>4206300</v>
      </c>
      <c r="AC43" s="10">
        <v>46.08</v>
      </c>
      <c r="AD43" s="2">
        <f t="shared" si="1"/>
        <v>1.0599999999999952</v>
      </c>
      <c r="AE43" s="138">
        <f t="shared" si="2"/>
        <v>-1.3276231263383398E-2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51.156700000000008</v>
      </c>
      <c r="Q44" s="2"/>
      <c r="T44" s="93" t="s">
        <v>99</v>
      </c>
      <c r="U44" s="88">
        <v>49</v>
      </c>
      <c r="W44" s="133">
        <v>42530</v>
      </c>
      <c r="X44" s="10">
        <v>45.59</v>
      </c>
      <c r="Y44" s="10">
        <v>46.91</v>
      </c>
      <c r="Z44" s="10">
        <v>45.44</v>
      </c>
      <c r="AA44" s="10">
        <v>46.7</v>
      </c>
      <c r="AB44" s="95">
        <v>4648800</v>
      </c>
      <c r="AC44" s="10">
        <v>46.7</v>
      </c>
      <c r="AD44" s="2">
        <f t="shared" si="1"/>
        <v>1.4699999999999989</v>
      </c>
      <c r="AE44" s="138">
        <f t="shared" si="2"/>
        <v>2.2105493543445043E-2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50.678600000000003</v>
      </c>
      <c r="Q45" s="2"/>
      <c r="T45" s="93" t="s">
        <v>100</v>
      </c>
      <c r="U45" s="88" t="s">
        <v>575</v>
      </c>
      <c r="W45" s="133">
        <v>42529</v>
      </c>
      <c r="X45" s="10">
        <v>45.94</v>
      </c>
      <c r="Y45" s="10">
        <v>46.53</v>
      </c>
      <c r="Z45" s="10">
        <v>45.29</v>
      </c>
      <c r="AA45" s="10">
        <v>45.69</v>
      </c>
      <c r="AB45" s="95">
        <v>4875300</v>
      </c>
      <c r="AC45" s="10">
        <v>45.69</v>
      </c>
      <c r="AD45" s="2">
        <f t="shared" si="1"/>
        <v>1.240000000000002</v>
      </c>
      <c r="AE45" s="138">
        <f t="shared" si="2"/>
        <v>-2.6195153896529932E-3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50.200500000000005</v>
      </c>
      <c r="Q46" s="2"/>
      <c r="T46" s="93" t="s">
        <v>101</v>
      </c>
      <c r="U46" s="88" t="s">
        <v>576</v>
      </c>
      <c r="W46" s="133">
        <v>42528</v>
      </c>
      <c r="X46" s="10">
        <v>44.5</v>
      </c>
      <c r="Y46" s="10">
        <v>46.46</v>
      </c>
      <c r="Z46" s="10">
        <v>44.01</v>
      </c>
      <c r="AA46" s="10">
        <v>45.81</v>
      </c>
      <c r="AB46" s="95">
        <v>5863000</v>
      </c>
      <c r="AC46" s="10">
        <v>45.81</v>
      </c>
      <c r="AD46" s="2">
        <f t="shared" si="1"/>
        <v>2.4500000000000028</v>
      </c>
      <c r="AE46" s="138">
        <f t="shared" si="2"/>
        <v>2.8744666516954842E-2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49.722400000000007</v>
      </c>
      <c r="Q47" s="2"/>
      <c r="T47" s="93" t="s">
        <v>102</v>
      </c>
      <c r="U47" s="88">
        <v>58.55</v>
      </c>
      <c r="W47" s="133">
        <v>42527</v>
      </c>
      <c r="X47" s="10">
        <v>44.2</v>
      </c>
      <c r="Y47" s="10">
        <v>44.54</v>
      </c>
      <c r="Z47" s="10">
        <v>43.53</v>
      </c>
      <c r="AA47" s="10">
        <v>44.53</v>
      </c>
      <c r="AB47" s="95">
        <v>5251200</v>
      </c>
      <c r="AC47" s="10">
        <v>44.53</v>
      </c>
      <c r="AD47" s="2">
        <f t="shared" si="1"/>
        <v>1.009999999999998</v>
      </c>
      <c r="AE47" s="138">
        <f t="shared" si="2"/>
        <v>5.1918735891649526E-3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49.244300000000003</v>
      </c>
      <c r="Q48" s="2"/>
      <c r="T48" s="93" t="s">
        <v>103</v>
      </c>
      <c r="U48" s="88">
        <v>0.86960700000000002</v>
      </c>
      <c r="W48" s="133">
        <v>42524</v>
      </c>
      <c r="X48" s="10">
        <v>45.01</v>
      </c>
      <c r="Y48" s="10">
        <v>45.16</v>
      </c>
      <c r="Z48" s="10">
        <v>43.6</v>
      </c>
      <c r="AA48" s="10">
        <v>44.3</v>
      </c>
      <c r="AB48" s="95">
        <v>5639400</v>
      </c>
      <c r="AC48" s="10">
        <v>44.3</v>
      </c>
      <c r="AD48" s="2">
        <f t="shared" si="1"/>
        <v>1.5599999999999952</v>
      </c>
      <c r="AE48" s="138">
        <f t="shared" si="2"/>
        <v>-1.9260571175559127E-2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48.766200000000005</v>
      </c>
      <c r="Q49" s="2"/>
      <c r="T49" s="93" t="s">
        <v>123</v>
      </c>
      <c r="U49" s="88" t="s">
        <v>332</v>
      </c>
      <c r="W49" s="133">
        <v>42523</v>
      </c>
      <c r="X49" s="10">
        <v>44.92</v>
      </c>
      <c r="Y49" s="10">
        <v>45.59</v>
      </c>
      <c r="Z49" s="10">
        <v>44.86</v>
      </c>
      <c r="AA49" s="10">
        <v>45.17</v>
      </c>
      <c r="AB49" s="95">
        <v>3355300</v>
      </c>
      <c r="AC49" s="10">
        <v>45.17</v>
      </c>
      <c r="AD49" s="2">
        <f t="shared" si="1"/>
        <v>0.73000000000000398</v>
      </c>
      <c r="AE49" s="138">
        <f t="shared" si="2"/>
        <v>-1.7679558011048924E-3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48.2881</v>
      </c>
      <c r="Q50" s="2"/>
      <c r="T50" s="93"/>
      <c r="U50" s="88"/>
      <c r="W50" s="133">
        <v>42522</v>
      </c>
      <c r="X50" s="10">
        <v>45.09</v>
      </c>
      <c r="Y50" s="10">
        <v>45.46</v>
      </c>
      <c r="Z50" s="10">
        <v>44.7</v>
      </c>
      <c r="AA50" s="10">
        <v>45.25</v>
      </c>
      <c r="AB50" s="95">
        <v>3982300</v>
      </c>
      <c r="AC50" s="10">
        <v>45.25</v>
      </c>
      <c r="AD50" s="2">
        <f t="shared" si="1"/>
        <v>0.75999999999999801</v>
      </c>
      <c r="AE50" s="138">
        <f t="shared" si="2"/>
        <v>3.5484586382790173E-3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47.81</v>
      </c>
      <c r="Q51" s="2"/>
      <c r="T51" s="93" t="s">
        <v>105</v>
      </c>
      <c r="U51" s="88" t="s">
        <v>577</v>
      </c>
      <c r="W51" s="133">
        <v>42521</v>
      </c>
      <c r="X51" s="10">
        <v>45.13</v>
      </c>
      <c r="Y51" s="10">
        <v>45.3</v>
      </c>
      <c r="Z51" s="10">
        <v>44.3</v>
      </c>
      <c r="AA51" s="10">
        <v>45.09</v>
      </c>
      <c r="AB51" s="95">
        <v>6080900</v>
      </c>
      <c r="AC51" s="10">
        <v>45.09</v>
      </c>
      <c r="AD51" s="2">
        <f t="shared" si="1"/>
        <v>1</v>
      </c>
      <c r="AE51" s="138">
        <f t="shared" si="2"/>
        <v>-1.9920318725098474E-3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47.331900000000005</v>
      </c>
      <c r="Q52" s="2"/>
      <c r="T52" s="93" t="s">
        <v>106</v>
      </c>
      <c r="U52" s="88" t="s">
        <v>310</v>
      </c>
      <c r="W52" s="133">
        <v>42517</v>
      </c>
      <c r="X52" s="10">
        <v>44.56</v>
      </c>
      <c r="Y52" s="10">
        <v>45.46</v>
      </c>
      <c r="Z52" s="10">
        <v>44.53</v>
      </c>
      <c r="AA52" s="10">
        <v>45.18</v>
      </c>
      <c r="AB52" s="95">
        <v>3619400</v>
      </c>
      <c r="AC52" s="10">
        <v>45.18</v>
      </c>
      <c r="AD52" s="2">
        <f t="shared" si="1"/>
        <v>0.92999999999999972</v>
      </c>
      <c r="AE52" s="138">
        <f t="shared" si="2"/>
        <v>1.5280898876404381E-2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46.8538</v>
      </c>
      <c r="Q53" s="2"/>
      <c r="T53" s="93" t="s">
        <v>107</v>
      </c>
      <c r="U53" s="90">
        <v>3885959</v>
      </c>
      <c r="W53" s="133">
        <v>42516</v>
      </c>
      <c r="X53" s="10">
        <v>45.2</v>
      </c>
      <c r="Y53" s="10">
        <v>45.33</v>
      </c>
      <c r="Z53" s="10">
        <v>44.14</v>
      </c>
      <c r="AA53" s="10">
        <v>44.5</v>
      </c>
      <c r="AB53" s="95">
        <v>4891000</v>
      </c>
      <c r="AC53" s="10">
        <v>44.5</v>
      </c>
      <c r="AD53" s="2">
        <f t="shared" si="1"/>
        <v>1.1899999999999977</v>
      </c>
      <c r="AE53" s="138">
        <f t="shared" si="2"/>
        <v>-1.3959672058497685E-2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46.375700000000002</v>
      </c>
      <c r="T54" s="93" t="s">
        <v>110</v>
      </c>
      <c r="U54" s="90">
        <v>5573440</v>
      </c>
      <c r="W54" s="133">
        <v>42515</v>
      </c>
      <c r="X54" s="10">
        <v>45.12</v>
      </c>
      <c r="Y54" s="10">
        <v>45.94</v>
      </c>
      <c r="Z54" s="10">
        <v>45.07</v>
      </c>
      <c r="AA54" s="10">
        <v>45.13</v>
      </c>
      <c r="AB54" s="95">
        <v>3650300</v>
      </c>
      <c r="AC54" s="10">
        <v>45.13</v>
      </c>
      <c r="AD54" s="2">
        <f t="shared" si="1"/>
        <v>0.86999999999999744</v>
      </c>
      <c r="AE54" s="138">
        <f t="shared" si="2"/>
        <v>3.1118026228049711E-3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45.897599999999997</v>
      </c>
      <c r="T55" s="93" t="s">
        <v>108</v>
      </c>
      <c r="U55" s="88" t="s">
        <v>578</v>
      </c>
      <c r="W55" s="133">
        <v>42514</v>
      </c>
      <c r="X55" s="10">
        <v>44.46</v>
      </c>
      <c r="Y55" s="10">
        <v>45.08</v>
      </c>
      <c r="Z55" s="10">
        <v>44.39</v>
      </c>
      <c r="AA55" s="10">
        <v>44.99</v>
      </c>
      <c r="AB55" s="95">
        <v>3703300</v>
      </c>
      <c r="AC55" s="10">
        <v>44.99</v>
      </c>
      <c r="AD55" s="2">
        <f t="shared" si="1"/>
        <v>0.68999999999999773</v>
      </c>
      <c r="AE55" s="138">
        <f t="shared" si="2"/>
        <v>1.7873303167420751E-2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45.419499999999999</v>
      </c>
      <c r="T56" s="93" t="s">
        <v>111</v>
      </c>
      <c r="U56" s="88">
        <v>2.61</v>
      </c>
      <c r="W56" s="133">
        <v>42513</v>
      </c>
      <c r="X56" s="10">
        <v>44.54</v>
      </c>
      <c r="Y56" s="10">
        <v>45</v>
      </c>
      <c r="Z56" s="10">
        <v>44.15</v>
      </c>
      <c r="AA56" s="10">
        <v>44.2</v>
      </c>
      <c r="AB56" s="95">
        <v>3745500</v>
      </c>
      <c r="AC56" s="10">
        <v>44.2</v>
      </c>
      <c r="AD56" s="2">
        <f t="shared" si="1"/>
        <v>0.85000000000000142</v>
      </c>
      <c r="AE56" s="138">
        <f t="shared" si="2"/>
        <v>-6.5183187233085471E-3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44.941400000000002</v>
      </c>
      <c r="T57" s="93" t="s">
        <v>112</v>
      </c>
      <c r="U57" s="88">
        <v>18.3</v>
      </c>
      <c r="W57" s="133">
        <v>42510</v>
      </c>
      <c r="X57" s="10">
        <v>44.39</v>
      </c>
      <c r="Y57" s="10">
        <v>45.29</v>
      </c>
      <c r="Z57" s="10">
        <v>44.22</v>
      </c>
      <c r="AA57" s="10">
        <v>44.49</v>
      </c>
      <c r="AB57" s="95">
        <v>3281500</v>
      </c>
      <c r="AC57" s="10">
        <v>44.49</v>
      </c>
      <c r="AD57" s="2">
        <f t="shared" si="1"/>
        <v>1.0700000000000003</v>
      </c>
      <c r="AE57" s="138">
        <f t="shared" si="2"/>
        <v>1.0906612133606108E-2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44.463300000000004</v>
      </c>
      <c r="T58" s="93" t="s">
        <v>109</v>
      </c>
      <c r="U58" s="88" t="s">
        <v>124</v>
      </c>
      <c r="W58" s="133">
        <v>42509</v>
      </c>
      <c r="X58" s="10">
        <v>44.73</v>
      </c>
      <c r="Y58" s="10">
        <v>45.29</v>
      </c>
      <c r="Z58" s="10">
        <v>43.65</v>
      </c>
      <c r="AA58" s="10">
        <v>44.01</v>
      </c>
      <c r="AB58" s="95">
        <v>5576300</v>
      </c>
      <c r="AC58" s="10">
        <v>44.01</v>
      </c>
      <c r="AD58" s="2">
        <f t="shared" si="1"/>
        <v>1.6400000000000006</v>
      </c>
      <c r="AE58" s="138">
        <f t="shared" si="2"/>
        <v>-2.7833001988071704E-2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43.985200000000006</v>
      </c>
      <c r="W59" s="133">
        <v>42508</v>
      </c>
      <c r="X59" s="10">
        <v>44.91</v>
      </c>
      <c r="Y59" s="10">
        <v>46.28</v>
      </c>
      <c r="Z59" s="10">
        <v>44.83</v>
      </c>
      <c r="AA59" s="10">
        <v>45.27</v>
      </c>
      <c r="AB59" s="95">
        <v>4480400</v>
      </c>
      <c r="AC59" s="10">
        <v>45.27</v>
      </c>
      <c r="AD59" s="2">
        <f t="shared" si="1"/>
        <v>1.4500000000000028</v>
      </c>
      <c r="AE59" s="138">
        <f t="shared" si="2"/>
        <v>4.8834628190901341E-3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43.507100000000001</v>
      </c>
      <c r="W60" s="133">
        <v>42507</v>
      </c>
      <c r="X60" s="10">
        <v>44.35</v>
      </c>
      <c r="Y60" s="10">
        <v>46.08</v>
      </c>
      <c r="Z60" s="10">
        <v>44.32</v>
      </c>
      <c r="AA60" s="10">
        <v>45.05</v>
      </c>
      <c r="AB60" s="95">
        <v>5917900</v>
      </c>
      <c r="AC60" s="10">
        <v>45.05</v>
      </c>
      <c r="AD60" s="2">
        <f t="shared" si="1"/>
        <v>1.759999999999998</v>
      </c>
      <c r="AE60" s="138">
        <f t="shared" si="2"/>
        <v>1.0316214397846801E-2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43.029000000000003</v>
      </c>
      <c r="W61" s="133">
        <v>42506</v>
      </c>
      <c r="X61" s="10">
        <v>44.32</v>
      </c>
      <c r="Y61" s="10">
        <v>44.87</v>
      </c>
      <c r="Z61" s="10">
        <v>43.51</v>
      </c>
      <c r="AA61" s="10">
        <v>44.59</v>
      </c>
      <c r="AB61" s="95">
        <v>6079200</v>
      </c>
      <c r="AC61" s="10">
        <v>44.59</v>
      </c>
      <c r="AD61" s="2">
        <f t="shared" si="1"/>
        <v>1.3599999999999994</v>
      </c>
      <c r="AE61" s="138">
        <f t="shared" si="2"/>
        <v>1.7107664233576569E-2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42503</v>
      </c>
      <c r="X62" s="10">
        <v>43.7</v>
      </c>
      <c r="Y62" s="10">
        <v>44.94</v>
      </c>
      <c r="Z62" s="10">
        <v>43.62</v>
      </c>
      <c r="AA62" s="10">
        <v>43.84</v>
      </c>
      <c r="AB62" s="95">
        <v>5766500</v>
      </c>
      <c r="AC62" s="10">
        <v>43.84</v>
      </c>
      <c r="AD62" s="2">
        <f t="shared" si="1"/>
        <v>1.3200000000000003</v>
      </c>
      <c r="AE62" s="138">
        <f t="shared" si="2"/>
        <v>1.3704888076748745E-3</v>
      </c>
    </row>
    <row r="63" spans="2:31" x14ac:dyDescent="0.25">
      <c r="W63" s="133">
        <v>42502</v>
      </c>
      <c r="X63" s="10">
        <v>46.03</v>
      </c>
      <c r="Y63" s="10">
        <v>46.03</v>
      </c>
      <c r="Z63" s="10">
        <v>43.33</v>
      </c>
      <c r="AA63" s="10">
        <v>43.78</v>
      </c>
      <c r="AB63" s="95">
        <v>7912300</v>
      </c>
      <c r="AC63" s="10">
        <v>43.78</v>
      </c>
      <c r="AD63" s="2">
        <f t="shared" si="1"/>
        <v>2.7000000000000028</v>
      </c>
      <c r="AE63" s="138">
        <f t="shared" si="2"/>
        <v>-4.4104803493449696E-2</v>
      </c>
    </row>
    <row r="64" spans="2:31" x14ac:dyDescent="0.25">
      <c r="W64" s="133">
        <v>42501</v>
      </c>
      <c r="X64" s="10">
        <v>46.73</v>
      </c>
      <c r="Y64" s="10">
        <v>47.4</v>
      </c>
      <c r="Z64" s="10">
        <v>45.79</v>
      </c>
      <c r="AA64" s="10">
        <v>45.8</v>
      </c>
      <c r="AB64" s="95">
        <v>5069300</v>
      </c>
      <c r="AC64" s="10">
        <v>45.8</v>
      </c>
      <c r="AD64" s="2">
        <f t="shared" si="1"/>
        <v>1.6099999999999994</v>
      </c>
      <c r="AE64" s="138">
        <f t="shared" si="2"/>
        <v>-2.5531914893617058E-2</v>
      </c>
    </row>
    <row r="65" spans="23:31" x14ac:dyDescent="0.25">
      <c r="W65" s="133">
        <v>42500</v>
      </c>
      <c r="X65" s="10">
        <v>46.07</v>
      </c>
      <c r="Y65" s="10">
        <v>47.12</v>
      </c>
      <c r="Z65" s="10">
        <v>45.79</v>
      </c>
      <c r="AA65" s="10">
        <v>47</v>
      </c>
      <c r="AB65" s="95">
        <v>4796800</v>
      </c>
      <c r="AC65" s="10">
        <v>47</v>
      </c>
      <c r="AD65" s="2">
        <f t="shared" si="1"/>
        <v>1.3299999999999983</v>
      </c>
      <c r="AE65" s="138">
        <f t="shared" si="2"/>
        <v>2.8221395755852141E-2</v>
      </c>
    </row>
    <row r="66" spans="23:31" x14ac:dyDescent="0.25">
      <c r="W66" s="133">
        <v>42499</v>
      </c>
      <c r="X66" s="10">
        <v>45.88</v>
      </c>
      <c r="Y66" s="10">
        <v>46.81</v>
      </c>
      <c r="Z66" s="10">
        <v>45.68</v>
      </c>
      <c r="AA66" s="10">
        <v>45.71</v>
      </c>
      <c r="AB66" s="95">
        <v>4617200</v>
      </c>
      <c r="AC66" s="10">
        <v>45.71</v>
      </c>
      <c r="AD66" s="2">
        <f t="shared" si="1"/>
        <v>1.1300000000000026</v>
      </c>
      <c r="AE66" s="138">
        <f t="shared" si="2"/>
        <v>2.1881838074389037E-4</v>
      </c>
    </row>
    <row r="67" spans="23:31" x14ac:dyDescent="0.25">
      <c r="W67" s="133">
        <v>42496</v>
      </c>
      <c r="X67" s="10">
        <v>44.8</v>
      </c>
      <c r="Y67" s="10">
        <v>45.73</v>
      </c>
      <c r="Z67" s="10">
        <v>44.01</v>
      </c>
      <c r="AA67" s="10">
        <v>45.7</v>
      </c>
      <c r="AB67" s="95">
        <v>9247300</v>
      </c>
      <c r="AC67" s="10">
        <v>45.7</v>
      </c>
      <c r="AD67" s="2">
        <f>Y67-Z67</f>
        <v>1.7199999999999989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42591</v>
      </c>
      <c r="X2" s="10">
        <v>83.91</v>
      </c>
      <c r="Y2" s="10">
        <v>84.05</v>
      </c>
      <c r="Z2" s="10">
        <v>83.56</v>
      </c>
      <c r="AA2" s="10">
        <v>83.8</v>
      </c>
      <c r="AB2" s="95">
        <v>1330200</v>
      </c>
      <c r="AC2" s="10">
        <v>83.8</v>
      </c>
      <c r="AD2" s="2">
        <f>Y2-Z2</f>
        <v>0.48999999999999488</v>
      </c>
      <c r="AE2" s="138">
        <f>AC2/AC3-1</f>
        <v>2.387204583431668E-4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83.8</v>
      </c>
      <c r="T3" s="1" t="s">
        <v>217</v>
      </c>
      <c r="W3" s="133">
        <v>42590</v>
      </c>
      <c r="X3" s="10">
        <v>84.64</v>
      </c>
      <c r="Y3" s="10">
        <v>84.7</v>
      </c>
      <c r="Z3" s="10">
        <v>83.61</v>
      </c>
      <c r="AA3" s="10">
        <v>83.78</v>
      </c>
      <c r="AB3" s="95">
        <v>1214600</v>
      </c>
      <c r="AC3" s="10">
        <v>83.78</v>
      </c>
      <c r="AD3" s="2">
        <f t="shared" ref="AD3:AD66" si="0">Y3-Z3</f>
        <v>1.0900000000000034</v>
      </c>
      <c r="AE3" s="138">
        <f t="shared" ref="AE3:AE66" si="1">AC3/AC4-1</f>
        <v>-6.8752963489805419E-3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83.8</v>
      </c>
      <c r="T4" s="163"/>
      <c r="U4" s="1"/>
      <c r="W4" s="133">
        <v>42587</v>
      </c>
      <c r="X4" s="10">
        <v>84</v>
      </c>
      <c r="Y4" s="10">
        <v>84.74</v>
      </c>
      <c r="Z4" s="10">
        <v>83.69</v>
      </c>
      <c r="AA4" s="10">
        <v>84.36</v>
      </c>
      <c r="AB4" s="95">
        <v>1492800</v>
      </c>
      <c r="AC4" s="10">
        <v>84.36</v>
      </c>
      <c r="AD4" s="2">
        <f t="shared" si="0"/>
        <v>1.0499999999999972</v>
      </c>
      <c r="AE4" s="138">
        <f t="shared" si="1"/>
        <v>9.3323761665471405E-3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42586</v>
      </c>
      <c r="X5" s="10">
        <v>84.52</v>
      </c>
      <c r="Y5" s="10">
        <v>84.8</v>
      </c>
      <c r="Z5" s="10">
        <v>83.51</v>
      </c>
      <c r="AA5" s="10">
        <v>83.58</v>
      </c>
      <c r="AB5" s="95">
        <v>1793500</v>
      </c>
      <c r="AC5" s="10">
        <v>83.58</v>
      </c>
      <c r="AD5" s="2">
        <f t="shared" si="0"/>
        <v>1.289999999999992</v>
      </c>
      <c r="AE5" s="138">
        <f t="shared" si="1"/>
        <v>-1.2523629489603061E-2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42585</v>
      </c>
      <c r="X6" s="10">
        <v>84.74</v>
      </c>
      <c r="Y6" s="10">
        <v>84.9</v>
      </c>
      <c r="Z6" s="10">
        <v>83.24</v>
      </c>
      <c r="AA6" s="10">
        <v>84.64</v>
      </c>
      <c r="AB6" s="95">
        <v>2616500</v>
      </c>
      <c r="AC6" s="10">
        <v>84.64</v>
      </c>
      <c r="AD6" s="2">
        <f t="shared" si="0"/>
        <v>1.6600000000000108</v>
      </c>
      <c r="AE6" s="138">
        <f t="shared" si="1"/>
        <v>-3.2972209138012465E-3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42584</v>
      </c>
      <c r="X7" s="10">
        <v>83.04</v>
      </c>
      <c r="Y7" s="10">
        <v>85.52</v>
      </c>
      <c r="Z7" s="10">
        <v>82.01</v>
      </c>
      <c r="AA7" s="10">
        <v>84.92</v>
      </c>
      <c r="AB7" s="95">
        <v>4813800</v>
      </c>
      <c r="AC7" s="10">
        <v>84.92</v>
      </c>
      <c r="AD7" s="2">
        <f t="shared" si="0"/>
        <v>3.5099999999999909</v>
      </c>
      <c r="AE7" s="138">
        <f t="shared" si="1"/>
        <v>3.0457468753792183E-2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83.21</v>
      </c>
      <c r="Y8" s="10">
        <v>83.89</v>
      </c>
      <c r="Z8" s="10">
        <v>82.1</v>
      </c>
      <c r="AA8" s="10">
        <v>82.41</v>
      </c>
      <c r="AB8" s="95">
        <v>4588000</v>
      </c>
      <c r="AC8" s="10">
        <v>82.41</v>
      </c>
      <c r="AD8" s="2">
        <f t="shared" si="0"/>
        <v>1.7900000000000063</v>
      </c>
      <c r="AE8" s="138">
        <f t="shared" si="1"/>
        <v>-1.4234449760765489E-2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82.6</v>
      </c>
      <c r="Y9" s="10">
        <v>83.74</v>
      </c>
      <c r="Z9" s="10">
        <v>82.45</v>
      </c>
      <c r="AA9" s="10">
        <v>83.6</v>
      </c>
      <c r="AB9" s="95">
        <v>2727100</v>
      </c>
      <c r="AC9" s="10">
        <v>83.6</v>
      </c>
      <c r="AD9" s="2">
        <f t="shared" si="0"/>
        <v>1.289999999999992</v>
      </c>
      <c r="AE9" s="138">
        <f t="shared" si="1"/>
        <v>1.2596899224806002E-2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42579</v>
      </c>
      <c r="X10" s="10">
        <v>83.12</v>
      </c>
      <c r="Y10" s="10">
        <v>83.23</v>
      </c>
      <c r="Z10" s="10">
        <v>82.18</v>
      </c>
      <c r="AA10" s="10">
        <v>82.56</v>
      </c>
      <c r="AB10" s="95">
        <v>3311700</v>
      </c>
      <c r="AC10" s="10">
        <v>82.56</v>
      </c>
      <c r="AD10" s="2">
        <f t="shared" si="0"/>
        <v>1.0499999999999972</v>
      </c>
      <c r="AE10" s="138">
        <f t="shared" si="1"/>
        <v>-9.3592512598992261E-3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42578</v>
      </c>
      <c r="X11" s="10">
        <v>83.5</v>
      </c>
      <c r="Y11" s="10">
        <v>83.64</v>
      </c>
      <c r="Z11" s="10">
        <v>82.88</v>
      </c>
      <c r="AA11" s="10">
        <v>83.34</v>
      </c>
      <c r="AB11" s="95">
        <v>1688700</v>
      </c>
      <c r="AC11" s="10">
        <v>83.34</v>
      </c>
      <c r="AD11" s="2">
        <f t="shared" si="0"/>
        <v>0.76000000000000512</v>
      </c>
      <c r="AE11" s="138">
        <f t="shared" si="1"/>
        <v>-3.5868005738880493E-3</v>
      </c>
    </row>
    <row r="12" spans="1:31" x14ac:dyDescent="0.25">
      <c r="H12" s="72"/>
      <c r="W12" s="133">
        <v>42577</v>
      </c>
      <c r="X12" s="10">
        <v>82.81</v>
      </c>
      <c r="Y12" s="10">
        <v>83.66</v>
      </c>
      <c r="Z12" s="10">
        <v>82.68</v>
      </c>
      <c r="AA12" s="10">
        <v>83.64</v>
      </c>
      <c r="AB12" s="95">
        <v>1510000</v>
      </c>
      <c r="AC12" s="10">
        <v>83.64</v>
      </c>
      <c r="AD12" s="2">
        <f t="shared" si="0"/>
        <v>0.97999999999998977</v>
      </c>
      <c r="AE12" s="138">
        <f t="shared" si="1"/>
        <v>9.413468501086264E-3</v>
      </c>
    </row>
    <row r="13" spans="1:31" x14ac:dyDescent="0.25">
      <c r="H13" s="72"/>
      <c r="W13" s="133">
        <v>42576</v>
      </c>
      <c r="X13" s="10">
        <v>82.85</v>
      </c>
      <c r="Y13" s="10">
        <v>82.99</v>
      </c>
      <c r="Z13" s="10">
        <v>82.04</v>
      </c>
      <c r="AA13" s="10">
        <v>82.86</v>
      </c>
      <c r="AB13" s="95">
        <v>1336800</v>
      </c>
      <c r="AC13" s="10">
        <v>82.86</v>
      </c>
      <c r="AD13" s="2">
        <f t="shared" si="0"/>
        <v>0.94999999999998863</v>
      </c>
      <c r="AE13" s="138">
        <f t="shared" si="1"/>
        <v>-1.5664537896131758E-3</v>
      </c>
    </row>
    <row r="14" spans="1:31" x14ac:dyDescent="0.25">
      <c r="H14" s="72"/>
      <c r="W14" s="133">
        <v>42573</v>
      </c>
      <c r="X14" s="10">
        <v>82.91</v>
      </c>
      <c r="Y14" s="10">
        <v>83.14</v>
      </c>
      <c r="Z14" s="10">
        <v>82.57</v>
      </c>
      <c r="AA14" s="10">
        <v>82.99</v>
      </c>
      <c r="AB14" s="95">
        <v>1253300</v>
      </c>
      <c r="AC14" s="10">
        <v>82.99</v>
      </c>
      <c r="AD14" s="2">
        <f t="shared" si="0"/>
        <v>0.57000000000000739</v>
      </c>
      <c r="AE14" s="138">
        <f t="shared" si="1"/>
        <v>4.5999273695678244E-3</v>
      </c>
    </row>
    <row r="15" spans="1:31" x14ac:dyDescent="0.25">
      <c r="H15" s="72"/>
      <c r="W15" s="133">
        <v>42572</v>
      </c>
      <c r="X15" s="10">
        <v>83.24</v>
      </c>
      <c r="Y15" s="10">
        <v>83.55</v>
      </c>
      <c r="Z15" s="10">
        <v>82.27</v>
      </c>
      <c r="AA15" s="10">
        <v>82.61</v>
      </c>
      <c r="AB15" s="95">
        <v>1772100</v>
      </c>
      <c r="AC15" s="10">
        <v>82.61</v>
      </c>
      <c r="AD15" s="2">
        <f t="shared" si="0"/>
        <v>1.2800000000000011</v>
      </c>
      <c r="AE15" s="138">
        <f t="shared" si="1"/>
        <v>-8.1642454076120696E-3</v>
      </c>
    </row>
    <row r="16" spans="1:31" x14ac:dyDescent="0.25">
      <c r="H16" s="72"/>
      <c r="W16" s="133">
        <v>42571</v>
      </c>
      <c r="X16" s="10">
        <v>82.93</v>
      </c>
      <c r="Y16" s="10">
        <v>83.54</v>
      </c>
      <c r="Z16" s="10">
        <v>82.57</v>
      </c>
      <c r="AA16" s="10">
        <v>83.29</v>
      </c>
      <c r="AB16" s="95">
        <v>1300800</v>
      </c>
      <c r="AC16" s="10">
        <v>83.29</v>
      </c>
      <c r="AD16" s="2">
        <f t="shared" si="0"/>
        <v>0.97000000000001307</v>
      </c>
      <c r="AE16" s="138">
        <f t="shared" si="1"/>
        <v>5.6749577396766338E-3</v>
      </c>
    </row>
    <row r="17" spans="1:31" x14ac:dyDescent="0.25">
      <c r="H17" s="72"/>
      <c r="W17" s="133">
        <v>42570</v>
      </c>
      <c r="X17" s="10">
        <v>82.94</v>
      </c>
      <c r="Y17" s="10">
        <v>83.5</v>
      </c>
      <c r="Z17" s="10">
        <v>82.38</v>
      </c>
      <c r="AA17" s="10">
        <v>82.82</v>
      </c>
      <c r="AB17" s="95">
        <v>1739100</v>
      </c>
      <c r="AC17" s="10">
        <v>82.82</v>
      </c>
      <c r="AD17" s="2">
        <f t="shared" si="0"/>
        <v>1.1200000000000045</v>
      </c>
      <c r="AE17" s="138">
        <f t="shared" si="1"/>
        <v>-4.6869366662660727E-3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42569</v>
      </c>
      <c r="X18" s="10">
        <v>82.5</v>
      </c>
      <c r="Y18" s="10">
        <v>83.32</v>
      </c>
      <c r="Z18" s="10">
        <v>82.29</v>
      </c>
      <c r="AA18" s="10">
        <v>83.21</v>
      </c>
      <c r="AB18" s="95">
        <v>1587700</v>
      </c>
      <c r="AC18" s="10">
        <v>83.21</v>
      </c>
      <c r="AD18" s="2">
        <f t="shared" si="0"/>
        <v>1.0299999999999869</v>
      </c>
      <c r="AE18" s="138">
        <f t="shared" si="1"/>
        <v>1.0320543953375338E-2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42566</v>
      </c>
      <c r="X19" s="10">
        <v>83.02</v>
      </c>
      <c r="Y19" s="10">
        <v>83.28</v>
      </c>
      <c r="Z19" s="10">
        <v>82.12</v>
      </c>
      <c r="AA19" s="10">
        <v>82.36</v>
      </c>
      <c r="AB19" s="95">
        <v>2379200</v>
      </c>
      <c r="AC19" s="10">
        <v>82.36</v>
      </c>
      <c r="AD19" s="2">
        <f t="shared" si="0"/>
        <v>1.1599999999999966</v>
      </c>
      <c r="AE19" s="138">
        <f t="shared" si="1"/>
        <v>-7.3520549596239881E-3</v>
      </c>
    </row>
    <row r="20" spans="1:31" x14ac:dyDescent="0.25">
      <c r="W20" s="133">
        <v>42565</v>
      </c>
      <c r="X20" s="10">
        <v>82.76</v>
      </c>
      <c r="Y20" s="10">
        <v>83.42</v>
      </c>
      <c r="Z20" s="10">
        <v>82.54</v>
      </c>
      <c r="AA20" s="10">
        <v>82.97</v>
      </c>
      <c r="AB20" s="95">
        <v>1742800</v>
      </c>
      <c r="AC20" s="10">
        <v>82.97</v>
      </c>
      <c r="AD20" s="2">
        <f t="shared" si="0"/>
        <v>0.87999999999999545</v>
      </c>
      <c r="AE20" s="138">
        <f t="shared" si="1"/>
        <v>8.3859990277102003E-3</v>
      </c>
    </row>
    <row r="21" spans="1:31" x14ac:dyDescent="0.25">
      <c r="W21" s="133">
        <v>42564</v>
      </c>
      <c r="X21" s="10">
        <v>82.14</v>
      </c>
      <c r="Y21" s="10">
        <v>82.87</v>
      </c>
      <c r="Z21" s="10">
        <v>81.97</v>
      </c>
      <c r="AA21" s="10">
        <v>82.28</v>
      </c>
      <c r="AB21" s="95">
        <v>1942600</v>
      </c>
      <c r="AC21" s="10">
        <v>82.28</v>
      </c>
      <c r="AD21" s="2">
        <f t="shared" si="0"/>
        <v>0.90000000000000568</v>
      </c>
      <c r="AE21" s="138">
        <f t="shared" si="1"/>
        <v>6.2370062370062929E-3</v>
      </c>
    </row>
    <row r="22" spans="1:31" x14ac:dyDescent="0.25">
      <c r="W22" s="133">
        <v>42563</v>
      </c>
      <c r="X22" s="10">
        <v>81.150000000000006</v>
      </c>
      <c r="Y22" s="10">
        <v>82</v>
      </c>
      <c r="Z22" s="10">
        <v>81.12</v>
      </c>
      <c r="AA22" s="10">
        <v>81.77</v>
      </c>
      <c r="AB22" s="95">
        <v>2668700</v>
      </c>
      <c r="AC22" s="10">
        <v>81.77</v>
      </c>
      <c r="AD22" s="2">
        <f t="shared" si="0"/>
        <v>0.87999999999999545</v>
      </c>
      <c r="AE22" s="138">
        <f t="shared" si="1"/>
        <v>8.7589439921045287E-3</v>
      </c>
    </row>
    <row r="23" spans="1:31" x14ac:dyDescent="0.25">
      <c r="W23" s="133">
        <v>42562</v>
      </c>
      <c r="X23" s="10">
        <v>80.5</v>
      </c>
      <c r="Y23" s="10">
        <v>81.45</v>
      </c>
      <c r="Z23" s="10">
        <v>80.38</v>
      </c>
      <c r="AA23" s="10">
        <v>81.06</v>
      </c>
      <c r="AB23" s="95">
        <v>1818400</v>
      </c>
      <c r="AC23" s="10">
        <v>81.06</v>
      </c>
      <c r="AD23" s="2">
        <f t="shared" si="0"/>
        <v>1.0700000000000074</v>
      </c>
      <c r="AE23" s="138">
        <f t="shared" si="1"/>
        <v>8.4598158745956553E-3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79.55</v>
      </c>
      <c r="Y24" s="10">
        <v>80.44</v>
      </c>
      <c r="Z24" s="10">
        <v>79.34</v>
      </c>
      <c r="AA24" s="10">
        <v>80.38</v>
      </c>
      <c r="AB24" s="95">
        <v>2900400</v>
      </c>
      <c r="AC24" s="10">
        <v>80.38</v>
      </c>
      <c r="AD24" s="2">
        <f t="shared" si="0"/>
        <v>1.0999999999999943</v>
      </c>
      <c r="AE24" s="138">
        <f t="shared" si="1"/>
        <v>1.1832829808660517E-2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42558</v>
      </c>
      <c r="X25" s="10">
        <v>79.08</v>
      </c>
      <c r="Y25" s="10">
        <v>80.180000000000007</v>
      </c>
      <c r="Z25" s="10">
        <v>78.680000000000007</v>
      </c>
      <c r="AA25" s="10">
        <v>79.44</v>
      </c>
      <c r="AB25" s="95">
        <v>3949600</v>
      </c>
      <c r="AC25" s="10">
        <v>79.44</v>
      </c>
      <c r="AD25" s="2">
        <f t="shared" si="0"/>
        <v>1.5</v>
      </c>
      <c r="AE25" s="138">
        <f t="shared" si="1"/>
        <v>-6.8758594824352981E-3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42557</v>
      </c>
      <c r="X26" s="10">
        <v>78.180000000000007</v>
      </c>
      <c r="Y26" s="10">
        <v>80.47</v>
      </c>
      <c r="Z26" s="10">
        <v>77.77</v>
      </c>
      <c r="AA26" s="10">
        <v>79.989999999999995</v>
      </c>
      <c r="AB26" s="95">
        <v>2853000</v>
      </c>
      <c r="AC26" s="10">
        <v>79.989999999999995</v>
      </c>
      <c r="AD26" s="2">
        <f t="shared" si="0"/>
        <v>2.7000000000000028</v>
      </c>
      <c r="AE26" s="138">
        <f t="shared" si="1"/>
        <v>2.2497763006519067E-2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42556</v>
      </c>
      <c r="X27" s="10">
        <v>77.91</v>
      </c>
      <c r="Y27" s="10">
        <v>78.69</v>
      </c>
      <c r="Z27" s="10">
        <v>77.72</v>
      </c>
      <c r="AA27" s="10">
        <v>78.23</v>
      </c>
      <c r="AB27" s="95">
        <v>2576200</v>
      </c>
      <c r="AC27" s="10">
        <v>78.23</v>
      </c>
      <c r="AD27" s="2">
        <f t="shared" si="0"/>
        <v>0.96999999999999886</v>
      </c>
      <c r="AE27" s="138">
        <f t="shared" si="1"/>
        <v>-7.6638140247797804E-4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42552</v>
      </c>
      <c r="X28" s="10">
        <v>77.92</v>
      </c>
      <c r="Y28" s="10">
        <v>78.38</v>
      </c>
      <c r="Z28" s="10">
        <v>77.63</v>
      </c>
      <c r="AA28" s="10">
        <v>78.290000000000006</v>
      </c>
      <c r="AB28" s="95">
        <v>2303000</v>
      </c>
      <c r="AC28" s="10">
        <v>78.290000000000006</v>
      </c>
      <c r="AD28" s="2">
        <f t="shared" si="0"/>
        <v>0.75</v>
      </c>
      <c r="AE28" s="138">
        <f t="shared" si="1"/>
        <v>3.5892834252018169E-3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42551</v>
      </c>
      <c r="X29" s="10">
        <v>77.36</v>
      </c>
      <c r="Y29" s="10">
        <v>78.17</v>
      </c>
      <c r="Z29" s="10">
        <v>76.97</v>
      </c>
      <c r="AA29" s="10">
        <v>78.010000000000005</v>
      </c>
      <c r="AB29" s="95">
        <v>2992900</v>
      </c>
      <c r="AC29" s="10">
        <v>78.010000000000005</v>
      </c>
      <c r="AD29" s="2">
        <f t="shared" si="0"/>
        <v>1.2000000000000028</v>
      </c>
      <c r="AE29" s="138">
        <f t="shared" si="1"/>
        <v>9.3155647561133925E-3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42550</v>
      </c>
      <c r="X30" s="10">
        <v>75.97</v>
      </c>
      <c r="Y30" s="10">
        <v>77.45</v>
      </c>
      <c r="Z30" s="10">
        <v>75.69</v>
      </c>
      <c r="AA30" s="10">
        <v>77.290000000000006</v>
      </c>
      <c r="AB30" s="95">
        <v>2305800</v>
      </c>
      <c r="AC30" s="10">
        <v>77.290000000000006</v>
      </c>
      <c r="AD30" s="2">
        <f t="shared" si="0"/>
        <v>1.7600000000000051</v>
      </c>
      <c r="AE30" s="138" t="e">
        <f t="shared" si="1"/>
        <v>#DIV/0!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42550</v>
      </c>
      <c r="X31" s="10" t="s">
        <v>282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42549</v>
      </c>
      <c r="X32" s="10">
        <v>75.16</v>
      </c>
      <c r="Y32" s="10">
        <v>75.44</v>
      </c>
      <c r="Z32" s="10">
        <v>73.98</v>
      </c>
      <c r="AA32" s="10">
        <v>75.430000000000007</v>
      </c>
      <c r="AB32" s="95">
        <v>2888300</v>
      </c>
      <c r="AC32" s="10">
        <v>74.98</v>
      </c>
      <c r="AD32" s="2">
        <f t="shared" si="0"/>
        <v>1.4599999999999937</v>
      </c>
      <c r="AE32" s="138">
        <f t="shared" si="1"/>
        <v>2.3617747440273007E-2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42548</v>
      </c>
      <c r="X33" s="10">
        <v>74.84</v>
      </c>
      <c r="Y33" s="10">
        <v>75.150000000000006</v>
      </c>
      <c r="Z33" s="10">
        <v>73.25</v>
      </c>
      <c r="AA33" s="10">
        <v>73.69</v>
      </c>
      <c r="AB33" s="95">
        <v>2078500</v>
      </c>
      <c r="AC33" s="10">
        <v>73.25</v>
      </c>
      <c r="AD33" s="2">
        <f t="shared" si="0"/>
        <v>1.9000000000000057</v>
      </c>
      <c r="AE33" s="138">
        <f t="shared" si="1"/>
        <v>-2.0460016047071372E-2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42545</v>
      </c>
      <c r="X34" s="10">
        <v>75.64</v>
      </c>
      <c r="Y34" s="10">
        <v>76.25</v>
      </c>
      <c r="Z34" s="10">
        <v>75.040000000000006</v>
      </c>
      <c r="AA34" s="10">
        <v>75.23</v>
      </c>
      <c r="AB34" s="95">
        <v>3282000</v>
      </c>
      <c r="AC34" s="10">
        <v>74.78</v>
      </c>
      <c r="AD34" s="2">
        <f t="shared" si="0"/>
        <v>1.2099999999999937</v>
      </c>
      <c r="AE34" s="138">
        <f t="shared" si="1"/>
        <v>-3.6960721184803647E-2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42544</v>
      </c>
      <c r="X35" s="10">
        <v>77.98</v>
      </c>
      <c r="Y35" s="10">
        <v>78.14</v>
      </c>
      <c r="Z35" s="10">
        <v>77.44</v>
      </c>
      <c r="AA35" s="10">
        <v>78.12</v>
      </c>
      <c r="AB35" s="95">
        <v>1279300</v>
      </c>
      <c r="AC35" s="10">
        <v>77.650000000000006</v>
      </c>
      <c r="AD35" s="2">
        <f t="shared" si="0"/>
        <v>0.70000000000000284</v>
      </c>
      <c r="AE35" s="138">
        <f t="shared" si="1"/>
        <v>1.3972316531731588E-2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42543</v>
      </c>
      <c r="X36" s="10">
        <v>76.900000000000006</v>
      </c>
      <c r="Y36" s="10">
        <v>77.69</v>
      </c>
      <c r="Z36" s="10">
        <v>76.8</v>
      </c>
      <c r="AA36" s="10">
        <v>77.040000000000006</v>
      </c>
      <c r="AB36" s="95">
        <v>2148500</v>
      </c>
      <c r="AC36" s="10">
        <v>76.58</v>
      </c>
      <c r="AD36" s="2">
        <f t="shared" si="0"/>
        <v>0.89000000000000057</v>
      </c>
      <c r="AE36" s="138">
        <f t="shared" si="1"/>
        <v>1.9625801386888853E-3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42542</v>
      </c>
      <c r="X37" s="10">
        <v>76.819999999999993</v>
      </c>
      <c r="Y37" s="10">
        <v>77.06</v>
      </c>
      <c r="Z37" s="10">
        <v>76.31</v>
      </c>
      <c r="AA37" s="10">
        <v>76.89</v>
      </c>
      <c r="AB37" s="95">
        <v>1855000</v>
      </c>
      <c r="AC37" s="10">
        <v>76.430000000000007</v>
      </c>
      <c r="AD37" s="2">
        <f t="shared" si="0"/>
        <v>0.75</v>
      </c>
      <c r="AE37" s="138">
        <f t="shared" si="1"/>
        <v>5.3933175480138651E-3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42541</v>
      </c>
      <c r="X38" s="10">
        <v>76.400000000000006</v>
      </c>
      <c r="Y38" s="10">
        <v>77.06</v>
      </c>
      <c r="Z38" s="10">
        <v>76.23</v>
      </c>
      <c r="AA38" s="10">
        <v>76.48</v>
      </c>
      <c r="AB38" s="95">
        <v>2193800</v>
      </c>
      <c r="AC38" s="10">
        <v>76.02</v>
      </c>
      <c r="AD38" s="2">
        <f t="shared" si="0"/>
        <v>0.82999999999999829</v>
      </c>
      <c r="AE38" s="138">
        <f t="shared" si="1"/>
        <v>1.2789768185451633E-2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42538</v>
      </c>
      <c r="X39" s="10">
        <v>76.56</v>
      </c>
      <c r="Y39" s="10">
        <v>76.569999999999993</v>
      </c>
      <c r="Z39" s="10">
        <v>75.37</v>
      </c>
      <c r="AA39" s="10">
        <v>75.510000000000005</v>
      </c>
      <c r="AB39" s="95">
        <v>2897500</v>
      </c>
      <c r="AC39" s="10">
        <v>75.06</v>
      </c>
      <c r="AD39" s="2">
        <f t="shared" si="0"/>
        <v>1.1999999999999886</v>
      </c>
      <c r="AE39" s="138">
        <f t="shared" si="1"/>
        <v>-1.3406940063091399E-2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8" t="s">
        <v>78</v>
      </c>
      <c r="P40" s="528"/>
      <c r="W40" s="133">
        <v>42537</v>
      </c>
      <c r="X40" s="10">
        <v>76.400000000000006</v>
      </c>
      <c r="Y40" s="10">
        <v>76.599999999999994</v>
      </c>
      <c r="Z40" s="10">
        <v>75.430000000000007</v>
      </c>
      <c r="AA40" s="10">
        <v>76.540000000000006</v>
      </c>
      <c r="AB40" s="95">
        <v>3228300</v>
      </c>
      <c r="AC40" s="10">
        <v>76.08</v>
      </c>
      <c r="AD40" s="2">
        <f t="shared" si="0"/>
        <v>1.1699999999999875</v>
      </c>
      <c r="AE40" s="138">
        <f t="shared" si="1"/>
        <v>-1.836788244555243E-3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92.18</v>
      </c>
      <c r="Q41" s="2"/>
      <c r="W41" s="133">
        <v>42536</v>
      </c>
      <c r="X41" s="10">
        <v>78.02</v>
      </c>
      <c r="Y41" s="10">
        <v>78.08</v>
      </c>
      <c r="Z41" s="10">
        <v>76.61</v>
      </c>
      <c r="AA41" s="10">
        <v>76.680000000000007</v>
      </c>
      <c r="AB41" s="95">
        <v>3548700</v>
      </c>
      <c r="AC41" s="10">
        <v>76.22</v>
      </c>
      <c r="AD41" s="2">
        <f t="shared" si="0"/>
        <v>1.4699999999999989</v>
      </c>
      <c r="AE41" s="138">
        <f t="shared" si="1"/>
        <v>-1.6135278172195733E-2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91.341999999999999</v>
      </c>
      <c r="Q42" s="2"/>
      <c r="T42" s="91" t="s">
        <v>113</v>
      </c>
      <c r="W42" s="133">
        <v>42535</v>
      </c>
      <c r="X42" s="10">
        <v>78.010000000000005</v>
      </c>
      <c r="Y42" s="10">
        <v>78.319999999999993</v>
      </c>
      <c r="Z42" s="10">
        <v>77.569999999999993</v>
      </c>
      <c r="AA42" s="10">
        <v>77.930000000000007</v>
      </c>
      <c r="AB42" s="95">
        <v>1707400</v>
      </c>
      <c r="AC42" s="10">
        <v>77.47</v>
      </c>
      <c r="AD42" s="2">
        <f t="shared" si="0"/>
        <v>0.75</v>
      </c>
      <c r="AE42" s="138">
        <f t="shared" si="1"/>
        <v>-3.3449118744371953E-3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299</v>
      </c>
      <c r="O43" s="83">
        <v>1.08</v>
      </c>
      <c r="P43" s="83">
        <f t="shared" si="18"/>
        <v>90.504000000000005</v>
      </c>
      <c r="Q43" s="2"/>
      <c r="T43" s="128" t="s">
        <v>98</v>
      </c>
      <c r="U43" s="98">
        <v>83.78</v>
      </c>
      <c r="W43" s="133">
        <v>42534</v>
      </c>
      <c r="X43" s="10">
        <v>78.53</v>
      </c>
      <c r="Y43" s="10">
        <v>78.790000000000006</v>
      </c>
      <c r="Z43" s="10">
        <v>78.150000000000006</v>
      </c>
      <c r="AA43" s="10">
        <v>78.2</v>
      </c>
      <c r="AB43" s="95">
        <v>2042100</v>
      </c>
      <c r="AC43" s="10">
        <v>77.73</v>
      </c>
      <c r="AD43" s="2">
        <f t="shared" si="0"/>
        <v>0.64000000000000057</v>
      </c>
      <c r="AE43" s="138">
        <f t="shared" si="1"/>
        <v>-4.2275172943888606E-3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89.665999999999997</v>
      </c>
      <c r="Q44" s="2"/>
      <c r="T44" s="93" t="s">
        <v>99</v>
      </c>
      <c r="U44" s="88">
        <v>83.91</v>
      </c>
      <c r="W44" s="133">
        <v>42531</v>
      </c>
      <c r="X44" s="10">
        <v>79</v>
      </c>
      <c r="Y44" s="10">
        <v>79.06</v>
      </c>
      <c r="Z44" s="10">
        <v>78.05</v>
      </c>
      <c r="AA44" s="10">
        <v>78.53</v>
      </c>
      <c r="AB44" s="95">
        <v>2714500</v>
      </c>
      <c r="AC44" s="10">
        <v>78.06</v>
      </c>
      <c r="AD44" s="2">
        <f t="shared" si="0"/>
        <v>1.0100000000000051</v>
      </c>
      <c r="AE44" s="138">
        <f t="shared" si="1"/>
        <v>-9.642222786094834E-3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88.828000000000003</v>
      </c>
      <c r="Q45" s="2"/>
      <c r="T45" s="93" t="s">
        <v>100</v>
      </c>
      <c r="U45" s="88" t="s">
        <v>371</v>
      </c>
      <c r="W45" s="133">
        <v>42530</v>
      </c>
      <c r="X45" s="10">
        <v>79.56</v>
      </c>
      <c r="Y45" s="10">
        <v>79.959999999999994</v>
      </c>
      <c r="Z45" s="10">
        <v>79.11</v>
      </c>
      <c r="AA45" s="10">
        <v>79.290000000000006</v>
      </c>
      <c r="AB45" s="95">
        <v>3082300</v>
      </c>
      <c r="AC45" s="10">
        <v>78.819999999999993</v>
      </c>
      <c r="AD45" s="2">
        <f t="shared" si="0"/>
        <v>0.84999999999999432</v>
      </c>
      <c r="AE45" s="138">
        <f t="shared" si="1"/>
        <v>-4.672307109483631E-3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87.99</v>
      </c>
      <c r="Q46" s="2"/>
      <c r="T46" s="93" t="s">
        <v>101</v>
      </c>
      <c r="U46" s="88" t="s">
        <v>579</v>
      </c>
      <c r="W46" s="133">
        <v>42529</v>
      </c>
      <c r="X46" s="10">
        <v>79.849999999999994</v>
      </c>
      <c r="Y46" s="10">
        <v>80.13</v>
      </c>
      <c r="Z46" s="10">
        <v>79.5</v>
      </c>
      <c r="AA46" s="10">
        <v>79.66</v>
      </c>
      <c r="AB46" s="95">
        <v>3437900</v>
      </c>
      <c r="AC46" s="10">
        <v>79.19</v>
      </c>
      <c r="AD46" s="2">
        <f t="shared" si="0"/>
        <v>0.62999999999999545</v>
      </c>
      <c r="AE46" s="138">
        <f t="shared" si="1"/>
        <v>-4.1498993963782205E-3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87.152000000000001</v>
      </c>
      <c r="Q47" s="2"/>
      <c r="T47" s="93" t="s">
        <v>102</v>
      </c>
      <c r="U47" s="88">
        <v>93.86</v>
      </c>
      <c r="W47" s="133">
        <v>42528</v>
      </c>
      <c r="X47" s="10">
        <v>80.099999999999994</v>
      </c>
      <c r="Y47" s="10">
        <v>80.41</v>
      </c>
      <c r="Z47" s="10">
        <v>79.72</v>
      </c>
      <c r="AA47" s="10">
        <v>80</v>
      </c>
      <c r="AB47" s="95">
        <v>2142200</v>
      </c>
      <c r="AC47" s="10">
        <v>79.52</v>
      </c>
      <c r="AD47" s="2">
        <f t="shared" si="0"/>
        <v>0.68999999999999773</v>
      </c>
      <c r="AE47" s="138">
        <f t="shared" si="1"/>
        <v>-5.2539404553415547E-3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86.313999999999993</v>
      </c>
      <c r="Q48" s="2"/>
      <c r="T48" s="93" t="s">
        <v>103</v>
      </c>
      <c r="U48" s="88">
        <v>0.80776400000000004</v>
      </c>
      <c r="W48" s="133">
        <v>42527</v>
      </c>
      <c r="X48" s="10">
        <v>79.72</v>
      </c>
      <c r="Y48" s="10">
        <v>80.52</v>
      </c>
      <c r="Z48" s="10">
        <v>79.37</v>
      </c>
      <c r="AA48" s="10">
        <v>80.42</v>
      </c>
      <c r="AB48" s="95">
        <v>2021800</v>
      </c>
      <c r="AC48" s="10">
        <v>79.94</v>
      </c>
      <c r="AD48" s="2">
        <f t="shared" si="0"/>
        <v>1.1499999999999915</v>
      </c>
      <c r="AE48" s="138">
        <f t="shared" si="1"/>
        <v>7.8164397377711303E-3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85.475999999999999</v>
      </c>
      <c r="Q49" s="2"/>
      <c r="T49" s="93" t="s">
        <v>123</v>
      </c>
      <c r="U49" s="88" t="s">
        <v>378</v>
      </c>
      <c r="W49" s="133">
        <v>42524</v>
      </c>
      <c r="X49" s="10">
        <v>79.72</v>
      </c>
      <c r="Y49" s="10">
        <v>79.989999999999995</v>
      </c>
      <c r="Z49" s="10">
        <v>79.209999999999994</v>
      </c>
      <c r="AA49" s="10">
        <v>79.790000000000006</v>
      </c>
      <c r="AB49" s="95">
        <v>1988000</v>
      </c>
      <c r="AC49" s="10">
        <v>79.319999999999993</v>
      </c>
      <c r="AD49" s="2">
        <f t="shared" si="0"/>
        <v>0.78000000000000114</v>
      </c>
      <c r="AE49" s="138">
        <f t="shared" si="1"/>
        <v>-1.1333585190782536E-3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84.637999999999991</v>
      </c>
      <c r="Q50" s="2"/>
      <c r="T50" s="93"/>
      <c r="U50" s="88"/>
      <c r="W50" s="133">
        <v>42523</v>
      </c>
      <c r="X50" s="10">
        <v>78.7</v>
      </c>
      <c r="Y50" s="10">
        <v>79.89</v>
      </c>
      <c r="Z50" s="10">
        <v>78.61</v>
      </c>
      <c r="AA50" s="10">
        <v>79.89</v>
      </c>
      <c r="AB50" s="95">
        <v>2361100</v>
      </c>
      <c r="AC50" s="10">
        <v>79.41</v>
      </c>
      <c r="AD50" s="2">
        <f t="shared" si="0"/>
        <v>1.2800000000000011</v>
      </c>
      <c r="AE50" s="138">
        <f t="shared" si="1"/>
        <v>1.4824281150159768E-2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83.8</v>
      </c>
      <c r="Q51" s="2"/>
      <c r="T51" s="93" t="s">
        <v>105</v>
      </c>
      <c r="U51" s="88" t="s">
        <v>580</v>
      </c>
      <c r="W51" s="133">
        <v>42522</v>
      </c>
      <c r="X51" s="10">
        <v>78.58</v>
      </c>
      <c r="Y51" s="10">
        <v>79.05</v>
      </c>
      <c r="Z51" s="10">
        <v>78.44</v>
      </c>
      <c r="AA51" s="10">
        <v>78.72</v>
      </c>
      <c r="AB51" s="95">
        <v>2595700</v>
      </c>
      <c r="AC51" s="10">
        <v>78.25</v>
      </c>
      <c r="AD51" s="2">
        <f t="shared" si="0"/>
        <v>0.60999999999999943</v>
      </c>
      <c r="AE51" s="138">
        <f t="shared" si="1"/>
        <v>-2.9306829765546327E-3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82.962000000000003</v>
      </c>
      <c r="Q52" s="2"/>
      <c r="T52" s="93" t="s">
        <v>106</v>
      </c>
      <c r="U52" s="88" t="s">
        <v>311</v>
      </c>
      <c r="W52" s="133">
        <v>42521</v>
      </c>
      <c r="X52" s="10">
        <v>78.16</v>
      </c>
      <c r="Y52" s="10">
        <v>79.17</v>
      </c>
      <c r="Z52" s="10">
        <v>78.150000000000006</v>
      </c>
      <c r="AA52" s="10">
        <v>78.95</v>
      </c>
      <c r="AB52" s="95">
        <v>3613000</v>
      </c>
      <c r="AC52" s="10">
        <v>78.48</v>
      </c>
      <c r="AD52" s="2">
        <f t="shared" si="0"/>
        <v>1.019999999999996</v>
      </c>
      <c r="AE52" s="138">
        <f t="shared" si="1"/>
        <v>1.029866117404743E-2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82.123999999999995</v>
      </c>
      <c r="Q53" s="2"/>
      <c r="T53" s="93" t="s">
        <v>107</v>
      </c>
      <c r="U53" s="90">
        <v>1354689</v>
      </c>
      <c r="W53" s="133">
        <v>42517</v>
      </c>
      <c r="X53" s="10">
        <v>77.55</v>
      </c>
      <c r="Y53" s="10">
        <v>78.36</v>
      </c>
      <c r="Z53" s="10">
        <v>77.45</v>
      </c>
      <c r="AA53" s="10">
        <v>78.150000000000006</v>
      </c>
      <c r="AB53" s="95">
        <v>1857200</v>
      </c>
      <c r="AC53" s="10">
        <v>77.680000000000007</v>
      </c>
      <c r="AD53" s="2">
        <f t="shared" si="0"/>
        <v>0.90999999999999659</v>
      </c>
      <c r="AE53" s="138">
        <f t="shared" si="1"/>
        <v>1.1063386697904631E-2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81.286000000000001</v>
      </c>
      <c r="T54" s="93" t="s">
        <v>110</v>
      </c>
      <c r="U54" s="90">
        <v>2380220</v>
      </c>
      <c r="W54" s="133">
        <v>42516</v>
      </c>
      <c r="X54" s="10">
        <v>76.650000000000006</v>
      </c>
      <c r="Y54" s="10">
        <v>77.459999999999994</v>
      </c>
      <c r="Z54" s="10">
        <v>76.400000000000006</v>
      </c>
      <c r="AA54" s="10">
        <v>77.290000000000006</v>
      </c>
      <c r="AB54" s="95">
        <v>2036500</v>
      </c>
      <c r="AC54" s="10">
        <v>76.83</v>
      </c>
      <c r="AD54" s="2">
        <f t="shared" si="0"/>
        <v>1.0599999999999881</v>
      </c>
      <c r="AE54" s="138">
        <f t="shared" si="1"/>
        <v>7.3423364363445209E-3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80.447999999999993</v>
      </c>
      <c r="T55" s="93" t="s">
        <v>108</v>
      </c>
      <c r="U55" s="88" t="s">
        <v>581</v>
      </c>
      <c r="W55" s="133">
        <v>42515</v>
      </c>
      <c r="X55" s="10">
        <v>77.78</v>
      </c>
      <c r="Y55" s="10">
        <v>77.989999999999995</v>
      </c>
      <c r="Z55" s="10">
        <v>76.69</v>
      </c>
      <c r="AA55" s="10">
        <v>76.73</v>
      </c>
      <c r="AB55" s="95">
        <v>3011000</v>
      </c>
      <c r="AC55" s="10">
        <v>76.27</v>
      </c>
      <c r="AD55" s="2">
        <f t="shared" si="0"/>
        <v>1.2999999999999972</v>
      </c>
      <c r="AE55" s="138">
        <f t="shared" si="1"/>
        <v>-9.4805194805195336E-3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79.61</v>
      </c>
      <c r="T56" s="93" t="s">
        <v>111</v>
      </c>
      <c r="U56" s="88">
        <v>19.399999999999999</v>
      </c>
      <c r="W56" s="133">
        <v>42514</v>
      </c>
      <c r="X56" s="10">
        <v>77.069999999999993</v>
      </c>
      <c r="Y56" s="10">
        <v>77.66</v>
      </c>
      <c r="Z56" s="10">
        <v>76.92</v>
      </c>
      <c r="AA56" s="10">
        <v>77.459999999999994</v>
      </c>
      <c r="AB56" s="95">
        <v>1674500</v>
      </c>
      <c r="AC56" s="10">
        <v>77</v>
      </c>
      <c r="AD56" s="2">
        <f t="shared" si="0"/>
        <v>0.73999999999999488</v>
      </c>
      <c r="AE56" s="138">
        <f t="shared" si="1"/>
        <v>9.4389092815940767E-3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78.771999999999991</v>
      </c>
      <c r="T57" s="93" t="s">
        <v>112</v>
      </c>
      <c r="U57" s="88">
        <v>4.32</v>
      </c>
      <c r="W57" s="133">
        <v>42513</v>
      </c>
      <c r="X57" s="10">
        <v>77.27</v>
      </c>
      <c r="Y57" s="10">
        <v>77.62</v>
      </c>
      <c r="Z57" s="10">
        <v>76.73</v>
      </c>
      <c r="AA57" s="10">
        <v>76.739999999999995</v>
      </c>
      <c r="AB57" s="95">
        <v>2032500</v>
      </c>
      <c r="AC57" s="10">
        <v>76.28</v>
      </c>
      <c r="AD57" s="2">
        <f t="shared" si="0"/>
        <v>0.89000000000000057</v>
      </c>
      <c r="AE57" s="138">
        <f t="shared" si="1"/>
        <v>-8.7069525666017E-3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77.933999999999997</v>
      </c>
      <c r="T58" s="93" t="s">
        <v>109</v>
      </c>
      <c r="U58" s="88" t="s">
        <v>408</v>
      </c>
      <c r="W58" s="133">
        <v>42510</v>
      </c>
      <c r="X58" s="10">
        <v>77.819999999999993</v>
      </c>
      <c r="Y58" s="10">
        <v>77.87</v>
      </c>
      <c r="Z58" s="10">
        <v>77.069999999999993</v>
      </c>
      <c r="AA58" s="10">
        <v>77.41</v>
      </c>
      <c r="AB58" s="95">
        <v>2707500</v>
      </c>
      <c r="AC58" s="10">
        <v>76.95</v>
      </c>
      <c r="AD58" s="2">
        <f t="shared" si="0"/>
        <v>0.80000000000001137</v>
      </c>
      <c r="AE58" s="138">
        <f t="shared" si="1"/>
        <v>1.040718095485893E-3</v>
      </c>
    </row>
    <row r="59" spans="1:31" x14ac:dyDescent="0.25">
      <c r="O59" s="83">
        <v>0.92</v>
      </c>
      <c r="P59" s="83">
        <f t="shared" si="18"/>
        <v>77.096000000000004</v>
      </c>
      <c r="W59" s="133">
        <v>42509</v>
      </c>
      <c r="X59" s="10">
        <v>77.19</v>
      </c>
      <c r="Y59" s="10">
        <v>78.2</v>
      </c>
      <c r="Z59" s="10">
        <v>76.709999999999994</v>
      </c>
      <c r="AA59" s="10">
        <v>77.33</v>
      </c>
      <c r="AB59" s="95">
        <v>1692500</v>
      </c>
      <c r="AC59" s="10">
        <v>76.87</v>
      </c>
      <c r="AD59" s="2">
        <f t="shared" si="0"/>
        <v>1.4900000000000091</v>
      </c>
      <c r="AE59" s="138">
        <f t="shared" si="1"/>
        <v>-6.4624531472147195E-3</v>
      </c>
    </row>
    <row r="60" spans="1:31" x14ac:dyDescent="0.25">
      <c r="O60" s="83">
        <v>0.91</v>
      </c>
      <c r="P60" s="83">
        <f t="shared" si="18"/>
        <v>76.257999999999996</v>
      </c>
      <c r="W60" s="133">
        <v>42508</v>
      </c>
      <c r="X60" s="10">
        <v>77.08</v>
      </c>
      <c r="Y60" s="10">
        <v>78.239999999999995</v>
      </c>
      <c r="Z60" s="10">
        <v>76.739999999999995</v>
      </c>
      <c r="AA60" s="10">
        <v>77.83</v>
      </c>
      <c r="AB60" s="95">
        <v>2440300</v>
      </c>
      <c r="AC60" s="10">
        <v>77.37</v>
      </c>
      <c r="AD60" s="2">
        <f t="shared" si="0"/>
        <v>1.5</v>
      </c>
      <c r="AE60" s="138">
        <f t="shared" si="1"/>
        <v>9.5250521920668962E-3</v>
      </c>
    </row>
    <row r="61" spans="1:31" x14ac:dyDescent="0.25">
      <c r="O61" s="83">
        <v>0.9</v>
      </c>
      <c r="P61" s="83">
        <f t="shared" si="18"/>
        <v>75.42</v>
      </c>
      <c r="W61" s="133">
        <v>42507</v>
      </c>
      <c r="X61" s="10">
        <v>77.39</v>
      </c>
      <c r="Y61" s="10">
        <v>77.69</v>
      </c>
      <c r="Z61" s="10">
        <v>76.69</v>
      </c>
      <c r="AA61" s="10">
        <v>77.099999999999994</v>
      </c>
      <c r="AB61" s="95">
        <v>2864400</v>
      </c>
      <c r="AC61" s="10">
        <v>76.64</v>
      </c>
      <c r="AD61" s="2">
        <f t="shared" si="0"/>
        <v>1</v>
      </c>
      <c r="AE61" s="138">
        <f t="shared" si="1"/>
        <v>-3.7696607305343077E-3</v>
      </c>
    </row>
    <row r="62" spans="1:31" x14ac:dyDescent="0.25">
      <c r="W62" s="133">
        <v>42506</v>
      </c>
      <c r="X62" s="10">
        <v>76.34</v>
      </c>
      <c r="Y62" s="10">
        <v>77.459999999999994</v>
      </c>
      <c r="Z62" s="10">
        <v>76.22</v>
      </c>
      <c r="AA62" s="10">
        <v>77.39</v>
      </c>
      <c r="AB62" s="95">
        <v>1704100</v>
      </c>
      <c r="AC62" s="10">
        <v>76.930000000000007</v>
      </c>
      <c r="AD62" s="2">
        <f t="shared" si="0"/>
        <v>1.2399999999999949</v>
      </c>
      <c r="AE62" s="138">
        <f t="shared" si="1"/>
        <v>1.4907651715039716E-2</v>
      </c>
    </row>
    <row r="63" spans="1:31" x14ac:dyDescent="0.25">
      <c r="L63" t="s">
        <v>65</v>
      </c>
      <c r="M63" s="2">
        <f>M81+K81-F81</f>
        <v>490.94999999999891</v>
      </c>
      <c r="W63" s="133">
        <v>42503</v>
      </c>
      <c r="X63" s="10">
        <v>77.040000000000006</v>
      </c>
      <c r="Y63" s="10">
        <v>77.31</v>
      </c>
      <c r="Z63" s="10">
        <v>76.180000000000007</v>
      </c>
      <c r="AA63" s="10">
        <v>76.25</v>
      </c>
      <c r="AB63" s="95">
        <v>2173700</v>
      </c>
      <c r="AC63" s="10">
        <v>75.8</v>
      </c>
      <c r="AD63" s="2">
        <f t="shared" si="0"/>
        <v>1.1299999999999955</v>
      </c>
      <c r="AE63" s="138">
        <f t="shared" si="1"/>
        <v>-9.6681473739222978E-3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42502</v>
      </c>
      <c r="X64" s="10">
        <v>77.31</v>
      </c>
      <c r="Y64" s="10">
        <v>77.459999999999994</v>
      </c>
      <c r="Z64" s="10">
        <v>76.61</v>
      </c>
      <c r="AA64" s="10">
        <v>77</v>
      </c>
      <c r="AB64" s="95">
        <v>2850200</v>
      </c>
      <c r="AC64" s="10">
        <v>76.540000000000006</v>
      </c>
      <c r="AD64" s="2">
        <f t="shared" si="0"/>
        <v>0.84999999999999432</v>
      </c>
      <c r="AE64" s="138">
        <f t="shared" si="1"/>
        <v>5.228758169935066E-4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42501</v>
      </c>
      <c r="X65" s="10">
        <v>78.599999999999994</v>
      </c>
      <c r="Y65" s="10">
        <v>78.78</v>
      </c>
      <c r="Z65" s="10">
        <v>76.92</v>
      </c>
      <c r="AA65" s="10">
        <v>76.959999999999994</v>
      </c>
      <c r="AB65" s="95">
        <v>3106200</v>
      </c>
      <c r="AC65" s="10">
        <v>76.5</v>
      </c>
      <c r="AD65" s="2">
        <f t="shared" si="0"/>
        <v>1.8599999999999994</v>
      </c>
      <c r="AE65" s="138">
        <f t="shared" si="1"/>
        <v>-1.9230769230769273E-2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303</v>
      </c>
      <c r="M66" s="389"/>
      <c r="W66" s="133">
        <v>42500</v>
      </c>
      <c r="X66" s="10">
        <v>78.67</v>
      </c>
      <c r="Y66" s="10">
        <v>79.239999999999995</v>
      </c>
      <c r="Z66" s="10">
        <v>78.28</v>
      </c>
      <c r="AA66" s="10">
        <v>78.47</v>
      </c>
      <c r="AB66" s="95">
        <v>2568000</v>
      </c>
      <c r="AC66" s="10">
        <v>78</v>
      </c>
      <c r="AD66" s="2">
        <f t="shared" si="0"/>
        <v>0.95999999999999375</v>
      </c>
      <c r="AE66" s="138">
        <f t="shared" si="1"/>
        <v>0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42499</v>
      </c>
      <c r="X67" s="10">
        <v>77.05</v>
      </c>
      <c r="Y67" s="10">
        <v>78.73</v>
      </c>
      <c r="Z67" s="10">
        <v>76.91</v>
      </c>
      <c r="AA67" s="10">
        <v>78.47</v>
      </c>
      <c r="AB67" s="95">
        <v>2785000</v>
      </c>
      <c r="AC67" s="10">
        <v>78</v>
      </c>
      <c r="AD67" s="2">
        <f>Y67-Z67</f>
        <v>1.8200000000000074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42496</v>
      </c>
      <c r="X68" s="10">
        <v>78.55</v>
      </c>
      <c r="Y68" s="10">
        <v>78.819999999999993</v>
      </c>
      <c r="Z68" s="10">
        <v>76.599999999999994</v>
      </c>
      <c r="AA68" s="10">
        <v>76.849999999999994</v>
      </c>
      <c r="AB68" s="95">
        <v>3745600</v>
      </c>
      <c r="AC68" s="10">
        <v>76.39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42591</v>
      </c>
      <c r="X2" s="10">
        <v>37.75</v>
      </c>
      <c r="Y2" s="10">
        <v>38.06</v>
      </c>
      <c r="Z2" s="10">
        <v>37.14</v>
      </c>
      <c r="AA2" s="10">
        <v>37.15</v>
      </c>
      <c r="AB2" s="95">
        <v>8147800</v>
      </c>
      <c r="AC2" s="10">
        <v>37.15</v>
      </c>
      <c r="AD2" s="2">
        <f>Y2-Z2</f>
        <v>0.92000000000000171</v>
      </c>
      <c r="AE2" s="138">
        <f>AC2/AC3-1</f>
        <v>-7.7457264957264682E-3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380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300</v>
      </c>
      <c r="W3" s="133">
        <v>42590</v>
      </c>
      <c r="X3" s="10">
        <v>37.46</v>
      </c>
      <c r="Y3" s="10">
        <v>38.24</v>
      </c>
      <c r="Z3" s="10">
        <v>37.36</v>
      </c>
      <c r="AA3" s="10">
        <v>37.44</v>
      </c>
      <c r="AB3" s="95">
        <v>9990000</v>
      </c>
      <c r="AC3" s="10">
        <v>37.44</v>
      </c>
      <c r="AD3" s="2">
        <f t="shared" ref="AD3:AD66" si="1">Y3-Z3</f>
        <v>0.88000000000000256</v>
      </c>
      <c r="AE3" s="138">
        <f t="shared" ref="AE3:AE66" si="2">AC3/AC4-1</f>
        <v>-6.1056543668702723E-3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381</v>
      </c>
      <c r="M4" s="4"/>
      <c r="O4" s="11" t="s">
        <v>66</v>
      </c>
      <c r="Q4" s="203">
        <v>37.15</v>
      </c>
      <c r="T4" s="163">
        <v>42568</v>
      </c>
      <c r="U4" t="s">
        <v>319</v>
      </c>
      <c r="W4" s="133">
        <v>42587</v>
      </c>
      <c r="X4" s="10">
        <v>36.979999999999997</v>
      </c>
      <c r="Y4" s="10">
        <v>37.729999999999997</v>
      </c>
      <c r="Z4" s="10">
        <v>36.86</v>
      </c>
      <c r="AA4" s="10">
        <v>37.67</v>
      </c>
      <c r="AB4" s="95">
        <v>8097500</v>
      </c>
      <c r="AC4" s="10">
        <v>37.67</v>
      </c>
      <c r="AD4" s="2">
        <f t="shared" si="1"/>
        <v>0.86999999999999744</v>
      </c>
      <c r="AE4" s="138">
        <f t="shared" si="2"/>
        <v>3.0925013683634539E-2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14860</v>
      </c>
      <c r="W5" s="133">
        <v>42586</v>
      </c>
      <c r="X5" s="10">
        <v>36.520000000000003</v>
      </c>
      <c r="Y5" s="10">
        <v>36.68</v>
      </c>
      <c r="Z5" s="10">
        <v>36.020000000000003</v>
      </c>
      <c r="AA5" s="10">
        <v>36.54</v>
      </c>
      <c r="AB5" s="95">
        <v>8825300</v>
      </c>
      <c r="AC5" s="10">
        <v>36.54</v>
      </c>
      <c r="AD5" s="2">
        <f t="shared" si="1"/>
        <v>0.65999999999999659</v>
      </c>
      <c r="AE5" s="138">
        <f t="shared" si="2"/>
        <v>1.6447368421053099E-3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42585</v>
      </c>
      <c r="X6" s="10">
        <v>36.380000000000003</v>
      </c>
      <c r="Y6" s="10">
        <v>36.869999999999997</v>
      </c>
      <c r="Z6" s="10">
        <v>36.17</v>
      </c>
      <c r="AA6" s="10">
        <v>36.479999999999997</v>
      </c>
      <c r="AB6" s="95">
        <v>10994100</v>
      </c>
      <c r="AC6" s="10">
        <v>36.479999999999997</v>
      </c>
      <c r="AD6" s="2">
        <f t="shared" si="1"/>
        <v>0.69999999999999574</v>
      </c>
      <c r="AE6" s="138">
        <f t="shared" si="2"/>
        <v>2.4732069249793209E-3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250.1799999999962</v>
      </c>
      <c r="R7">
        <v>250</v>
      </c>
      <c r="W7" s="133">
        <v>42584</v>
      </c>
      <c r="X7" s="10">
        <v>38.82</v>
      </c>
      <c r="Y7" s="10">
        <v>38.85</v>
      </c>
      <c r="Z7" s="10">
        <v>36.29</v>
      </c>
      <c r="AA7" s="10">
        <v>36.39</v>
      </c>
      <c r="AB7" s="95">
        <v>19993500</v>
      </c>
      <c r="AC7" s="10">
        <v>36.39</v>
      </c>
      <c r="AD7" s="2">
        <f t="shared" si="1"/>
        <v>2.5600000000000023</v>
      </c>
      <c r="AE7" s="138">
        <f t="shared" si="2"/>
        <v>-7.8267477203647351E-2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45.159999999996217</v>
      </c>
      <c r="R8" s="438"/>
      <c r="W8" s="133">
        <v>42583</v>
      </c>
      <c r="X8" s="10">
        <v>38.92</v>
      </c>
      <c r="Y8" s="10">
        <v>39.51</v>
      </c>
      <c r="Z8" s="10">
        <v>38.78</v>
      </c>
      <c r="AA8" s="10">
        <v>39.479999999999997</v>
      </c>
      <c r="AB8" s="95">
        <v>8965300</v>
      </c>
      <c r="AC8" s="10">
        <v>39.479999999999997</v>
      </c>
      <c r="AD8" s="2">
        <f t="shared" si="1"/>
        <v>0.72999999999999687</v>
      </c>
      <c r="AE8" s="138">
        <f t="shared" si="2"/>
        <v>1.8838709677419185E-2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3.0482948178985536E-3</v>
      </c>
      <c r="W9" s="133">
        <v>42580</v>
      </c>
      <c r="X9" s="10">
        <v>39.369999999999997</v>
      </c>
      <c r="Y9" s="10">
        <v>39.9</v>
      </c>
      <c r="Z9" s="10">
        <v>38.74</v>
      </c>
      <c r="AA9" s="10">
        <v>38.75</v>
      </c>
      <c r="AB9" s="95">
        <v>10468200</v>
      </c>
      <c r="AC9" s="10">
        <v>38.75</v>
      </c>
      <c r="AD9" s="2">
        <f t="shared" si="1"/>
        <v>1.1599999999999966</v>
      </c>
      <c r="AE9" s="138">
        <f t="shared" si="2"/>
        <v>-1.5497967479674801E-2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42579</v>
      </c>
      <c r="X10" s="10">
        <v>38.5</v>
      </c>
      <c r="Y10" s="10">
        <v>39.54</v>
      </c>
      <c r="Z10" s="10">
        <v>38.25</v>
      </c>
      <c r="AA10" s="10">
        <v>39.36</v>
      </c>
      <c r="AB10" s="95">
        <v>7354100</v>
      </c>
      <c r="AC10" s="10">
        <v>39.36</v>
      </c>
      <c r="AD10" s="2">
        <f t="shared" si="1"/>
        <v>1.2899999999999991</v>
      </c>
      <c r="AE10" s="138">
        <f t="shared" si="2"/>
        <v>2.1276595744680771E-2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42578</v>
      </c>
      <c r="X11" s="10">
        <v>38.880000000000003</v>
      </c>
      <c r="Y11" s="10">
        <v>38.92</v>
      </c>
      <c r="Z11" s="10">
        <v>38.5</v>
      </c>
      <c r="AA11" s="10">
        <v>38.54</v>
      </c>
      <c r="AB11" s="95">
        <v>8671900</v>
      </c>
      <c r="AC11" s="10">
        <v>38.54</v>
      </c>
      <c r="AD11" s="2">
        <f t="shared" si="1"/>
        <v>0.42000000000000171</v>
      </c>
      <c r="AE11" s="138">
        <f t="shared" si="2"/>
        <v>-1.255444529848837E-2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42577</v>
      </c>
      <c r="X12" s="10">
        <v>38.97</v>
      </c>
      <c r="Y12" s="10">
        <v>39.33</v>
      </c>
      <c r="Z12" s="10">
        <v>38.61</v>
      </c>
      <c r="AA12" s="10">
        <v>39.03</v>
      </c>
      <c r="AB12" s="95">
        <v>9038700</v>
      </c>
      <c r="AC12" s="10">
        <v>39.03</v>
      </c>
      <c r="AD12" s="2">
        <f t="shared" si="1"/>
        <v>0.71999999999999886</v>
      </c>
      <c r="AE12" s="138">
        <f t="shared" si="2"/>
        <v>1.7967145790553918E-3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42576</v>
      </c>
      <c r="X13" s="10">
        <v>39.17</v>
      </c>
      <c r="Y13" s="10">
        <v>39.26</v>
      </c>
      <c r="Z13" s="10">
        <v>38.549999999999997</v>
      </c>
      <c r="AA13" s="10">
        <v>38.96</v>
      </c>
      <c r="AB13" s="95">
        <v>7160500</v>
      </c>
      <c r="AC13" s="10">
        <v>38.96</v>
      </c>
      <c r="AD13" s="2">
        <f t="shared" si="1"/>
        <v>0.71000000000000085</v>
      </c>
      <c r="AE13" s="138">
        <f t="shared" si="2"/>
        <v>0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42573</v>
      </c>
      <c r="X14" s="10">
        <v>39.07</v>
      </c>
      <c r="Y14" s="10">
        <v>39.19</v>
      </c>
      <c r="Z14" s="10">
        <v>38.43</v>
      </c>
      <c r="AA14" s="10">
        <v>38.96</v>
      </c>
      <c r="AB14" s="95">
        <v>9579300</v>
      </c>
      <c r="AC14" s="10">
        <v>38.96</v>
      </c>
      <c r="AD14" s="2">
        <f t="shared" si="1"/>
        <v>0.75999999999999801</v>
      </c>
      <c r="AE14" s="138">
        <f t="shared" si="2"/>
        <v>1.1422637590861928E-2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42572</v>
      </c>
      <c r="X15" s="10">
        <v>39.11</v>
      </c>
      <c r="Y15" s="10">
        <v>39.26</v>
      </c>
      <c r="Z15" s="10">
        <v>38.270000000000003</v>
      </c>
      <c r="AA15" s="10">
        <v>38.520000000000003</v>
      </c>
      <c r="AB15" s="95">
        <v>17399700</v>
      </c>
      <c r="AC15" s="10">
        <v>38.520000000000003</v>
      </c>
      <c r="AD15" s="2">
        <f t="shared" si="1"/>
        <v>0.98999999999999488</v>
      </c>
      <c r="AE15" s="138">
        <f t="shared" si="2"/>
        <v>-4.2029345933847218E-2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42571</v>
      </c>
      <c r="X16" s="10">
        <v>40.69</v>
      </c>
      <c r="Y16" s="10">
        <v>41.22</v>
      </c>
      <c r="Z16" s="10">
        <v>39.94</v>
      </c>
      <c r="AA16" s="10">
        <v>40.21</v>
      </c>
      <c r="AB16" s="95">
        <v>9541900</v>
      </c>
      <c r="AC16" s="10">
        <v>40.21</v>
      </c>
      <c r="AD16" s="2">
        <f t="shared" si="1"/>
        <v>1.2800000000000011</v>
      </c>
      <c r="AE16" s="138">
        <f t="shared" si="2"/>
        <v>-7.8953861337280884E-3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42570</v>
      </c>
      <c r="X17" s="10">
        <v>39.880000000000003</v>
      </c>
      <c r="Y17" s="10">
        <v>40.58</v>
      </c>
      <c r="Z17" s="10">
        <v>39.5</v>
      </c>
      <c r="AA17" s="10">
        <v>40.53</v>
      </c>
      <c r="AB17" s="95">
        <v>9297000</v>
      </c>
      <c r="AC17" s="10">
        <v>40.53</v>
      </c>
      <c r="AD17" s="2">
        <f t="shared" si="1"/>
        <v>1.0799999999999983</v>
      </c>
      <c r="AE17" s="138">
        <f t="shared" si="2"/>
        <v>1.0723192019950201E-2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42569</v>
      </c>
      <c r="X18" s="10">
        <v>40.17</v>
      </c>
      <c r="Y18" s="10">
        <v>40.520000000000003</v>
      </c>
      <c r="Z18" s="10">
        <v>40.06</v>
      </c>
      <c r="AA18" s="10">
        <v>40.1</v>
      </c>
      <c r="AB18" s="95">
        <v>8285500</v>
      </c>
      <c r="AC18" s="10">
        <v>40.1</v>
      </c>
      <c r="AD18" s="2">
        <f t="shared" si="1"/>
        <v>0.46000000000000085</v>
      </c>
      <c r="AE18" s="138">
        <f t="shared" si="2"/>
        <v>3.0015007503751967E-3</v>
      </c>
    </row>
    <row r="19" spans="1:31" x14ac:dyDescent="0.25">
      <c r="W19" s="133">
        <v>42566</v>
      </c>
      <c r="X19" s="10">
        <v>40.46</v>
      </c>
      <c r="Y19" s="10">
        <v>40.54</v>
      </c>
      <c r="Z19" s="10">
        <v>39.71</v>
      </c>
      <c r="AA19" s="10">
        <v>39.979999999999997</v>
      </c>
      <c r="AB19" s="95">
        <v>15192400</v>
      </c>
      <c r="AC19" s="10">
        <v>39.979999999999997</v>
      </c>
      <c r="AD19" s="2">
        <f t="shared" si="1"/>
        <v>0.82999999999999829</v>
      </c>
      <c r="AE19" s="138">
        <f t="shared" si="2"/>
        <v>-2.4402147388970286E-2</v>
      </c>
    </row>
    <row r="20" spans="1:31" x14ac:dyDescent="0.25">
      <c r="W20" s="133">
        <v>42565</v>
      </c>
      <c r="X20" s="10">
        <v>40.33</v>
      </c>
      <c r="Y20" s="10">
        <v>41.35</v>
      </c>
      <c r="Z20" s="10">
        <v>40.159999999999997</v>
      </c>
      <c r="AA20" s="10">
        <v>40.98</v>
      </c>
      <c r="AB20" s="95">
        <v>18543000</v>
      </c>
      <c r="AC20" s="10">
        <v>40.98</v>
      </c>
      <c r="AD20" s="2">
        <f t="shared" si="1"/>
        <v>1.1900000000000048</v>
      </c>
      <c r="AE20" s="138">
        <f t="shared" si="2"/>
        <v>3.5894843276036204E-2</v>
      </c>
    </row>
    <row r="21" spans="1:31" x14ac:dyDescent="0.25">
      <c r="W21" s="133">
        <v>42564</v>
      </c>
      <c r="X21" s="10">
        <v>40.5</v>
      </c>
      <c r="Y21" s="10">
        <v>40.6</v>
      </c>
      <c r="Z21" s="10">
        <v>39.42</v>
      </c>
      <c r="AA21" s="10">
        <v>39.56</v>
      </c>
      <c r="AB21" s="95">
        <v>13885600</v>
      </c>
      <c r="AC21" s="10">
        <v>39.56</v>
      </c>
      <c r="AD21" s="2">
        <f t="shared" si="1"/>
        <v>1.1799999999999997</v>
      </c>
      <c r="AE21" s="138">
        <f t="shared" si="2"/>
        <v>-1.6165133051479708E-2</v>
      </c>
    </row>
    <row r="22" spans="1:31" x14ac:dyDescent="0.25">
      <c r="W22" s="133">
        <v>42563</v>
      </c>
      <c r="X22" s="10">
        <v>39.200000000000003</v>
      </c>
      <c r="Y22" s="10">
        <v>40.409999999999997</v>
      </c>
      <c r="Z22" s="10">
        <v>39.130000000000003</v>
      </c>
      <c r="AA22" s="10">
        <v>40.21</v>
      </c>
      <c r="AB22" s="95">
        <v>19533000</v>
      </c>
      <c r="AC22" s="10">
        <v>40.21</v>
      </c>
      <c r="AD22" s="2">
        <f t="shared" si="1"/>
        <v>1.279999999999994</v>
      </c>
      <c r="AE22" s="138">
        <f t="shared" si="2"/>
        <v>5.4826862539349541E-2</v>
      </c>
    </row>
    <row r="23" spans="1:31" x14ac:dyDescent="0.25">
      <c r="W23" s="133">
        <v>42562</v>
      </c>
      <c r="X23" s="10">
        <v>37.67</v>
      </c>
      <c r="Y23" s="10">
        <v>38.450000000000003</v>
      </c>
      <c r="Z23" s="10">
        <v>37.6</v>
      </c>
      <c r="AA23" s="10">
        <v>38.119999999999997</v>
      </c>
      <c r="AB23" s="95">
        <v>11994100</v>
      </c>
      <c r="AC23" s="10">
        <v>38.119999999999997</v>
      </c>
      <c r="AD23" s="2">
        <f t="shared" si="1"/>
        <v>0.85000000000000142</v>
      </c>
      <c r="AE23" s="138">
        <f t="shared" si="2"/>
        <v>2.0069574525020117E-2</v>
      </c>
    </row>
    <row r="24" spans="1:31" x14ac:dyDescent="0.25">
      <c r="W24" s="133">
        <v>42559</v>
      </c>
      <c r="X24" s="10">
        <v>36.9</v>
      </c>
      <c r="Y24" s="10">
        <v>37.75</v>
      </c>
      <c r="Z24" s="10">
        <v>36.86</v>
      </c>
      <c r="AA24" s="10">
        <v>37.369999999999997</v>
      </c>
      <c r="AB24" s="95">
        <v>12621000</v>
      </c>
      <c r="AC24" s="10">
        <v>37.369999999999997</v>
      </c>
      <c r="AD24" s="2">
        <f t="shared" si="1"/>
        <v>0.89000000000000057</v>
      </c>
      <c r="AE24" s="138">
        <f t="shared" si="2"/>
        <v>2.7495188342040233E-2</v>
      </c>
    </row>
    <row r="25" spans="1:31" x14ac:dyDescent="0.25">
      <c r="W25" s="133">
        <v>42558</v>
      </c>
      <c r="X25" s="10">
        <v>35.54</v>
      </c>
      <c r="Y25" s="10">
        <v>36.479999999999997</v>
      </c>
      <c r="Z25" s="10">
        <v>35.5</v>
      </c>
      <c r="AA25" s="10">
        <v>36.369999999999997</v>
      </c>
      <c r="AB25" s="95">
        <v>8775800</v>
      </c>
      <c r="AC25" s="10">
        <v>36.369999999999997</v>
      </c>
      <c r="AD25" s="2">
        <f t="shared" si="1"/>
        <v>0.97999999999999687</v>
      </c>
      <c r="AE25" s="138">
        <f t="shared" si="2"/>
        <v>2.220348510399095E-2</v>
      </c>
    </row>
    <row r="26" spans="1:31" x14ac:dyDescent="0.25">
      <c r="W26" s="133">
        <v>42557</v>
      </c>
      <c r="X26" s="10">
        <v>34.96</v>
      </c>
      <c r="Y26" s="10">
        <v>35.61</v>
      </c>
      <c r="Z26" s="10">
        <v>34.08</v>
      </c>
      <c r="AA26" s="10">
        <v>35.58</v>
      </c>
      <c r="AB26" s="95">
        <v>14540000</v>
      </c>
      <c r="AC26" s="10">
        <v>35.58</v>
      </c>
      <c r="AD26" s="2">
        <f t="shared" si="1"/>
        <v>1.5300000000000011</v>
      </c>
      <c r="AE26" s="138">
        <f t="shared" si="2"/>
        <v>-1.122964626614209E-3</v>
      </c>
    </row>
    <row r="27" spans="1:31" x14ac:dyDescent="0.25">
      <c r="W27" s="133">
        <v>42556</v>
      </c>
      <c r="X27" s="10">
        <v>36</v>
      </c>
      <c r="Y27" s="10">
        <v>36.24</v>
      </c>
      <c r="Z27" s="10">
        <v>34.78</v>
      </c>
      <c r="AA27" s="10">
        <v>35.619999999999997</v>
      </c>
      <c r="AB27" s="95">
        <v>14239500</v>
      </c>
      <c r="AC27" s="10">
        <v>35.619999999999997</v>
      </c>
      <c r="AD27" s="2">
        <f t="shared" si="1"/>
        <v>1.4600000000000009</v>
      </c>
      <c r="AE27" s="138">
        <f t="shared" si="2"/>
        <v>-3.1275496328528885E-2</v>
      </c>
    </row>
    <row r="28" spans="1:31" x14ac:dyDescent="0.25">
      <c r="H28" s="72"/>
      <c r="W28" s="133">
        <v>42552</v>
      </c>
      <c r="X28" s="10">
        <v>36.409999999999997</v>
      </c>
      <c r="Y28" s="10">
        <v>37</v>
      </c>
      <c r="Z28" s="10">
        <v>36.31</v>
      </c>
      <c r="AA28" s="10">
        <v>36.770000000000003</v>
      </c>
      <c r="AB28" s="95">
        <v>9408400</v>
      </c>
      <c r="AC28" s="10">
        <v>36.770000000000003</v>
      </c>
      <c r="AD28" s="2">
        <f t="shared" si="1"/>
        <v>0.68999999999999773</v>
      </c>
      <c r="AE28" s="138">
        <f t="shared" si="2"/>
        <v>9.3329673346145281E-3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42551</v>
      </c>
      <c r="X29" s="10">
        <v>36.26</v>
      </c>
      <c r="Y29" s="10">
        <v>36.43</v>
      </c>
      <c r="Z29" s="10">
        <v>35.729999999999997</v>
      </c>
      <c r="AA29" s="10">
        <v>36.43</v>
      </c>
      <c r="AB29" s="95">
        <v>12413700</v>
      </c>
      <c r="AC29" s="10">
        <v>36.43</v>
      </c>
      <c r="AD29" s="2">
        <f t="shared" si="1"/>
        <v>0.70000000000000284</v>
      </c>
      <c r="AE29" s="138">
        <f t="shared" si="2"/>
        <v>5.2428256070640167E-3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42550</v>
      </c>
      <c r="X30" s="10">
        <v>35.4</v>
      </c>
      <c r="Y30" s="10">
        <v>36.380000000000003</v>
      </c>
      <c r="Z30" s="10">
        <v>34.909999999999997</v>
      </c>
      <c r="AA30" s="10">
        <v>36.24</v>
      </c>
      <c r="AB30" s="95">
        <v>15059700</v>
      </c>
      <c r="AC30" s="10">
        <v>36.24</v>
      </c>
      <c r="AD30" s="2">
        <f t="shared" si="1"/>
        <v>1.470000000000006</v>
      </c>
      <c r="AE30" s="138">
        <f t="shared" si="2"/>
        <v>4.5284107297375309E-2</v>
      </c>
    </row>
    <row r="31" spans="1:31" x14ac:dyDescent="0.25">
      <c r="W31" s="133">
        <v>42549</v>
      </c>
      <c r="X31" s="10">
        <v>34.270000000000003</v>
      </c>
      <c r="Y31" s="10">
        <v>34.67</v>
      </c>
      <c r="Z31" s="10">
        <v>33.6</v>
      </c>
      <c r="AA31" s="10">
        <v>34.67</v>
      </c>
      <c r="AB31" s="95">
        <v>19678200</v>
      </c>
      <c r="AC31" s="10">
        <v>34.67</v>
      </c>
      <c r="AD31" s="2">
        <f t="shared" si="1"/>
        <v>1.0700000000000003</v>
      </c>
      <c r="AE31" s="138">
        <f t="shared" si="2"/>
        <v>3.9268585131894573E-2</v>
      </c>
    </row>
    <row r="32" spans="1:31" x14ac:dyDescent="0.25">
      <c r="W32" s="133">
        <v>42548</v>
      </c>
      <c r="X32" s="10">
        <v>34.840000000000003</v>
      </c>
      <c r="Y32" s="10">
        <v>34.94</v>
      </c>
      <c r="Z32" s="10">
        <v>32.6</v>
      </c>
      <c r="AA32" s="10">
        <v>33.36</v>
      </c>
      <c r="AB32" s="95">
        <v>28380600</v>
      </c>
      <c r="AC32" s="10">
        <v>33.36</v>
      </c>
      <c r="AD32" s="2">
        <f t="shared" si="1"/>
        <v>2.3399999999999963</v>
      </c>
      <c r="AE32" s="138">
        <f t="shared" si="2"/>
        <v>-5.1733939738487833E-2</v>
      </c>
    </row>
    <row r="33" spans="2:31" x14ac:dyDescent="0.25">
      <c r="W33" s="133">
        <v>42545</v>
      </c>
      <c r="X33" s="10">
        <v>36.090000000000003</v>
      </c>
      <c r="Y33" s="10">
        <v>37.08</v>
      </c>
      <c r="Z33" s="10">
        <v>35.17</v>
      </c>
      <c r="AA33" s="10">
        <v>35.18</v>
      </c>
      <c r="AB33" s="95">
        <v>26090700</v>
      </c>
      <c r="AC33" s="10">
        <v>35.18</v>
      </c>
      <c r="AD33" s="2">
        <f t="shared" si="1"/>
        <v>1.9099999999999966</v>
      </c>
      <c r="AE33" s="138">
        <f t="shared" si="2"/>
        <v>-8.1701905507700401E-2</v>
      </c>
    </row>
    <row r="34" spans="2:31" x14ac:dyDescent="0.25">
      <c r="W34" s="133">
        <v>42544</v>
      </c>
      <c r="X34" s="10">
        <v>39</v>
      </c>
      <c r="Y34" s="10">
        <v>39.07</v>
      </c>
      <c r="Z34" s="10">
        <v>37.729999999999997</v>
      </c>
      <c r="AA34" s="10">
        <v>38.31</v>
      </c>
      <c r="AB34" s="95">
        <v>10956200</v>
      </c>
      <c r="AC34" s="10">
        <v>38.31</v>
      </c>
      <c r="AD34" s="2">
        <f t="shared" si="1"/>
        <v>1.3400000000000034</v>
      </c>
      <c r="AE34" s="138">
        <f t="shared" si="2"/>
        <v>-6.2256809338520069E-3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42543</v>
      </c>
      <c r="X35" s="10">
        <v>38.57</v>
      </c>
      <c r="Y35" s="10">
        <v>39.159999999999997</v>
      </c>
      <c r="Z35" s="10">
        <v>38.5</v>
      </c>
      <c r="AA35" s="10">
        <v>38.549999999999997</v>
      </c>
      <c r="AB35" s="95">
        <v>7029400</v>
      </c>
      <c r="AC35" s="10">
        <v>38.549999999999997</v>
      </c>
      <c r="AD35" s="2">
        <f t="shared" si="1"/>
        <v>0.65999999999999659</v>
      </c>
      <c r="AE35" s="138">
        <f t="shared" si="2"/>
        <v>-3.1031807602793782E-3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42542</v>
      </c>
      <c r="X36" s="10">
        <v>38.67</v>
      </c>
      <c r="Y36" s="10">
        <v>39</v>
      </c>
      <c r="Z36" s="10">
        <v>38.049999999999997</v>
      </c>
      <c r="AA36" s="10">
        <v>38.67</v>
      </c>
      <c r="AB36" s="95">
        <v>11997900</v>
      </c>
      <c r="AC36" s="10">
        <v>38.67</v>
      </c>
      <c r="AD36" s="2">
        <f t="shared" si="1"/>
        <v>0.95000000000000284</v>
      </c>
      <c r="AE36" s="138">
        <f t="shared" si="2"/>
        <v>1.5227093725387109E-2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42541</v>
      </c>
      <c r="X37" s="10">
        <v>38.43</v>
      </c>
      <c r="Y37" s="10">
        <v>38.729999999999997</v>
      </c>
      <c r="Z37" s="10">
        <v>38</v>
      </c>
      <c r="AA37" s="10">
        <v>38.090000000000003</v>
      </c>
      <c r="AB37" s="95">
        <v>9921200</v>
      </c>
      <c r="AC37" s="10">
        <v>38.090000000000003</v>
      </c>
      <c r="AD37" s="2">
        <f t="shared" si="1"/>
        <v>0.72999999999999687</v>
      </c>
      <c r="AE37" s="138">
        <f t="shared" si="2"/>
        <v>2.1047092870298822E-3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42538</v>
      </c>
      <c r="X38" s="10">
        <v>37.94</v>
      </c>
      <c r="Y38" s="10">
        <v>38.24</v>
      </c>
      <c r="Z38" s="10">
        <v>37.68</v>
      </c>
      <c r="AA38" s="10">
        <v>38.01</v>
      </c>
      <c r="AB38" s="95">
        <v>11157800</v>
      </c>
      <c r="AC38" s="10">
        <v>38.01</v>
      </c>
      <c r="AD38" s="2">
        <f t="shared" si="1"/>
        <v>0.56000000000000227</v>
      </c>
      <c r="AE38" s="138">
        <f t="shared" si="2"/>
        <v>-2.6301946344042815E-4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42537</v>
      </c>
      <c r="X39" s="10">
        <v>38.369999999999997</v>
      </c>
      <c r="Y39" s="10">
        <v>38.57</v>
      </c>
      <c r="Z39" s="10">
        <v>37.840000000000003</v>
      </c>
      <c r="AA39" s="10">
        <v>38.020000000000003</v>
      </c>
      <c r="AB39" s="95">
        <v>13086600</v>
      </c>
      <c r="AC39" s="10">
        <v>38.020000000000003</v>
      </c>
      <c r="AD39" s="2">
        <f t="shared" si="1"/>
        <v>0.72999999999999687</v>
      </c>
      <c r="AE39" s="138">
        <f t="shared" si="2"/>
        <v>-2.2370789406016889E-2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42536</v>
      </c>
      <c r="X40" s="10">
        <v>39.369999999999997</v>
      </c>
      <c r="Y40" s="10">
        <v>39.78</v>
      </c>
      <c r="Z40" s="10">
        <v>38.83</v>
      </c>
      <c r="AA40" s="10">
        <v>38.89</v>
      </c>
      <c r="AB40" s="95">
        <v>11044000</v>
      </c>
      <c r="AC40" s="10">
        <v>38.89</v>
      </c>
      <c r="AD40" s="2">
        <f t="shared" si="1"/>
        <v>0.95000000000000284</v>
      </c>
      <c r="AE40" s="138">
        <f t="shared" si="2"/>
        <v>-5.6251598056762386E-3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42535</v>
      </c>
      <c r="X41" s="10">
        <v>40.409999999999997</v>
      </c>
      <c r="Y41" s="10">
        <v>40.56</v>
      </c>
      <c r="Z41" s="10">
        <v>38.64</v>
      </c>
      <c r="AA41" s="10">
        <v>39.11</v>
      </c>
      <c r="AB41" s="95">
        <v>15065800</v>
      </c>
      <c r="AC41" s="10">
        <v>39.11</v>
      </c>
      <c r="AD41" s="2">
        <f t="shared" si="1"/>
        <v>1.9200000000000017</v>
      </c>
      <c r="AE41" s="138">
        <f t="shared" si="2"/>
        <v>-3.5987182647276295E-2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8" t="s">
        <v>78</v>
      </c>
      <c r="P42" s="528"/>
      <c r="Q42" s="2"/>
      <c r="T42" s="91" t="s">
        <v>113</v>
      </c>
      <c r="W42" s="133">
        <v>42534</v>
      </c>
      <c r="X42" s="10">
        <v>41.59</v>
      </c>
      <c r="Y42" s="10">
        <v>41.7</v>
      </c>
      <c r="Z42" s="10">
        <v>40.53</v>
      </c>
      <c r="AA42" s="10">
        <v>40.57</v>
      </c>
      <c r="AB42" s="95">
        <v>9946500</v>
      </c>
      <c r="AC42" s="10">
        <v>40.57</v>
      </c>
      <c r="AD42" s="2">
        <f t="shared" si="1"/>
        <v>1.1700000000000017</v>
      </c>
      <c r="AE42" s="138">
        <f t="shared" si="2"/>
        <v>-3.4966698382492889E-2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40.865000000000002</v>
      </c>
      <c r="Q43" s="2"/>
      <c r="T43" s="128" t="s">
        <v>98</v>
      </c>
      <c r="U43" s="98">
        <v>37.44</v>
      </c>
      <c r="W43" s="133">
        <v>42531</v>
      </c>
      <c r="X43" s="10">
        <v>42.06</v>
      </c>
      <c r="Y43" s="10">
        <v>42.29</v>
      </c>
      <c r="Z43" s="10">
        <v>41.41</v>
      </c>
      <c r="AA43" s="10">
        <v>42.04</v>
      </c>
      <c r="AB43" s="95">
        <v>6787900</v>
      </c>
      <c r="AC43" s="10">
        <v>42.04</v>
      </c>
      <c r="AD43" s="2">
        <f t="shared" si="1"/>
        <v>0.88000000000000256</v>
      </c>
      <c r="AE43" s="138">
        <f t="shared" si="2"/>
        <v>-8.4905660377357917E-3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40.493500000000004</v>
      </c>
      <c r="Q44" s="2"/>
      <c r="T44" s="93" t="s">
        <v>99</v>
      </c>
      <c r="U44" s="88">
        <v>37.75</v>
      </c>
      <c r="W44" s="133">
        <v>42530</v>
      </c>
      <c r="X44" s="10">
        <v>41.75</v>
      </c>
      <c r="Y44" s="10">
        <v>42.58</v>
      </c>
      <c r="Z44" s="10">
        <v>41.52</v>
      </c>
      <c r="AA44" s="10">
        <v>42.4</v>
      </c>
      <c r="AB44" s="95">
        <v>7618100</v>
      </c>
      <c r="AC44" s="10">
        <v>42.4</v>
      </c>
      <c r="AD44" s="2">
        <f t="shared" si="1"/>
        <v>1.0599999999999952</v>
      </c>
      <c r="AE44" s="138">
        <f t="shared" si="2"/>
        <v>1.3142174432496878E-2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40.122</v>
      </c>
      <c r="Q45" s="2"/>
      <c r="T45" s="93" t="s">
        <v>100</v>
      </c>
      <c r="U45" s="88" t="s">
        <v>474</v>
      </c>
      <c r="W45" s="133">
        <v>42529</v>
      </c>
      <c r="X45" s="10">
        <v>42.2</v>
      </c>
      <c r="Y45" s="10">
        <v>42.45</v>
      </c>
      <c r="Z45" s="10">
        <v>41.1</v>
      </c>
      <c r="AA45" s="10">
        <v>41.85</v>
      </c>
      <c r="AB45" s="95">
        <v>13861700</v>
      </c>
      <c r="AC45" s="10">
        <v>41.85</v>
      </c>
      <c r="AD45" s="2">
        <f t="shared" si="1"/>
        <v>1.3500000000000014</v>
      </c>
      <c r="AE45" s="138">
        <f t="shared" si="2"/>
        <v>-5.9382422802850554E-3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39.750500000000002</v>
      </c>
      <c r="Q46" s="2"/>
      <c r="T46" s="93" t="s">
        <v>101</v>
      </c>
      <c r="U46" s="88" t="s">
        <v>475</v>
      </c>
      <c r="W46" s="133">
        <v>42528</v>
      </c>
      <c r="X46" s="10">
        <v>41.35</v>
      </c>
      <c r="Y46" s="10">
        <v>42.81</v>
      </c>
      <c r="Z46" s="10">
        <v>41</v>
      </c>
      <c r="AA46" s="10">
        <v>42.1</v>
      </c>
      <c r="AB46" s="95">
        <v>11445900</v>
      </c>
      <c r="AC46" s="10">
        <v>42.1</v>
      </c>
      <c r="AD46" s="2">
        <f t="shared" si="1"/>
        <v>1.8100000000000023</v>
      </c>
      <c r="AE46" s="138">
        <f t="shared" si="2"/>
        <v>1.9864341085271242E-2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39.378999999999998</v>
      </c>
      <c r="Q47" s="2"/>
      <c r="T47" s="93" t="s">
        <v>102</v>
      </c>
      <c r="U47" s="88">
        <v>53.75</v>
      </c>
      <c r="W47" s="133">
        <v>42527</v>
      </c>
      <c r="X47" s="10">
        <v>41.54</v>
      </c>
      <c r="Y47" s="10">
        <v>41.6</v>
      </c>
      <c r="Z47" s="10">
        <v>41</v>
      </c>
      <c r="AA47" s="10">
        <v>41.28</v>
      </c>
      <c r="AB47" s="95">
        <v>11538400</v>
      </c>
      <c r="AC47" s="10">
        <v>41.28</v>
      </c>
      <c r="AD47" s="2">
        <f t="shared" si="1"/>
        <v>0.60000000000000142</v>
      </c>
      <c r="AE47" s="138">
        <f t="shared" si="2"/>
        <v>-6.9761847486167206E-3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39.0075</v>
      </c>
      <c r="Q48" s="2"/>
      <c r="T48" s="93" t="s">
        <v>103</v>
      </c>
      <c r="U48" s="88">
        <v>1.10025</v>
      </c>
      <c r="W48" s="133">
        <v>42524</v>
      </c>
      <c r="X48" s="10">
        <v>42.22</v>
      </c>
      <c r="Y48" s="10">
        <v>42.4</v>
      </c>
      <c r="Z48" s="10">
        <v>41.25</v>
      </c>
      <c r="AA48" s="10">
        <v>41.57</v>
      </c>
      <c r="AB48" s="95">
        <v>15958000</v>
      </c>
      <c r="AC48" s="10">
        <v>41.57</v>
      </c>
      <c r="AD48" s="2">
        <f t="shared" si="1"/>
        <v>1.1499999999999986</v>
      </c>
      <c r="AE48" s="138">
        <f t="shared" si="2"/>
        <v>-2.0730270906949455E-2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38.636000000000003</v>
      </c>
      <c r="Q49" s="2"/>
      <c r="T49" s="93" t="s">
        <v>123</v>
      </c>
      <c r="U49" s="88" t="s">
        <v>308</v>
      </c>
      <c r="W49" s="133">
        <v>42523</v>
      </c>
      <c r="X49" s="10">
        <v>42.77</v>
      </c>
      <c r="Y49" s="10">
        <v>43.46</v>
      </c>
      <c r="Z49" s="10">
        <v>42.4</v>
      </c>
      <c r="AA49" s="10">
        <v>42.45</v>
      </c>
      <c r="AB49" s="95">
        <v>10103500</v>
      </c>
      <c r="AC49" s="10">
        <v>42.45</v>
      </c>
      <c r="AD49" s="2">
        <f t="shared" si="1"/>
        <v>1.0600000000000023</v>
      </c>
      <c r="AE49" s="138">
        <f t="shared" si="2"/>
        <v>-2.4362215582624525E-2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38.264499999999998</v>
      </c>
      <c r="Q50" s="2"/>
      <c r="T50" s="93"/>
      <c r="U50" s="88"/>
      <c r="W50" s="133">
        <v>42522</v>
      </c>
      <c r="X50" s="10">
        <v>43.46</v>
      </c>
      <c r="Y50" s="10">
        <v>43.71</v>
      </c>
      <c r="Z50" s="10">
        <v>43.07</v>
      </c>
      <c r="AA50" s="10">
        <v>43.51</v>
      </c>
      <c r="AB50" s="95">
        <v>7047600</v>
      </c>
      <c r="AC50" s="10">
        <v>43.51</v>
      </c>
      <c r="AD50" s="2">
        <f t="shared" si="1"/>
        <v>0.64000000000000057</v>
      </c>
      <c r="AE50" s="138">
        <f t="shared" si="2"/>
        <v>1.1504832029451961E-3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37.893000000000001</v>
      </c>
      <c r="Q51" s="2"/>
      <c r="T51" s="93" t="s">
        <v>105</v>
      </c>
      <c r="U51" s="88" t="s">
        <v>476</v>
      </c>
      <c r="W51" s="133">
        <v>42521</v>
      </c>
      <c r="X51" s="10">
        <v>43.25</v>
      </c>
      <c r="Y51" s="10">
        <v>43.51</v>
      </c>
      <c r="Z51" s="10">
        <v>42.65</v>
      </c>
      <c r="AA51" s="10">
        <v>43.46</v>
      </c>
      <c r="AB51" s="95">
        <v>9315100</v>
      </c>
      <c r="AC51" s="10">
        <v>43.46</v>
      </c>
      <c r="AD51" s="2">
        <f t="shared" si="1"/>
        <v>0.85999999999999943</v>
      </c>
      <c r="AE51" s="138">
        <f t="shared" si="2"/>
        <v>7.8849721706866216E-3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37.521499999999996</v>
      </c>
      <c r="Q52" s="2"/>
      <c r="T52" s="93" t="s">
        <v>106</v>
      </c>
      <c r="U52" s="88" t="s">
        <v>277</v>
      </c>
      <c r="W52" s="133">
        <v>42517</v>
      </c>
      <c r="X52" s="10">
        <v>42.83</v>
      </c>
      <c r="Y52" s="10">
        <v>43.44</v>
      </c>
      <c r="Z52" s="10">
        <v>42.81</v>
      </c>
      <c r="AA52" s="10">
        <v>43.12</v>
      </c>
      <c r="AB52" s="95">
        <v>5509400</v>
      </c>
      <c r="AC52" s="10">
        <v>43.12</v>
      </c>
      <c r="AD52" s="2">
        <f t="shared" si="1"/>
        <v>0.62999999999999545</v>
      </c>
      <c r="AE52" s="138">
        <f t="shared" si="2"/>
        <v>8.4190832553787676E-3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37.15</v>
      </c>
      <c r="Q53" s="2"/>
      <c r="T53" s="93" t="s">
        <v>107</v>
      </c>
      <c r="U53" s="90">
        <v>8391968</v>
      </c>
      <c r="W53" s="133">
        <v>42516</v>
      </c>
      <c r="X53" s="10">
        <v>43.47</v>
      </c>
      <c r="Y53" s="10">
        <v>43.6</v>
      </c>
      <c r="Z53" s="10">
        <v>42.4</v>
      </c>
      <c r="AA53" s="10">
        <v>42.76</v>
      </c>
      <c r="AB53" s="95">
        <v>8512400</v>
      </c>
      <c r="AC53" s="10">
        <v>42.76</v>
      </c>
      <c r="AD53" s="2">
        <f t="shared" si="1"/>
        <v>1.2000000000000028</v>
      </c>
      <c r="AE53" s="138">
        <f t="shared" si="2"/>
        <v>-1.7011494252873627E-2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36.778500000000001</v>
      </c>
      <c r="T54" s="93" t="s">
        <v>110</v>
      </c>
      <c r="U54" s="90">
        <v>11540000</v>
      </c>
      <c r="W54" s="133">
        <v>42515</v>
      </c>
      <c r="X54" s="10">
        <v>43.68</v>
      </c>
      <c r="Y54" s="10">
        <v>44.11</v>
      </c>
      <c r="Z54" s="10">
        <v>43.38</v>
      </c>
      <c r="AA54" s="10">
        <v>43.5</v>
      </c>
      <c r="AB54" s="95">
        <v>7600800</v>
      </c>
      <c r="AC54" s="10">
        <v>43.5</v>
      </c>
      <c r="AD54" s="2">
        <f t="shared" si="1"/>
        <v>0.72999999999999687</v>
      </c>
      <c r="AE54" s="138">
        <f t="shared" si="2"/>
        <v>-2.9796011918404863E-3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36.406999999999996</v>
      </c>
      <c r="T55" s="93" t="s">
        <v>108</v>
      </c>
      <c r="U55" s="88" t="s">
        <v>477</v>
      </c>
      <c r="W55" s="133">
        <v>42514</v>
      </c>
      <c r="X55" s="10">
        <v>43.1</v>
      </c>
      <c r="Y55" s="10">
        <v>43.77</v>
      </c>
      <c r="Z55" s="10">
        <v>43.05</v>
      </c>
      <c r="AA55" s="10">
        <v>43.63</v>
      </c>
      <c r="AB55" s="95">
        <v>9359900</v>
      </c>
      <c r="AC55" s="10">
        <v>43.63</v>
      </c>
      <c r="AD55" s="2">
        <f t="shared" si="1"/>
        <v>0.72000000000000597</v>
      </c>
      <c r="AE55" s="138">
        <f t="shared" si="2"/>
        <v>1.5832363213038381E-2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36.035499999999999</v>
      </c>
      <c r="T56" s="93" t="s">
        <v>111</v>
      </c>
      <c r="U56" s="88">
        <v>6.02</v>
      </c>
      <c r="W56" s="133">
        <v>42513</v>
      </c>
      <c r="X56" s="10">
        <v>43</v>
      </c>
      <c r="Y56" s="10">
        <v>43.6</v>
      </c>
      <c r="Z56" s="10">
        <v>42.91</v>
      </c>
      <c r="AA56" s="10">
        <v>42.95</v>
      </c>
      <c r="AB56" s="95">
        <v>5227000</v>
      </c>
      <c r="AC56" s="10">
        <v>42.95</v>
      </c>
      <c r="AD56" s="2">
        <f t="shared" si="1"/>
        <v>0.69000000000000483</v>
      </c>
      <c r="AE56" s="138">
        <f t="shared" si="2"/>
        <v>-3.4802784222737193E-3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35.663999999999994</v>
      </c>
      <c r="T57" s="93" t="s">
        <v>112</v>
      </c>
      <c r="U57" s="88">
        <v>6.14</v>
      </c>
      <c r="W57" s="133">
        <v>42510</v>
      </c>
      <c r="X57" s="10">
        <v>43.42</v>
      </c>
      <c r="Y57" s="10">
        <v>43.82</v>
      </c>
      <c r="Z57" s="10">
        <v>42.97</v>
      </c>
      <c r="AA57" s="10">
        <v>43.1</v>
      </c>
      <c r="AB57" s="95">
        <v>5964600</v>
      </c>
      <c r="AC57" s="10">
        <v>43.1</v>
      </c>
      <c r="AD57" s="2">
        <f t="shared" si="1"/>
        <v>0.85000000000000142</v>
      </c>
      <c r="AE57" s="138">
        <f t="shared" si="2"/>
        <v>0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35.292499999999997</v>
      </c>
      <c r="T58" s="93" t="s">
        <v>109</v>
      </c>
      <c r="U58" s="88" t="s">
        <v>397</v>
      </c>
      <c r="W58" s="133">
        <v>42509</v>
      </c>
      <c r="X58" s="10">
        <v>43.27</v>
      </c>
      <c r="Y58" s="10">
        <v>43.88</v>
      </c>
      <c r="Z58" s="10">
        <v>42.55</v>
      </c>
      <c r="AA58" s="10">
        <v>43.1</v>
      </c>
      <c r="AB58" s="95">
        <v>8860800</v>
      </c>
      <c r="AC58" s="10">
        <v>43.1</v>
      </c>
      <c r="AD58" s="2">
        <f t="shared" si="1"/>
        <v>1.3300000000000054</v>
      </c>
      <c r="AE58" s="138">
        <f t="shared" si="2"/>
        <v>-1.7327861377108955E-2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34.920999999999999</v>
      </c>
      <c r="W59" s="133">
        <v>42508</v>
      </c>
      <c r="X59" s="10">
        <v>43.45</v>
      </c>
      <c r="Y59" s="10">
        <v>44.66</v>
      </c>
      <c r="Z59" s="10">
        <v>43.45</v>
      </c>
      <c r="AA59" s="10">
        <v>43.86</v>
      </c>
      <c r="AB59" s="95">
        <v>10382900</v>
      </c>
      <c r="AC59" s="10">
        <v>43.86</v>
      </c>
      <c r="AD59" s="2">
        <f t="shared" si="1"/>
        <v>1.2099999999999937</v>
      </c>
      <c r="AE59" s="138">
        <f t="shared" si="2"/>
        <v>4.3508129150446884E-3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34.549500000000002</v>
      </c>
      <c r="W60" s="133">
        <v>42507</v>
      </c>
      <c r="X60" s="10">
        <v>42.79</v>
      </c>
      <c r="Y60" s="10">
        <v>44.4</v>
      </c>
      <c r="Z60" s="10">
        <v>42.75</v>
      </c>
      <c r="AA60" s="10">
        <v>43.67</v>
      </c>
      <c r="AB60" s="95">
        <v>16203000</v>
      </c>
      <c r="AC60" s="10">
        <v>43.67</v>
      </c>
      <c r="AD60" s="2">
        <f t="shared" si="1"/>
        <v>1.6499999999999986</v>
      </c>
      <c r="AE60" s="138">
        <f t="shared" si="2"/>
        <v>1.558139534883729E-2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34.177999999999997</v>
      </c>
      <c r="W61" s="133">
        <v>42506</v>
      </c>
      <c r="X61" s="10">
        <v>42.55</v>
      </c>
      <c r="Y61" s="10">
        <v>43.16</v>
      </c>
      <c r="Z61" s="10">
        <v>42.05</v>
      </c>
      <c r="AA61" s="10">
        <v>43</v>
      </c>
      <c r="AB61" s="95">
        <v>12303100</v>
      </c>
      <c r="AC61" s="10">
        <v>43</v>
      </c>
      <c r="AD61" s="2">
        <f t="shared" si="1"/>
        <v>1.1099999999999994</v>
      </c>
      <c r="AE61" s="138">
        <f t="shared" si="2"/>
        <v>3.3653846153846034E-2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33.8065</v>
      </c>
      <c r="W62" s="133">
        <v>42503</v>
      </c>
      <c r="X62" s="10">
        <v>40.75</v>
      </c>
      <c r="Y62" s="10">
        <v>42.18</v>
      </c>
      <c r="Z62" s="10">
        <v>40.75</v>
      </c>
      <c r="AA62" s="10">
        <v>41.6</v>
      </c>
      <c r="AB62" s="95">
        <v>10758600</v>
      </c>
      <c r="AC62" s="10">
        <v>41.6</v>
      </c>
      <c r="AD62" s="2">
        <f t="shared" si="1"/>
        <v>1.4299999999999997</v>
      </c>
      <c r="AE62" s="138">
        <f t="shared" si="2"/>
        <v>1.2904796688580467E-2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33.435000000000002</v>
      </c>
      <c r="W63" s="133">
        <v>42502</v>
      </c>
      <c r="X63" s="10">
        <v>42.44</v>
      </c>
      <c r="Y63" s="10">
        <v>42.47</v>
      </c>
      <c r="Z63" s="10">
        <v>40.64</v>
      </c>
      <c r="AA63" s="10">
        <v>41.07</v>
      </c>
      <c r="AB63" s="95">
        <v>13454000</v>
      </c>
      <c r="AC63" s="10">
        <v>41.07</v>
      </c>
      <c r="AD63" s="2">
        <f t="shared" si="1"/>
        <v>1.8299999999999983</v>
      </c>
      <c r="AE63" s="138">
        <f t="shared" si="2"/>
        <v>-2.9078014184397039E-2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42501</v>
      </c>
      <c r="X64" s="10">
        <v>42.69</v>
      </c>
      <c r="Y64" s="10">
        <v>43.31</v>
      </c>
      <c r="Z64" s="10">
        <v>42.29</v>
      </c>
      <c r="AA64" s="10">
        <v>42.3</v>
      </c>
      <c r="AB64" s="95">
        <v>9037700</v>
      </c>
      <c r="AC64" s="10">
        <v>42.3</v>
      </c>
      <c r="AD64" s="2">
        <f t="shared" si="1"/>
        <v>1.0200000000000031</v>
      </c>
      <c r="AE64" s="138">
        <f t="shared" si="2"/>
        <v>-1.5133876600698648E-2</v>
      </c>
    </row>
    <row r="65" spans="1:31" x14ac:dyDescent="0.25">
      <c r="W65" s="133">
        <v>42500</v>
      </c>
      <c r="X65" s="10">
        <v>42.49</v>
      </c>
      <c r="Y65" s="10">
        <v>43.04</v>
      </c>
      <c r="Z65" s="10">
        <v>42.41</v>
      </c>
      <c r="AA65" s="10">
        <v>42.95</v>
      </c>
      <c r="AB65" s="95">
        <v>9299300</v>
      </c>
      <c r="AC65" s="10">
        <v>42.95</v>
      </c>
      <c r="AD65" s="2">
        <f t="shared" si="1"/>
        <v>0.63000000000000256</v>
      </c>
      <c r="AE65" s="138">
        <f t="shared" si="2"/>
        <v>1.2971698113207752E-2</v>
      </c>
    </row>
    <row r="66" spans="1:31" x14ac:dyDescent="0.25">
      <c r="W66" s="133">
        <v>42499</v>
      </c>
      <c r="X66" s="10">
        <v>42.11</v>
      </c>
      <c r="Y66" s="10">
        <v>42.84</v>
      </c>
      <c r="Z66" s="10">
        <v>41.99</v>
      </c>
      <c r="AA66" s="10">
        <v>42.4</v>
      </c>
      <c r="AB66" s="95">
        <v>10512100</v>
      </c>
      <c r="AC66" s="10">
        <v>42.4</v>
      </c>
      <c r="AD66" s="2">
        <f t="shared" si="1"/>
        <v>0.85000000000000142</v>
      </c>
      <c r="AE66" s="138" t="e">
        <f t="shared" si="2"/>
        <v>#DIV/0!</v>
      </c>
    </row>
    <row r="67" spans="1:31" x14ac:dyDescent="0.25">
      <c r="W67" s="133">
        <v>42499</v>
      </c>
      <c r="X67" s="10" t="s">
        <v>186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42496</v>
      </c>
      <c r="X68" s="10">
        <v>41.61</v>
      </c>
      <c r="Y68" s="10">
        <v>42.26</v>
      </c>
      <c r="Z68" s="10">
        <v>40.950000000000003</v>
      </c>
      <c r="AA68" s="10">
        <v>42.04</v>
      </c>
      <c r="AB68" s="95">
        <v>10777200</v>
      </c>
      <c r="AC68" s="10">
        <v>41.91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42591</v>
      </c>
      <c r="X2" s="10">
        <v>95.61</v>
      </c>
      <c r="Y2" s="10">
        <v>96.85</v>
      </c>
      <c r="Z2" s="10">
        <v>95.3</v>
      </c>
      <c r="AA2" s="10">
        <v>96.67</v>
      </c>
      <c r="AB2" s="95">
        <v>13555200</v>
      </c>
      <c r="AC2" s="10">
        <v>96.67</v>
      </c>
      <c r="AD2" s="2">
        <f>Y2-Z2</f>
        <v>1.5499999999999972</v>
      </c>
      <c r="AE2" s="138">
        <f>AC2/AC3-1</f>
        <v>9.6083550913839133E-3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93.171999999999983</v>
      </c>
      <c r="T3" s="1"/>
      <c r="W3" s="133">
        <v>42590</v>
      </c>
      <c r="X3" s="10">
        <v>96.11</v>
      </c>
      <c r="Y3" s="10">
        <v>96.29</v>
      </c>
      <c r="Z3" s="10">
        <v>95.58</v>
      </c>
      <c r="AA3" s="10">
        <v>95.75</v>
      </c>
      <c r="AB3" s="95">
        <v>7792000</v>
      </c>
      <c r="AC3" s="10">
        <v>95.75</v>
      </c>
      <c r="AD3" s="2">
        <f t="shared" ref="AD3:AD66" si="1">Y3-Z3</f>
        <v>0.71000000000000796</v>
      </c>
      <c r="AE3" s="138">
        <f t="shared" ref="AE3:AE66" si="2">AC3/AC4-1</f>
        <v>-8.3481164562249077E-4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96.67</v>
      </c>
      <c r="T4" s="163"/>
      <c r="W4" s="133">
        <v>42587</v>
      </c>
      <c r="X4" s="10">
        <v>95.4</v>
      </c>
      <c r="Y4" s="10">
        <v>96</v>
      </c>
      <c r="Z4" s="10">
        <v>95.35</v>
      </c>
      <c r="AA4" s="10">
        <v>95.83</v>
      </c>
      <c r="AB4" s="95">
        <v>6528500</v>
      </c>
      <c r="AC4" s="10">
        <v>95.83</v>
      </c>
      <c r="AD4" s="2">
        <f t="shared" si="1"/>
        <v>0.65000000000000568</v>
      </c>
      <c r="AE4" s="138">
        <f t="shared" si="2"/>
        <v>7.0407734342161632E-3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2900.1</v>
      </c>
      <c r="W5" s="133">
        <v>42586</v>
      </c>
      <c r="X5" s="10">
        <v>95.53</v>
      </c>
      <c r="Y5" s="10">
        <v>95.98</v>
      </c>
      <c r="Z5" s="10">
        <v>94.71</v>
      </c>
      <c r="AA5" s="10">
        <v>95.16</v>
      </c>
      <c r="AB5" s="95">
        <v>10038300</v>
      </c>
      <c r="AC5" s="10">
        <v>95.16</v>
      </c>
      <c r="AD5" s="2">
        <f t="shared" si="1"/>
        <v>1.2700000000000102</v>
      </c>
      <c r="AE5" s="138">
        <f t="shared" si="2"/>
        <v>-9.6784264751795801E-3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2795.1599999999994</v>
      </c>
      <c r="W6" s="133">
        <v>42585</v>
      </c>
      <c r="X6" s="10">
        <v>95.06</v>
      </c>
      <c r="Y6" s="10">
        <v>96.43</v>
      </c>
      <c r="Z6" s="10">
        <v>95</v>
      </c>
      <c r="AA6" s="10">
        <v>96.09</v>
      </c>
      <c r="AB6" s="95">
        <v>9068700</v>
      </c>
      <c r="AC6" s="10">
        <v>96.09</v>
      </c>
      <c r="AD6" s="2">
        <f t="shared" si="1"/>
        <v>1.4300000000000068</v>
      </c>
      <c r="AE6" s="138">
        <f t="shared" si="2"/>
        <v>1.1367224502683904E-2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104.94000000000005</v>
      </c>
      <c r="R7">
        <v>15</v>
      </c>
      <c r="W7" s="133">
        <v>42584</v>
      </c>
      <c r="X7" s="10">
        <v>95.35</v>
      </c>
      <c r="Y7" s="10">
        <v>95.75</v>
      </c>
      <c r="Z7" s="10">
        <v>94.56</v>
      </c>
      <c r="AA7" s="10">
        <v>95.01</v>
      </c>
      <c r="AB7" s="95">
        <v>7644100</v>
      </c>
      <c r="AC7" s="10">
        <v>95.01</v>
      </c>
      <c r="AD7" s="2">
        <f t="shared" si="1"/>
        <v>1.1899999999999977</v>
      </c>
      <c r="AE7" s="138">
        <f t="shared" si="2"/>
        <v>-5.5474146954155312E-3</v>
      </c>
    </row>
    <row r="8" spans="1:31" x14ac:dyDescent="0.25">
      <c r="B8" s="1">
        <v>42586</v>
      </c>
      <c r="C8" s="4">
        <v>15</v>
      </c>
      <c r="D8" s="3">
        <v>94.88</v>
      </c>
      <c r="E8" s="3">
        <v>0</v>
      </c>
      <c r="F8" s="3">
        <f t="shared" si="0"/>
        <v>1423.1999999999998</v>
      </c>
      <c r="H8" s="72"/>
      <c r="O8" s="11" t="s">
        <v>192</v>
      </c>
      <c r="P8" s="34"/>
      <c r="Q8" s="2">
        <f>K18+M18-F18+Q2*Q4</f>
        <v>104.94000000000005</v>
      </c>
      <c r="W8" s="133">
        <v>42583</v>
      </c>
      <c r="X8" s="10">
        <v>96.15</v>
      </c>
      <c r="Y8" s="10">
        <v>96.2</v>
      </c>
      <c r="Z8" s="10">
        <v>95.08</v>
      </c>
      <c r="AA8" s="10">
        <v>95.54</v>
      </c>
      <c r="AB8" s="95">
        <v>7131600</v>
      </c>
      <c r="AC8" s="10">
        <v>95.54</v>
      </c>
      <c r="AD8" s="2">
        <f t="shared" si="1"/>
        <v>1.1200000000000045</v>
      </c>
      <c r="AE8" s="138">
        <f t="shared" si="2"/>
        <v>-4.2730588848358675E-3</v>
      </c>
    </row>
    <row r="9" spans="1:31" x14ac:dyDescent="0.25">
      <c r="C9" s="4"/>
      <c r="D9" s="3"/>
      <c r="E9" s="3"/>
      <c r="F9" s="3"/>
      <c r="H9" s="72"/>
      <c r="O9" s="11" t="s">
        <v>231</v>
      </c>
      <c r="Q9" s="138">
        <f>IF(Q2=0, 0, Q8/Q6)</f>
        <v>3.754346799467654E-2</v>
      </c>
      <c r="W9" s="133">
        <v>42580</v>
      </c>
      <c r="X9" s="10">
        <v>95.85</v>
      </c>
      <c r="Y9" s="10">
        <v>96.38</v>
      </c>
      <c r="Z9" s="10">
        <v>95.85</v>
      </c>
      <c r="AA9" s="10">
        <v>95.95</v>
      </c>
      <c r="AB9" s="95">
        <v>8264000</v>
      </c>
      <c r="AC9" s="10">
        <v>95.95</v>
      </c>
      <c r="AD9" s="2">
        <f t="shared" si="1"/>
        <v>0.53000000000000114</v>
      </c>
      <c r="AE9" s="138">
        <f t="shared" si="2"/>
        <v>4.1705765822142027E-4</v>
      </c>
    </row>
    <row r="10" spans="1:31" x14ac:dyDescent="0.25">
      <c r="O10" s="11" t="s">
        <v>230</v>
      </c>
      <c r="P10" s="34"/>
      <c r="Q10" s="2">
        <f>M32</f>
        <v>0</v>
      </c>
      <c r="W10" s="133">
        <v>42579</v>
      </c>
      <c r="X10" s="10">
        <v>96.4</v>
      </c>
      <c r="Y10" s="10">
        <v>96.49</v>
      </c>
      <c r="Z10" s="10">
        <v>95.82</v>
      </c>
      <c r="AA10" s="10">
        <v>95.91</v>
      </c>
      <c r="AB10" s="95">
        <v>7713500</v>
      </c>
      <c r="AC10" s="10">
        <v>95.91</v>
      </c>
      <c r="AD10" s="2">
        <f t="shared" si="1"/>
        <v>0.67000000000000171</v>
      </c>
      <c r="AE10" s="138">
        <f t="shared" si="2"/>
        <v>-4.3600124571784304E-3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42578</v>
      </c>
      <c r="X11" s="10">
        <v>96.7</v>
      </c>
      <c r="Y11" s="10">
        <v>96.93</v>
      </c>
      <c r="Z11" s="10">
        <v>95.86</v>
      </c>
      <c r="AA11" s="10">
        <v>96.33</v>
      </c>
      <c r="AB11" s="95">
        <v>6911400</v>
      </c>
      <c r="AC11" s="10">
        <v>96.33</v>
      </c>
      <c r="AD11" s="2">
        <f t="shared" si="1"/>
        <v>1.0700000000000074</v>
      </c>
      <c r="AE11" s="138">
        <f t="shared" si="2"/>
        <v>-3.7232392181197893E-3</v>
      </c>
    </row>
    <row r="12" spans="1:31" x14ac:dyDescent="0.25">
      <c r="W12" s="133">
        <v>42577</v>
      </c>
      <c r="X12" s="10">
        <v>97.02</v>
      </c>
      <c r="Y12" s="10">
        <v>97.16</v>
      </c>
      <c r="Z12" s="10">
        <v>96.34</v>
      </c>
      <c r="AA12" s="10">
        <v>96.69</v>
      </c>
      <c r="AB12" s="95">
        <v>6274800</v>
      </c>
      <c r="AC12" s="10">
        <v>96.69</v>
      </c>
      <c r="AD12" s="2">
        <f t="shared" si="1"/>
        <v>0.81999999999999318</v>
      </c>
      <c r="AE12" s="138">
        <f t="shared" si="2"/>
        <v>-7.1875962624500245E-3</v>
      </c>
    </row>
    <row r="13" spans="1:31" x14ac:dyDescent="0.25">
      <c r="W13" s="133">
        <v>42576</v>
      </c>
      <c r="X13" s="10">
        <v>97.9</v>
      </c>
      <c r="Y13" s="10">
        <v>98.06</v>
      </c>
      <c r="Z13" s="10">
        <v>97.25</v>
      </c>
      <c r="AA13" s="10">
        <v>97.39</v>
      </c>
      <c r="AB13" s="95">
        <v>4825500</v>
      </c>
      <c r="AC13" s="10">
        <v>97.39</v>
      </c>
      <c r="AD13" s="2">
        <f t="shared" si="1"/>
        <v>0.81000000000000227</v>
      </c>
      <c r="AE13" s="138">
        <f t="shared" si="2"/>
        <v>-3.274997441408134E-3</v>
      </c>
    </row>
    <row r="14" spans="1:31" x14ac:dyDescent="0.25">
      <c r="W14" s="133">
        <v>42573</v>
      </c>
      <c r="X14" s="10">
        <v>98.39</v>
      </c>
      <c r="Y14" s="10">
        <v>98.42</v>
      </c>
      <c r="Z14" s="10">
        <v>97.47</v>
      </c>
      <c r="AA14" s="10">
        <v>97.71</v>
      </c>
      <c r="AB14" s="95">
        <v>5381700</v>
      </c>
      <c r="AC14" s="10">
        <v>97.71</v>
      </c>
      <c r="AD14" s="2">
        <f t="shared" si="1"/>
        <v>0.95000000000000284</v>
      </c>
      <c r="AE14" s="138">
        <f t="shared" si="2"/>
        <v>-3.06091215182136E-3</v>
      </c>
    </row>
    <row r="15" spans="1:31" x14ac:dyDescent="0.25">
      <c r="W15" s="133">
        <v>42572</v>
      </c>
      <c r="X15" s="10">
        <v>98.17</v>
      </c>
      <c r="Y15" s="10">
        <v>99.13</v>
      </c>
      <c r="Z15" s="10">
        <v>97.62</v>
      </c>
      <c r="AA15" s="10">
        <v>98.01</v>
      </c>
      <c r="AB15" s="95">
        <v>6726600</v>
      </c>
      <c r="AC15" s="10">
        <v>98.01</v>
      </c>
      <c r="AD15" s="2">
        <f t="shared" si="1"/>
        <v>1.5099999999999909</v>
      </c>
      <c r="AE15" s="138">
        <f t="shared" si="2"/>
        <v>-2.1380574221135928E-3</v>
      </c>
    </row>
    <row r="16" spans="1:31" x14ac:dyDescent="0.25">
      <c r="W16" s="133">
        <v>42571</v>
      </c>
      <c r="X16" s="10">
        <v>98.65</v>
      </c>
      <c r="Y16" s="10">
        <v>98.69</v>
      </c>
      <c r="Z16" s="10">
        <v>97.14</v>
      </c>
      <c r="AA16" s="10">
        <v>98.22</v>
      </c>
      <c r="AB16" s="95">
        <v>10664900</v>
      </c>
      <c r="AC16" s="10">
        <v>98.22</v>
      </c>
      <c r="AD16" s="2">
        <f t="shared" si="1"/>
        <v>1.5499999999999972</v>
      </c>
      <c r="AE16" s="138">
        <f t="shared" si="2"/>
        <v>-1.2566602995878196E-2</v>
      </c>
    </row>
    <row r="17" spans="1:31" x14ac:dyDescent="0.25">
      <c r="W17" s="133">
        <v>42570</v>
      </c>
      <c r="X17" s="10">
        <v>99.81</v>
      </c>
      <c r="Y17" s="10">
        <v>99.99</v>
      </c>
      <c r="Z17" s="10">
        <v>99.36</v>
      </c>
      <c r="AA17" s="10">
        <v>99.47</v>
      </c>
      <c r="AB17" s="95">
        <v>5742700</v>
      </c>
      <c r="AC17" s="10">
        <v>99.47</v>
      </c>
      <c r="AD17" s="2">
        <f t="shared" si="1"/>
        <v>0.62999999999999545</v>
      </c>
      <c r="AE17" s="138">
        <f t="shared" si="2"/>
        <v>-6.7898152770844433E-3</v>
      </c>
    </row>
    <row r="18" spans="1:31" x14ac:dyDescent="0.25">
      <c r="A18" s="32" t="s">
        <v>81</v>
      </c>
      <c r="B18" s="14"/>
      <c r="C18" s="14">
        <f>SUM(C2:C8)</f>
        <v>85</v>
      </c>
      <c r="D18" s="18"/>
      <c r="E18" s="18"/>
      <c r="F18" s="18">
        <f>SUM(F2:F8)</f>
        <v>8576.0499999999993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42569</v>
      </c>
      <c r="X18" s="10">
        <v>99.9</v>
      </c>
      <c r="Y18" s="10">
        <v>100.71</v>
      </c>
      <c r="Z18" s="10">
        <v>99.87</v>
      </c>
      <c r="AA18" s="10">
        <v>100.15</v>
      </c>
      <c r="AB18" s="95">
        <v>5051300</v>
      </c>
      <c r="AC18" s="10">
        <v>100.15</v>
      </c>
      <c r="AD18" s="2">
        <f t="shared" si="1"/>
        <v>0.8399999999999892</v>
      </c>
      <c r="AE18" s="138">
        <f t="shared" si="2"/>
        <v>3.507014028056199E-3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42566</v>
      </c>
      <c r="X19" s="10">
        <v>100.42</v>
      </c>
      <c r="Y19" s="10">
        <v>100.54</v>
      </c>
      <c r="Z19" s="10">
        <v>99.54</v>
      </c>
      <c r="AA19" s="10">
        <v>99.8</v>
      </c>
      <c r="AB19" s="95">
        <v>5764400</v>
      </c>
      <c r="AC19" s="10">
        <v>99.8</v>
      </c>
      <c r="AD19" s="2">
        <f t="shared" si="1"/>
        <v>1</v>
      </c>
      <c r="AE19" s="138">
        <f t="shared" si="2"/>
        <v>-1.7005101530459532E-3</v>
      </c>
    </row>
    <row r="20" spans="1:31" x14ac:dyDescent="0.25">
      <c r="W20" s="133">
        <v>42565</v>
      </c>
      <c r="X20" s="10">
        <v>100.42</v>
      </c>
      <c r="Y20" s="10">
        <v>100.8</v>
      </c>
      <c r="Z20" s="10">
        <v>99.68</v>
      </c>
      <c r="AA20" s="10">
        <v>99.97</v>
      </c>
      <c r="AB20" s="95">
        <v>7461500</v>
      </c>
      <c r="AC20" s="10">
        <v>99.97</v>
      </c>
      <c r="AD20" s="2">
        <f t="shared" si="1"/>
        <v>1.1199999999999903</v>
      </c>
      <c r="AE20" s="138">
        <f t="shared" si="2"/>
        <v>9.0108129755717137E-4</v>
      </c>
    </row>
    <row r="21" spans="1:31" x14ac:dyDescent="0.25">
      <c r="W21" s="133">
        <v>42564</v>
      </c>
      <c r="X21" s="10">
        <v>100.46</v>
      </c>
      <c r="Y21" s="10">
        <v>100.8</v>
      </c>
      <c r="Z21" s="10">
        <v>99.85</v>
      </c>
      <c r="AA21" s="10">
        <v>99.88</v>
      </c>
      <c r="AB21" s="95">
        <v>5494700</v>
      </c>
      <c r="AC21" s="10">
        <v>99.88</v>
      </c>
      <c r="AD21" s="2">
        <f t="shared" si="1"/>
        <v>0.95000000000000284</v>
      </c>
      <c r="AE21" s="138">
        <f t="shared" si="2"/>
        <v>-3.1936127744511822E-3</v>
      </c>
    </row>
    <row r="22" spans="1:31" x14ac:dyDescent="0.25">
      <c r="W22" s="133">
        <v>42563</v>
      </c>
      <c r="X22" s="10">
        <v>100.18</v>
      </c>
      <c r="Y22" s="10">
        <v>100.79</v>
      </c>
      <c r="Z22" s="10">
        <v>100</v>
      </c>
      <c r="AA22" s="10">
        <v>100.2</v>
      </c>
      <c r="AB22" s="95">
        <v>8508500</v>
      </c>
      <c r="AC22" s="10">
        <v>100.2</v>
      </c>
      <c r="AD22" s="2">
        <f t="shared" si="1"/>
        <v>0.79000000000000625</v>
      </c>
      <c r="AE22" s="138">
        <f t="shared" si="2"/>
        <v>2.2004400880175634E-3</v>
      </c>
    </row>
    <row r="23" spans="1:31" x14ac:dyDescent="0.25">
      <c r="W23" s="133">
        <v>42562</v>
      </c>
      <c r="X23" s="10">
        <v>99.8</v>
      </c>
      <c r="Y23" s="10">
        <v>100.35</v>
      </c>
      <c r="Z23" s="10">
        <v>99.4</v>
      </c>
      <c r="AA23" s="10">
        <v>99.98</v>
      </c>
      <c r="AB23" s="95">
        <v>5428000</v>
      </c>
      <c r="AC23" s="10">
        <v>99.98</v>
      </c>
      <c r="AD23" s="2">
        <f t="shared" si="1"/>
        <v>0.94999999999998863</v>
      </c>
      <c r="AE23" s="138">
        <f t="shared" si="2"/>
        <v>3.6137321822926616E-3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42559</v>
      </c>
      <c r="X24" s="10">
        <v>99.25</v>
      </c>
      <c r="Y24" s="10">
        <v>99.85</v>
      </c>
      <c r="Z24" s="10">
        <v>98.77</v>
      </c>
      <c r="AA24" s="10">
        <v>99.62</v>
      </c>
      <c r="AB24" s="95">
        <v>6045800</v>
      </c>
      <c r="AC24" s="10">
        <v>99.62</v>
      </c>
      <c r="AD24" s="2">
        <f t="shared" si="1"/>
        <v>1.0799999999999983</v>
      </c>
      <c r="AE24" s="138">
        <f t="shared" si="2"/>
        <v>1.2295498424956808E-2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42558</v>
      </c>
      <c r="X25" s="10">
        <v>97.63</v>
      </c>
      <c r="Y25" s="10">
        <v>98.48</v>
      </c>
      <c r="Z25" s="10">
        <v>97.58</v>
      </c>
      <c r="AA25" s="10">
        <v>98.41</v>
      </c>
      <c r="AB25" s="95">
        <v>5146000</v>
      </c>
      <c r="AC25" s="10">
        <v>98.41</v>
      </c>
      <c r="AD25" s="2">
        <f t="shared" si="1"/>
        <v>0.90000000000000568</v>
      </c>
      <c r="AE25" s="138" t="e">
        <f t="shared" si="2"/>
        <v>#DIV/0!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42558</v>
      </c>
      <c r="X26" s="10" t="s">
        <v>290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42557</v>
      </c>
      <c r="X27" s="10">
        <v>97</v>
      </c>
      <c r="Y27" s="10">
        <v>98.52</v>
      </c>
      <c r="Z27" s="10">
        <v>96.76</v>
      </c>
      <c r="AA27" s="10">
        <v>98.45</v>
      </c>
      <c r="AB27" s="95">
        <v>6223300</v>
      </c>
      <c r="AC27" s="10">
        <v>97.74</v>
      </c>
      <c r="AD27" s="2">
        <f t="shared" si="1"/>
        <v>1.7599999999999909</v>
      </c>
      <c r="AE27" s="138">
        <f t="shared" si="2"/>
        <v>8.0445544554454962E-3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42556</v>
      </c>
      <c r="X28" s="10">
        <v>97.77</v>
      </c>
      <c r="Y28" s="10">
        <v>98</v>
      </c>
      <c r="Z28" s="10">
        <v>97.17</v>
      </c>
      <c r="AA28" s="10">
        <v>97.66</v>
      </c>
      <c r="AB28" s="95">
        <v>5846400</v>
      </c>
      <c r="AC28" s="10">
        <v>96.96</v>
      </c>
      <c r="AD28" s="2">
        <f t="shared" si="1"/>
        <v>0.82999999999999829</v>
      </c>
      <c r="AE28" s="138">
        <f t="shared" si="2"/>
        <v>-3.6991368680641123E-3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42552</v>
      </c>
      <c r="X29" s="10">
        <v>97.75</v>
      </c>
      <c r="Y29" s="10">
        <v>98.64</v>
      </c>
      <c r="Z29" s="10">
        <v>97.71</v>
      </c>
      <c r="AA29" s="10">
        <v>98.03</v>
      </c>
      <c r="AB29" s="95">
        <v>5681600</v>
      </c>
      <c r="AC29" s="10">
        <v>97.32</v>
      </c>
      <c r="AD29" s="2">
        <f t="shared" si="1"/>
        <v>0.93000000000000682</v>
      </c>
      <c r="AE29" s="138">
        <f t="shared" si="2"/>
        <v>2.1624961383996943E-3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42551</v>
      </c>
      <c r="X30" s="10">
        <v>97.1</v>
      </c>
      <c r="Y30" s="10">
        <v>98.07</v>
      </c>
      <c r="Z30" s="10">
        <v>96.88</v>
      </c>
      <c r="AA30" s="10">
        <v>97.82</v>
      </c>
      <c r="AB30" s="95">
        <v>7189500</v>
      </c>
      <c r="AC30" s="10">
        <v>97.11</v>
      </c>
      <c r="AD30" s="2">
        <f t="shared" si="1"/>
        <v>1.1899999999999977</v>
      </c>
      <c r="AE30" s="138">
        <f t="shared" si="2"/>
        <v>8.6206896551723755E-3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42550</v>
      </c>
      <c r="X31" s="10">
        <v>96.91</v>
      </c>
      <c r="Y31" s="10">
        <v>97.29</v>
      </c>
      <c r="Z31" s="10">
        <v>96.28</v>
      </c>
      <c r="AA31" s="10">
        <v>96.98</v>
      </c>
      <c r="AB31" s="95">
        <v>6563600</v>
      </c>
      <c r="AC31" s="10">
        <v>96.28</v>
      </c>
      <c r="AD31" s="2">
        <f t="shared" si="1"/>
        <v>1.0100000000000051</v>
      </c>
      <c r="AE31" s="138">
        <f t="shared" si="2"/>
        <v>9.6476510067113885E-3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42549</v>
      </c>
      <c r="X32" s="10">
        <v>95.46</v>
      </c>
      <c r="Y32" s="10">
        <v>96.28</v>
      </c>
      <c r="Z32" s="10">
        <v>95.14</v>
      </c>
      <c r="AA32" s="10">
        <v>96.05</v>
      </c>
      <c r="AB32" s="95">
        <v>7143100</v>
      </c>
      <c r="AC32" s="10">
        <v>95.36</v>
      </c>
      <c r="AD32" s="2">
        <f t="shared" si="1"/>
        <v>1.1400000000000006</v>
      </c>
      <c r="AE32" s="138">
        <f t="shared" si="2"/>
        <v>1.7716115261472654E-2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42548</v>
      </c>
      <c r="X33" s="10">
        <v>94.91</v>
      </c>
      <c r="Y33" s="10">
        <v>95.23</v>
      </c>
      <c r="Z33" s="10">
        <v>94</v>
      </c>
      <c r="AA33" s="10">
        <v>94.38</v>
      </c>
      <c r="AB33" s="95">
        <v>9438400</v>
      </c>
      <c r="AC33" s="10">
        <v>93.7</v>
      </c>
      <c r="AD33" s="2">
        <f t="shared" si="1"/>
        <v>1.230000000000004</v>
      </c>
      <c r="AE33" s="138">
        <f t="shared" si="2"/>
        <v>-1.3995580343049596E-2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42545</v>
      </c>
      <c r="X34" s="10">
        <v>96.01</v>
      </c>
      <c r="Y34" s="10">
        <v>97.28</v>
      </c>
      <c r="Z34" s="10">
        <v>95.14</v>
      </c>
      <c r="AA34" s="10">
        <v>95.72</v>
      </c>
      <c r="AB34" s="95">
        <v>15079900</v>
      </c>
      <c r="AC34" s="10">
        <v>95.03</v>
      </c>
      <c r="AD34" s="2">
        <f t="shared" si="1"/>
        <v>2.1400000000000006</v>
      </c>
      <c r="AE34" s="138">
        <f t="shared" si="2"/>
        <v>-3.3363849048926864E-2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42544</v>
      </c>
      <c r="X35" s="10">
        <v>99.44</v>
      </c>
      <c r="Y35" s="10">
        <v>99.62</v>
      </c>
      <c r="Z35" s="10">
        <v>98.61</v>
      </c>
      <c r="AA35" s="10">
        <v>99.02</v>
      </c>
      <c r="AB35" s="95">
        <v>5826100</v>
      </c>
      <c r="AC35" s="10">
        <v>98.31</v>
      </c>
      <c r="AD35" s="2">
        <f t="shared" si="1"/>
        <v>1.0100000000000051</v>
      </c>
      <c r="AE35" s="138">
        <f t="shared" si="2"/>
        <v>2.3450244698206557E-3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42543</v>
      </c>
      <c r="X36" s="10">
        <v>99.08</v>
      </c>
      <c r="Y36" s="10">
        <v>99.62</v>
      </c>
      <c r="Z36" s="10">
        <v>98.7</v>
      </c>
      <c r="AA36" s="10">
        <v>98.79</v>
      </c>
      <c r="AB36" s="95">
        <v>4948900</v>
      </c>
      <c r="AC36" s="10">
        <v>98.08</v>
      </c>
      <c r="AD36" s="2">
        <f t="shared" si="1"/>
        <v>0.92000000000000171</v>
      </c>
      <c r="AE36" s="138">
        <f t="shared" si="2"/>
        <v>-3.0577922739782881E-4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42542</v>
      </c>
      <c r="X37" s="10">
        <v>99.73</v>
      </c>
      <c r="Y37" s="10">
        <v>99.79</v>
      </c>
      <c r="Z37" s="10">
        <v>98.77</v>
      </c>
      <c r="AA37" s="10">
        <v>98.82</v>
      </c>
      <c r="AB37" s="95">
        <v>5202500</v>
      </c>
      <c r="AC37" s="10">
        <v>98.11</v>
      </c>
      <c r="AD37" s="2">
        <f t="shared" si="1"/>
        <v>1.0200000000000102</v>
      </c>
      <c r="AE37" s="138">
        <f t="shared" si="2"/>
        <v>-7.4860900354071225E-3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42541</v>
      </c>
      <c r="X38" s="10">
        <v>100.08</v>
      </c>
      <c r="Y38" s="10">
        <v>100.96</v>
      </c>
      <c r="Z38" s="10">
        <v>99.5</v>
      </c>
      <c r="AA38" s="10">
        <v>99.57</v>
      </c>
      <c r="AB38" s="95">
        <v>8268600</v>
      </c>
      <c r="AC38" s="10">
        <v>98.85</v>
      </c>
      <c r="AD38" s="2">
        <f t="shared" si="1"/>
        <v>1.4599999999999937</v>
      </c>
      <c r="AE38" s="138">
        <f t="shared" si="2"/>
        <v>5.697425984331872E-3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42538</v>
      </c>
      <c r="X39" s="10">
        <v>98.41</v>
      </c>
      <c r="Y39" s="10">
        <v>99.14</v>
      </c>
      <c r="Z39" s="10">
        <v>98.27</v>
      </c>
      <c r="AA39" s="10">
        <v>99</v>
      </c>
      <c r="AB39" s="95">
        <v>8959400</v>
      </c>
      <c r="AC39" s="10">
        <v>98.29</v>
      </c>
      <c r="AD39" s="2">
        <f t="shared" si="1"/>
        <v>0.87000000000000455</v>
      </c>
      <c r="AE39" s="138">
        <f t="shared" si="2"/>
        <v>6.3479062148050769E-3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8" t="s">
        <v>78</v>
      </c>
      <c r="P40" s="528"/>
      <c r="W40" s="133">
        <v>42537</v>
      </c>
      <c r="X40" s="10">
        <v>97.8</v>
      </c>
      <c r="Y40" s="10">
        <v>98.63</v>
      </c>
      <c r="Z40" s="10">
        <v>96.86</v>
      </c>
      <c r="AA40" s="10">
        <v>98.38</v>
      </c>
      <c r="AB40" s="95">
        <v>7129700</v>
      </c>
      <c r="AC40" s="10">
        <v>97.67</v>
      </c>
      <c r="AD40" s="2">
        <f t="shared" si="1"/>
        <v>1.769999999999996</v>
      </c>
      <c r="AE40" s="138">
        <f t="shared" si="2"/>
        <v>1.1275112751127914E-3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106.33700000000002</v>
      </c>
      <c r="Q41" s="2"/>
      <c r="W41" s="133">
        <v>42536</v>
      </c>
      <c r="X41" s="10">
        <v>98.19</v>
      </c>
      <c r="Y41" s="10">
        <v>99</v>
      </c>
      <c r="Z41" s="10">
        <v>98.19</v>
      </c>
      <c r="AA41" s="10">
        <v>98.27</v>
      </c>
      <c r="AB41" s="95">
        <v>6663200</v>
      </c>
      <c r="AC41" s="10">
        <v>97.56</v>
      </c>
      <c r="AD41" s="2">
        <f t="shared" si="1"/>
        <v>0.81000000000000227</v>
      </c>
      <c r="AE41" s="138">
        <f t="shared" si="2"/>
        <v>-1.3307400962226934E-3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105.37030000000001</v>
      </c>
      <c r="Q42" s="2"/>
      <c r="T42" s="91" t="s">
        <v>113</v>
      </c>
      <c r="W42" s="133">
        <v>42535</v>
      </c>
      <c r="X42" s="10">
        <v>97.2</v>
      </c>
      <c r="Y42" s="10">
        <v>98.55</v>
      </c>
      <c r="Z42" s="10">
        <v>97.18</v>
      </c>
      <c r="AA42" s="10">
        <v>98.4</v>
      </c>
      <c r="AB42" s="95">
        <v>6125700</v>
      </c>
      <c r="AC42" s="10">
        <v>97.69</v>
      </c>
      <c r="AD42" s="2">
        <f t="shared" si="1"/>
        <v>1.3699999999999903</v>
      </c>
      <c r="AE42" s="138">
        <f t="shared" si="2"/>
        <v>8.4649530298337439E-3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104.40360000000001</v>
      </c>
      <c r="Q43" s="2"/>
      <c r="T43" s="128" t="s">
        <v>98</v>
      </c>
      <c r="U43" s="98">
        <v>95.75</v>
      </c>
      <c r="W43" s="133">
        <v>42534</v>
      </c>
      <c r="X43" s="10">
        <v>96.75</v>
      </c>
      <c r="Y43" s="10">
        <v>98.98</v>
      </c>
      <c r="Z43" s="10">
        <v>96.7</v>
      </c>
      <c r="AA43" s="10">
        <v>97.57</v>
      </c>
      <c r="AB43" s="95">
        <v>8766300</v>
      </c>
      <c r="AC43" s="10">
        <v>96.87</v>
      </c>
      <c r="AD43" s="2">
        <f t="shared" si="1"/>
        <v>2.2800000000000011</v>
      </c>
      <c r="AE43" s="138">
        <f t="shared" si="2"/>
        <v>2.3799668874171509E-3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5" si="14">C44*(E44-D44)</f>
        <v>66.689999999999969</v>
      </c>
      <c r="G44" s="40">
        <f t="shared" ref="G44:G45" si="15">D44*C44</f>
        <v>1371.96</v>
      </c>
      <c r="H44" s="233">
        <f t="shared" ref="H44:H45" si="16">(E44-D44)/D44</f>
        <v>4.8609288900551016E-2</v>
      </c>
      <c r="I44" s="40" t="s">
        <v>197</v>
      </c>
      <c r="O44" s="83">
        <v>1.07</v>
      </c>
      <c r="P44" s="83">
        <f t="shared" si="10"/>
        <v>103.43690000000001</v>
      </c>
      <c r="Q44" s="2"/>
      <c r="T44" s="93" t="s">
        <v>99</v>
      </c>
      <c r="U44" s="88">
        <v>95.61</v>
      </c>
      <c r="W44" s="133">
        <v>42531</v>
      </c>
      <c r="X44" s="10">
        <v>97.15</v>
      </c>
      <c r="Y44" s="10">
        <v>97.71</v>
      </c>
      <c r="Z44" s="10">
        <v>96.78</v>
      </c>
      <c r="AA44" s="10">
        <v>97.34</v>
      </c>
      <c r="AB44" s="95">
        <v>7204400</v>
      </c>
      <c r="AC44" s="10">
        <v>96.64</v>
      </c>
      <c r="AD44" s="2">
        <f t="shared" si="1"/>
        <v>0.92999999999999261</v>
      </c>
      <c r="AE44" s="138">
        <f t="shared" si="2"/>
        <v>-5.0447853392360242E-3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102.47020000000001</v>
      </c>
      <c r="Q45" s="2"/>
      <c r="T45" s="93" t="s">
        <v>100</v>
      </c>
      <c r="U45" s="88" t="s">
        <v>478</v>
      </c>
      <c r="W45" s="133">
        <v>42530</v>
      </c>
      <c r="X45" s="10">
        <v>97.82</v>
      </c>
      <c r="Y45" s="10">
        <v>97.93</v>
      </c>
      <c r="Z45" s="10">
        <v>97.1</v>
      </c>
      <c r="AA45" s="10">
        <v>97.84</v>
      </c>
      <c r="AB45" s="95">
        <v>5379400</v>
      </c>
      <c r="AC45" s="10">
        <v>97.13</v>
      </c>
      <c r="AD45" s="2">
        <f t="shared" si="1"/>
        <v>0.83000000000001251</v>
      </c>
      <c r="AE45" s="138">
        <f t="shared" si="2"/>
        <v>-2.0548648926332902E-3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101.5035</v>
      </c>
      <c r="Q46" s="2"/>
      <c r="T46" s="93" t="s">
        <v>101</v>
      </c>
      <c r="U46" s="88" t="s">
        <v>479</v>
      </c>
      <c r="W46" s="133">
        <v>42529</v>
      </c>
      <c r="X46" s="10">
        <v>98.49</v>
      </c>
      <c r="Y46" s="10">
        <v>98.82</v>
      </c>
      <c r="Z46" s="10">
        <v>97.7</v>
      </c>
      <c r="AA46" s="10">
        <v>98.04</v>
      </c>
      <c r="AB46" s="95">
        <v>5466200</v>
      </c>
      <c r="AC46" s="10">
        <v>97.33</v>
      </c>
      <c r="AD46" s="2">
        <f t="shared" si="1"/>
        <v>1.1199999999999903</v>
      </c>
      <c r="AE46" s="138">
        <f t="shared" si="2"/>
        <v>-3.1749283080705348E-3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100.5368</v>
      </c>
      <c r="Q47" s="2"/>
      <c r="T47" s="93" t="s">
        <v>102</v>
      </c>
      <c r="U47" s="88">
        <v>109.22</v>
      </c>
      <c r="W47" s="133">
        <v>42528</v>
      </c>
      <c r="X47" s="10">
        <v>99</v>
      </c>
      <c r="Y47" s="10">
        <v>99.04</v>
      </c>
      <c r="Z47" s="10">
        <v>98.32</v>
      </c>
      <c r="AA47" s="10">
        <v>98.35</v>
      </c>
      <c r="AB47" s="95">
        <v>5608400</v>
      </c>
      <c r="AC47" s="10">
        <v>97.64</v>
      </c>
      <c r="AD47" s="2">
        <f t="shared" si="1"/>
        <v>0.72000000000001307</v>
      </c>
      <c r="AE47" s="138">
        <f t="shared" si="2"/>
        <v>-4.3846232283062392E-3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99.570100000000011</v>
      </c>
      <c r="Q48" s="2"/>
      <c r="T48" s="93" t="s">
        <v>103</v>
      </c>
      <c r="U48" s="88">
        <v>1.46468</v>
      </c>
      <c r="W48" s="133">
        <v>42527</v>
      </c>
      <c r="X48" s="10">
        <v>98.96</v>
      </c>
      <c r="Y48" s="10">
        <v>99.12</v>
      </c>
      <c r="Z48" s="10">
        <v>98.47</v>
      </c>
      <c r="AA48" s="10">
        <v>98.78</v>
      </c>
      <c r="AB48" s="95">
        <v>4986600</v>
      </c>
      <c r="AC48" s="10">
        <v>98.07</v>
      </c>
      <c r="AD48" s="2">
        <f t="shared" si="1"/>
        <v>0.65000000000000568</v>
      </c>
      <c r="AE48" s="138">
        <f t="shared" si="2"/>
        <v>3.0599755201943246E-4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98.603400000000008</v>
      </c>
      <c r="Q49" s="2"/>
      <c r="T49" s="93" t="s">
        <v>123</v>
      </c>
      <c r="U49" s="88" t="s">
        <v>365</v>
      </c>
      <c r="W49" s="133">
        <v>42524</v>
      </c>
      <c r="X49" s="10">
        <v>98.66</v>
      </c>
      <c r="Y49" s="10">
        <v>98.92</v>
      </c>
      <c r="Z49" s="10">
        <v>97.73</v>
      </c>
      <c r="AA49" s="10">
        <v>98.75</v>
      </c>
      <c r="AB49" s="95">
        <v>6857500</v>
      </c>
      <c r="AC49" s="10">
        <v>98.04</v>
      </c>
      <c r="AD49" s="2">
        <f t="shared" si="1"/>
        <v>1.1899999999999977</v>
      </c>
      <c r="AE49" s="138">
        <f t="shared" si="2"/>
        <v>3.0609121518221372E-4</v>
      </c>
    </row>
    <row r="50" spans="2:31" x14ac:dyDescent="0.25">
      <c r="O50" s="83">
        <v>1.01</v>
      </c>
      <c r="P50" s="83">
        <f t="shared" si="10"/>
        <v>97.636700000000005</v>
      </c>
      <c r="Q50" s="2"/>
      <c r="T50" s="93"/>
      <c r="U50" s="88"/>
      <c r="W50" s="133">
        <v>42523</v>
      </c>
      <c r="X50" s="10">
        <v>98.07</v>
      </c>
      <c r="Y50" s="10">
        <v>98.72</v>
      </c>
      <c r="Z50" s="10">
        <v>97.87</v>
      </c>
      <c r="AA50" s="10">
        <v>98.72</v>
      </c>
      <c r="AB50" s="95">
        <v>4830100</v>
      </c>
      <c r="AC50" s="10">
        <v>98.01</v>
      </c>
      <c r="AD50" s="2">
        <f t="shared" si="1"/>
        <v>0.84999999999999432</v>
      </c>
      <c r="AE50" s="138">
        <f t="shared" si="2"/>
        <v>2.0447806972703209E-3</v>
      </c>
    </row>
    <row r="51" spans="2:31" x14ac:dyDescent="0.25">
      <c r="O51" s="83">
        <v>1</v>
      </c>
      <c r="P51" s="83">
        <f t="shared" si="10"/>
        <v>96.67</v>
      </c>
      <c r="Q51" s="2"/>
      <c r="T51" s="93" t="s">
        <v>105</v>
      </c>
      <c r="U51" s="88" t="s">
        <v>480</v>
      </c>
      <c r="W51" s="133">
        <v>42522</v>
      </c>
      <c r="X51" s="10">
        <v>98.67</v>
      </c>
      <c r="Y51" s="10">
        <v>98.99</v>
      </c>
      <c r="Z51" s="10">
        <v>97.73</v>
      </c>
      <c r="AA51" s="10">
        <v>98.52</v>
      </c>
      <c r="AB51" s="95">
        <v>7243900</v>
      </c>
      <c r="AC51" s="10">
        <v>97.81</v>
      </c>
      <c r="AD51" s="2">
        <f t="shared" si="1"/>
        <v>1.2599999999999909</v>
      </c>
      <c r="AE51" s="138">
        <f t="shared" si="2"/>
        <v>-7.0050761421319718E-3</v>
      </c>
    </row>
    <row r="52" spans="2:31" x14ac:dyDescent="0.25">
      <c r="O52" s="83">
        <v>0.99</v>
      </c>
      <c r="P52" s="83">
        <f t="shared" si="10"/>
        <v>95.703299999999999</v>
      </c>
      <c r="Q52" s="2"/>
      <c r="T52" s="93" t="s">
        <v>106</v>
      </c>
      <c r="U52" s="88" t="s">
        <v>361</v>
      </c>
      <c r="W52" s="133">
        <v>42521</v>
      </c>
      <c r="X52" s="10">
        <v>99.85</v>
      </c>
      <c r="Y52" s="10">
        <v>99.89</v>
      </c>
      <c r="Z52" s="10">
        <v>98.57</v>
      </c>
      <c r="AA52" s="10">
        <v>99.22</v>
      </c>
      <c r="AB52" s="95">
        <v>10396200</v>
      </c>
      <c r="AC52" s="10">
        <v>98.5</v>
      </c>
      <c r="AD52" s="2">
        <f t="shared" si="1"/>
        <v>1.3200000000000074</v>
      </c>
      <c r="AE52" s="138">
        <f t="shared" si="2"/>
        <v>-1.0746208697398729E-2</v>
      </c>
    </row>
    <row r="53" spans="2:31" x14ac:dyDescent="0.25">
      <c r="O53" s="83">
        <v>0.98</v>
      </c>
      <c r="P53" s="83">
        <f t="shared" si="10"/>
        <v>94.736599999999996</v>
      </c>
      <c r="Q53" s="2"/>
      <c r="T53" s="93" t="s">
        <v>107</v>
      </c>
      <c r="U53" s="90">
        <v>15586462</v>
      </c>
      <c r="W53" s="133">
        <v>42517</v>
      </c>
      <c r="X53" s="10">
        <v>99.81</v>
      </c>
      <c r="Y53" s="10">
        <v>100.53</v>
      </c>
      <c r="Z53" s="10">
        <v>99.81</v>
      </c>
      <c r="AA53" s="10">
        <v>100.29</v>
      </c>
      <c r="AB53" s="95">
        <v>4589100</v>
      </c>
      <c r="AC53" s="10">
        <v>99.57</v>
      </c>
      <c r="AD53" s="2">
        <f t="shared" si="1"/>
        <v>0.71999999999999886</v>
      </c>
      <c r="AE53" s="138">
        <f t="shared" si="2"/>
        <v>4.844081138358991E-3</v>
      </c>
    </row>
    <row r="54" spans="2:31" x14ac:dyDescent="0.25">
      <c r="O54" s="83">
        <v>0.97</v>
      </c>
      <c r="P54" s="83">
        <f t="shared" si="10"/>
        <v>93.769899999999993</v>
      </c>
      <c r="T54" s="93" t="s">
        <v>110</v>
      </c>
      <c r="U54" s="90">
        <v>7589050</v>
      </c>
      <c r="W54" s="133">
        <v>42516</v>
      </c>
      <c r="X54" s="10">
        <v>99.89</v>
      </c>
      <c r="Y54" s="10">
        <v>100.49</v>
      </c>
      <c r="Z54" s="10">
        <v>99.57</v>
      </c>
      <c r="AA54" s="10">
        <v>99.81</v>
      </c>
      <c r="AB54" s="95">
        <v>3852600</v>
      </c>
      <c r="AC54" s="10">
        <v>99.09</v>
      </c>
      <c r="AD54" s="2">
        <f t="shared" si="1"/>
        <v>0.92000000000000171</v>
      </c>
      <c r="AE54" s="138">
        <f t="shared" si="2"/>
        <v>-5.043373007866947E-4</v>
      </c>
    </row>
    <row r="55" spans="2:31" x14ac:dyDescent="0.25">
      <c r="O55" s="83">
        <v>0.96</v>
      </c>
      <c r="P55" s="83">
        <f t="shared" si="10"/>
        <v>92.803200000000004</v>
      </c>
      <c r="T55" s="93" t="s">
        <v>108</v>
      </c>
      <c r="U55" s="88" t="s">
        <v>481</v>
      </c>
      <c r="W55" s="133">
        <v>42515</v>
      </c>
      <c r="X55" s="10">
        <v>99.92</v>
      </c>
      <c r="Y55" s="10">
        <v>100.8</v>
      </c>
      <c r="Z55" s="10">
        <v>99.81</v>
      </c>
      <c r="AA55" s="10">
        <v>99.86</v>
      </c>
      <c r="AB55" s="95">
        <v>5667300</v>
      </c>
      <c r="AC55" s="10">
        <v>99.14</v>
      </c>
      <c r="AD55" s="2">
        <f t="shared" si="1"/>
        <v>0.98999999999999488</v>
      </c>
      <c r="AE55" s="138">
        <f t="shared" si="2"/>
        <v>3.5428687114080759E-3</v>
      </c>
    </row>
    <row r="56" spans="2:31" x14ac:dyDescent="0.25">
      <c r="O56" s="83">
        <v>0.95</v>
      </c>
      <c r="P56" s="83">
        <f t="shared" si="10"/>
        <v>91.836500000000001</v>
      </c>
      <c r="T56" s="93" t="s">
        <v>111</v>
      </c>
      <c r="U56" s="88">
        <v>17.8</v>
      </c>
      <c r="W56" s="133">
        <v>42514</v>
      </c>
      <c r="X56" s="10">
        <v>99.45</v>
      </c>
      <c r="Y56" s="10">
        <v>100.04</v>
      </c>
      <c r="Z56" s="10">
        <v>99.38</v>
      </c>
      <c r="AA56" s="10">
        <v>99.51</v>
      </c>
      <c r="AB56" s="95">
        <v>5250800</v>
      </c>
      <c r="AC56" s="10">
        <v>98.79</v>
      </c>
      <c r="AD56" s="2">
        <f t="shared" si="1"/>
        <v>0.6600000000000108</v>
      </c>
      <c r="AE56" s="138">
        <f t="shared" si="2"/>
        <v>3.3516148689824998E-3</v>
      </c>
    </row>
    <row r="57" spans="2:31" x14ac:dyDescent="0.25">
      <c r="O57" s="83">
        <v>0.94</v>
      </c>
      <c r="P57" s="83">
        <f t="shared" si="10"/>
        <v>90.869799999999998</v>
      </c>
      <c r="T57" s="93" t="s">
        <v>112</v>
      </c>
      <c r="U57" s="88">
        <v>5.43</v>
      </c>
      <c r="W57" s="133">
        <v>42513</v>
      </c>
      <c r="X57" s="10">
        <v>99.6</v>
      </c>
      <c r="Y57" s="10">
        <v>100.33</v>
      </c>
      <c r="Z57" s="10">
        <v>99.12</v>
      </c>
      <c r="AA57" s="10">
        <v>99.18</v>
      </c>
      <c r="AB57" s="95">
        <v>5588600</v>
      </c>
      <c r="AC57" s="10">
        <v>98.46</v>
      </c>
      <c r="AD57" s="2">
        <f t="shared" si="1"/>
        <v>1.2099999999999937</v>
      </c>
      <c r="AE57" s="138">
        <f t="shared" si="2"/>
        <v>-6.0569351907935332E-3</v>
      </c>
    </row>
    <row r="58" spans="2:31" x14ac:dyDescent="0.25">
      <c r="O58" s="83">
        <v>0.93</v>
      </c>
      <c r="P58" s="83">
        <f t="shared" si="10"/>
        <v>89.903100000000009</v>
      </c>
      <c r="T58" s="93" t="s">
        <v>109</v>
      </c>
      <c r="U58" s="88" t="s">
        <v>354</v>
      </c>
      <c r="W58" s="133">
        <v>42510</v>
      </c>
      <c r="X58" s="10">
        <v>99</v>
      </c>
      <c r="Y58" s="10">
        <v>99.93</v>
      </c>
      <c r="Z58" s="10">
        <v>98.77</v>
      </c>
      <c r="AA58" s="10">
        <v>99.78</v>
      </c>
      <c r="AB58" s="95">
        <v>7297000</v>
      </c>
      <c r="AC58" s="10">
        <v>99.06</v>
      </c>
      <c r="AD58" s="2">
        <f t="shared" si="1"/>
        <v>1.1600000000000108</v>
      </c>
      <c r="AE58" s="138">
        <f t="shared" si="2"/>
        <v>1.3920163766632632E-2</v>
      </c>
    </row>
    <row r="59" spans="2:31" x14ac:dyDescent="0.25">
      <c r="O59" s="83">
        <v>0.92</v>
      </c>
      <c r="P59" s="83">
        <f t="shared" si="10"/>
        <v>88.936400000000006</v>
      </c>
      <c r="W59" s="133">
        <v>42509</v>
      </c>
      <c r="X59" s="10">
        <v>98.58</v>
      </c>
      <c r="Y59" s="10">
        <v>98.61</v>
      </c>
      <c r="Z59" s="10">
        <v>97.51</v>
      </c>
      <c r="AA59" s="10">
        <v>98.41</v>
      </c>
      <c r="AB59" s="95">
        <v>7063500</v>
      </c>
      <c r="AC59" s="10">
        <v>97.7</v>
      </c>
      <c r="AD59" s="2">
        <f t="shared" si="1"/>
        <v>1.0999999999999943</v>
      </c>
      <c r="AE59" s="138">
        <f t="shared" si="2"/>
        <v>-6.0026452334928093E-3</v>
      </c>
    </row>
    <row r="60" spans="2:31" x14ac:dyDescent="0.25">
      <c r="O60" s="83">
        <v>0.91</v>
      </c>
      <c r="P60" s="83">
        <f t="shared" si="10"/>
        <v>87.969700000000003</v>
      </c>
      <c r="W60" s="133">
        <v>42508</v>
      </c>
      <c r="X60" s="10">
        <v>99.59</v>
      </c>
      <c r="Y60" s="10">
        <v>99.77</v>
      </c>
      <c r="Z60" s="10">
        <v>98.36</v>
      </c>
      <c r="AA60" s="10">
        <v>99</v>
      </c>
      <c r="AB60" s="95">
        <v>9323100</v>
      </c>
      <c r="AC60" s="10">
        <v>98.29</v>
      </c>
      <c r="AD60" s="2">
        <f t="shared" si="1"/>
        <v>1.4099999999999966</v>
      </c>
      <c r="AE60" s="138">
        <f t="shared" si="2"/>
        <v>-9.3731102600281835E-3</v>
      </c>
    </row>
    <row r="61" spans="2:31" x14ac:dyDescent="0.25">
      <c r="O61" s="83">
        <v>0.9</v>
      </c>
      <c r="P61" s="83">
        <f t="shared" si="10"/>
        <v>87.003</v>
      </c>
      <c r="W61" s="133">
        <v>42507</v>
      </c>
      <c r="X61" s="10">
        <v>100.79</v>
      </c>
      <c r="Y61" s="10">
        <v>101.29</v>
      </c>
      <c r="Z61" s="10">
        <v>99.55</v>
      </c>
      <c r="AA61" s="10">
        <v>99.94</v>
      </c>
      <c r="AB61" s="95">
        <v>8694400</v>
      </c>
      <c r="AC61" s="10">
        <v>99.22</v>
      </c>
      <c r="AD61" s="2">
        <f t="shared" si="1"/>
        <v>1.7400000000000091</v>
      </c>
      <c r="AE61" s="138">
        <f t="shared" si="2"/>
        <v>-4.2151746286631653E-3</v>
      </c>
    </row>
    <row r="62" spans="2:31" x14ac:dyDescent="0.25">
      <c r="W62" s="133">
        <v>42506</v>
      </c>
      <c r="X62" s="10">
        <v>100.41</v>
      </c>
      <c r="Y62" s="10">
        <v>100.67</v>
      </c>
      <c r="Z62" s="10">
        <v>99.37</v>
      </c>
      <c r="AA62" s="10">
        <v>100.36</v>
      </c>
      <c r="AB62" s="95">
        <v>9113000</v>
      </c>
      <c r="AC62" s="10">
        <v>99.64</v>
      </c>
      <c r="AD62" s="2">
        <f t="shared" si="1"/>
        <v>1.2999999999999972</v>
      </c>
      <c r="AE62" s="138">
        <f t="shared" si="2"/>
        <v>-1.6032064128256307E-3</v>
      </c>
    </row>
    <row r="63" spans="2:31" x14ac:dyDescent="0.25">
      <c r="W63" s="133">
        <v>42503</v>
      </c>
      <c r="X63" s="10">
        <v>101.71</v>
      </c>
      <c r="Y63" s="10">
        <v>102.04</v>
      </c>
      <c r="Z63" s="10">
        <v>100.36</v>
      </c>
      <c r="AA63" s="10">
        <v>100.52</v>
      </c>
      <c r="AB63" s="95">
        <v>9570200</v>
      </c>
      <c r="AC63" s="10">
        <v>99.8</v>
      </c>
      <c r="AD63" s="2">
        <f t="shared" si="1"/>
        <v>1.6800000000000068</v>
      </c>
      <c r="AE63" s="138">
        <f t="shared" si="2"/>
        <v>-1.1685482273717684E-2</v>
      </c>
    </row>
    <row r="64" spans="2:31" x14ac:dyDescent="0.25">
      <c r="W64" s="133">
        <v>42502</v>
      </c>
      <c r="X64" s="10">
        <v>102.5</v>
      </c>
      <c r="Y64" s="10">
        <v>102.85</v>
      </c>
      <c r="Z64" s="10">
        <v>101.13</v>
      </c>
      <c r="AA64" s="10">
        <v>101.71</v>
      </c>
      <c r="AB64" s="95">
        <v>11251700</v>
      </c>
      <c r="AC64" s="10">
        <v>100.98</v>
      </c>
      <c r="AD64" s="2">
        <f t="shared" si="1"/>
        <v>1.7199999999999989</v>
      </c>
      <c r="AE64" s="138">
        <f t="shared" si="2"/>
        <v>-5.6129985228950963E-3</v>
      </c>
    </row>
    <row r="65" spans="23:31" x14ac:dyDescent="0.25">
      <c r="W65" s="133">
        <v>42501</v>
      </c>
      <c r="X65" s="10">
        <v>101.46</v>
      </c>
      <c r="Y65" s="10">
        <v>102.5</v>
      </c>
      <c r="Z65" s="10">
        <v>100.62</v>
      </c>
      <c r="AA65" s="10">
        <v>102.29</v>
      </c>
      <c r="AB65" s="95">
        <v>27068100</v>
      </c>
      <c r="AC65" s="10">
        <v>101.55</v>
      </c>
      <c r="AD65" s="2">
        <f t="shared" si="1"/>
        <v>1.8799999999999955</v>
      </c>
      <c r="AE65" s="138">
        <f t="shared" si="2"/>
        <v>-4.0442218652556039E-2</v>
      </c>
    </row>
    <row r="66" spans="23:31" x14ac:dyDescent="0.25">
      <c r="W66" s="133">
        <v>42500</v>
      </c>
      <c r="X66" s="10">
        <v>105.53</v>
      </c>
      <c r="Y66" s="10">
        <v>106.75</v>
      </c>
      <c r="Z66" s="10">
        <v>105.45</v>
      </c>
      <c r="AA66" s="10">
        <v>106.6</v>
      </c>
      <c r="AB66" s="95">
        <v>15177200</v>
      </c>
      <c r="AC66" s="10">
        <v>105.83</v>
      </c>
      <c r="AD66" s="2">
        <f t="shared" si="1"/>
        <v>1.2999999999999972</v>
      </c>
      <c r="AE66" s="138">
        <f t="shared" si="2"/>
        <v>1.1952572193536071E-2</v>
      </c>
    </row>
    <row r="67" spans="23:31" x14ac:dyDescent="0.25">
      <c r="W67" s="133">
        <v>42499</v>
      </c>
      <c r="X67" s="10">
        <v>106.01</v>
      </c>
      <c r="Y67" s="10">
        <v>106.68</v>
      </c>
      <c r="Z67" s="10">
        <v>104.97</v>
      </c>
      <c r="AA67" s="10">
        <v>105.34</v>
      </c>
      <c r="AB67" s="95">
        <v>8130300</v>
      </c>
      <c r="AC67" s="10">
        <v>104.58</v>
      </c>
      <c r="AD67" s="2">
        <f>Y67-Z67</f>
        <v>1.710000000000008</v>
      </c>
      <c r="AE67" s="138" t="e">
        <f>AC67/#REF!-1</f>
        <v>#REF!</v>
      </c>
    </row>
    <row r="68" spans="23:31" x14ac:dyDescent="0.25">
      <c r="W68" s="133">
        <v>42496</v>
      </c>
      <c r="X68" s="10">
        <v>104.51</v>
      </c>
      <c r="Y68" s="10">
        <v>105.74</v>
      </c>
      <c r="Z68" s="10">
        <v>104.39</v>
      </c>
      <c r="AA68" s="10">
        <v>105.54</v>
      </c>
      <c r="AB68" s="95">
        <v>7407500</v>
      </c>
      <c r="AC68" s="10">
        <v>104.78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42591</v>
      </c>
      <c r="X2" s="9">
        <v>4.95</v>
      </c>
      <c r="Y2" s="9">
        <v>4.9800000000000004</v>
      </c>
      <c r="Z2" s="9">
        <v>4.88</v>
      </c>
      <c r="AA2" s="9">
        <v>4.95</v>
      </c>
      <c r="AB2" s="104">
        <v>16059800</v>
      </c>
      <c r="AC2" s="9">
        <v>4.95</v>
      </c>
      <c r="AD2" s="40">
        <f>Y2-Z2</f>
        <v>0.10000000000000053</v>
      </c>
      <c r="AE2" s="162">
        <f>AC2/AC3-1</f>
        <v>4.0567951318459805E-3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4.95</v>
      </c>
      <c r="T3" s="1"/>
      <c r="W3" s="110">
        <v>42590</v>
      </c>
      <c r="X3" s="9">
        <v>4.88</v>
      </c>
      <c r="Y3" s="9">
        <v>4.95</v>
      </c>
      <c r="Z3" s="9">
        <v>4.87</v>
      </c>
      <c r="AA3" s="9">
        <v>4.93</v>
      </c>
      <c r="AB3" s="104">
        <v>14709700</v>
      </c>
      <c r="AC3" s="9">
        <v>4.93</v>
      </c>
      <c r="AD3" s="40">
        <f t="shared" ref="AD3:AD66" si="0">Y3-Z3</f>
        <v>8.0000000000000071E-2</v>
      </c>
      <c r="AE3" s="162">
        <f t="shared" ref="AE3:AE66" si="1">AC3/AC4-1</f>
        <v>1.4403292181069727E-2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4.95</v>
      </c>
      <c r="T4" s="163"/>
      <c r="W4" s="110">
        <v>42587</v>
      </c>
      <c r="X4" s="9">
        <v>4.96</v>
      </c>
      <c r="Y4" s="9">
        <v>4.9800000000000004</v>
      </c>
      <c r="Z4" s="9">
        <v>4.8499999999999996</v>
      </c>
      <c r="AA4" s="9">
        <v>4.8600000000000003</v>
      </c>
      <c r="AB4" s="104">
        <v>22395000</v>
      </c>
      <c r="AC4" s="9">
        <v>4.8600000000000003</v>
      </c>
      <c r="AD4" s="40">
        <f t="shared" si="0"/>
        <v>0.13000000000000078</v>
      </c>
      <c r="AE4" s="162">
        <f t="shared" si="1"/>
        <v>-1.4198782961460377E-2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42586</v>
      </c>
      <c r="X5" s="9">
        <v>4.88</v>
      </c>
      <c r="Y5" s="9">
        <v>4.96</v>
      </c>
      <c r="Z5" s="9">
        <v>4.7699999999999996</v>
      </c>
      <c r="AA5" s="9">
        <v>4.93</v>
      </c>
      <c r="AB5" s="104">
        <v>27512400</v>
      </c>
      <c r="AC5" s="9">
        <v>4.93</v>
      </c>
      <c r="AD5" s="40">
        <f t="shared" si="0"/>
        <v>0.19000000000000039</v>
      </c>
      <c r="AE5" s="162">
        <f t="shared" si="1"/>
        <v>2.2821576763485396E-2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42585</v>
      </c>
      <c r="X6" s="9">
        <v>4.8499999999999996</v>
      </c>
      <c r="Y6" s="9">
        <v>4.87</v>
      </c>
      <c r="Z6" s="9">
        <v>4.76</v>
      </c>
      <c r="AA6" s="9">
        <v>4.82</v>
      </c>
      <c r="AB6" s="104">
        <v>27920700</v>
      </c>
      <c r="AC6" s="9">
        <v>4.82</v>
      </c>
      <c r="AD6" s="40">
        <f t="shared" si="0"/>
        <v>0.11000000000000032</v>
      </c>
      <c r="AE6" s="162">
        <f t="shared" si="1"/>
        <v>-6.1855670103091454E-3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42584</v>
      </c>
      <c r="X7" s="9">
        <v>4.93</v>
      </c>
      <c r="Y7" s="9">
        <v>4.9400000000000004</v>
      </c>
      <c r="Z7" s="9">
        <v>4.66</v>
      </c>
      <c r="AA7" s="9">
        <v>4.8499999999999996</v>
      </c>
      <c r="AB7" s="104">
        <v>70072300</v>
      </c>
      <c r="AC7" s="9">
        <v>4.8499999999999996</v>
      </c>
      <c r="AD7" s="40">
        <f t="shared" si="0"/>
        <v>0.28000000000000025</v>
      </c>
      <c r="AE7" s="162">
        <f t="shared" si="1"/>
        <v>-4.5275590551181133E-2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42583</v>
      </c>
      <c r="X8" s="9">
        <v>5.2</v>
      </c>
      <c r="Y8" s="9">
        <v>5.22</v>
      </c>
      <c r="Z8" s="9">
        <v>5.0599999999999996</v>
      </c>
      <c r="AA8" s="9">
        <v>5.08</v>
      </c>
      <c r="AB8" s="104">
        <v>22528900</v>
      </c>
      <c r="AC8" s="9">
        <v>5.08</v>
      </c>
      <c r="AD8" s="40">
        <f t="shared" si="0"/>
        <v>0.16000000000000014</v>
      </c>
      <c r="AE8" s="162">
        <f t="shared" si="1"/>
        <v>-2.3076923076923106E-2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42580</v>
      </c>
      <c r="X9" s="9">
        <v>5.0999999999999996</v>
      </c>
      <c r="Y9" s="9">
        <v>5.2</v>
      </c>
      <c r="Z9" s="9">
        <v>5.0999999999999996</v>
      </c>
      <c r="AA9" s="9">
        <v>5.2</v>
      </c>
      <c r="AB9" s="104">
        <v>14295600</v>
      </c>
      <c r="AC9" s="9">
        <v>5.2</v>
      </c>
      <c r="AD9" s="40">
        <f t="shared" si="0"/>
        <v>0.10000000000000053</v>
      </c>
      <c r="AE9" s="162">
        <f t="shared" si="1"/>
        <v>2.16110019646365E-2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42579</v>
      </c>
      <c r="X10" s="9">
        <v>5.09</v>
      </c>
      <c r="Y10" s="9">
        <v>5.14</v>
      </c>
      <c r="Z10" s="9">
        <v>5.08</v>
      </c>
      <c r="AA10" s="9">
        <v>5.09</v>
      </c>
      <c r="AB10" s="104">
        <v>9470900</v>
      </c>
      <c r="AC10" s="9">
        <v>5.09</v>
      </c>
      <c r="AD10" s="40">
        <f t="shared" si="0"/>
        <v>5.9999999999999609E-2</v>
      </c>
      <c r="AE10" s="162">
        <f t="shared" si="1"/>
        <v>0</v>
      </c>
    </row>
    <row r="11" spans="1:31" x14ac:dyDescent="0.25">
      <c r="O11" s="11" t="s">
        <v>184</v>
      </c>
      <c r="P11" s="34"/>
      <c r="Q11" s="138">
        <f>VALUE(TRIM(CLEAN(MID(U58, FIND("(", U58)+1, 5))))</f>
        <v>8.6400000000000005E-2</v>
      </c>
      <c r="W11" s="110">
        <v>42578</v>
      </c>
      <c r="X11" s="9">
        <v>5.15</v>
      </c>
      <c r="Y11" s="9">
        <v>5.17</v>
      </c>
      <c r="Z11" s="9">
        <v>5.07</v>
      </c>
      <c r="AA11" s="9">
        <v>5.09</v>
      </c>
      <c r="AB11" s="104">
        <v>13254600</v>
      </c>
      <c r="AC11" s="9">
        <v>5.09</v>
      </c>
      <c r="AD11" s="40">
        <f t="shared" si="0"/>
        <v>9.9999999999999645E-2</v>
      </c>
      <c r="AE11" s="162">
        <f t="shared" si="1"/>
        <v>-1.1650485436893288E-2</v>
      </c>
    </row>
    <row r="12" spans="1:31" x14ac:dyDescent="0.25">
      <c r="W12" s="110">
        <v>42577</v>
      </c>
      <c r="X12" s="9">
        <v>5.15</v>
      </c>
      <c r="Y12" s="9">
        <v>5.19</v>
      </c>
      <c r="Z12" s="9">
        <v>5.1100000000000003</v>
      </c>
      <c r="AA12" s="9">
        <v>5.15</v>
      </c>
      <c r="AB12" s="104">
        <v>7036000</v>
      </c>
      <c r="AC12" s="9">
        <v>5.15</v>
      </c>
      <c r="AD12" s="40">
        <f t="shared" si="0"/>
        <v>8.0000000000000071E-2</v>
      </c>
      <c r="AE12" s="162">
        <f t="shared" si="1"/>
        <v>3.8986354775829568E-3</v>
      </c>
    </row>
    <row r="13" spans="1:31" x14ac:dyDescent="0.25">
      <c r="W13" s="110">
        <v>42576</v>
      </c>
      <c r="X13" s="9">
        <v>5.17</v>
      </c>
      <c r="Y13" s="9">
        <v>5.2</v>
      </c>
      <c r="Z13" s="9">
        <v>5.13</v>
      </c>
      <c r="AA13" s="9">
        <v>5.13</v>
      </c>
      <c r="AB13" s="104">
        <v>10026600</v>
      </c>
      <c r="AC13" s="9">
        <v>5.13</v>
      </c>
      <c r="AD13" s="40">
        <f t="shared" si="0"/>
        <v>7.0000000000000284E-2</v>
      </c>
      <c r="AE13" s="162">
        <f t="shared" si="1"/>
        <v>-7.7369439071567347E-3</v>
      </c>
    </row>
    <row r="14" spans="1:31" x14ac:dyDescent="0.25">
      <c r="W14" s="110">
        <v>42573</v>
      </c>
      <c r="X14" s="9">
        <v>5.1100000000000003</v>
      </c>
      <c r="Y14" s="9">
        <v>5.2</v>
      </c>
      <c r="Z14" s="9">
        <v>5.08</v>
      </c>
      <c r="AA14" s="9">
        <v>5.17</v>
      </c>
      <c r="AB14" s="104">
        <v>12124200</v>
      </c>
      <c r="AC14" s="9">
        <v>5.17</v>
      </c>
      <c r="AD14" s="40">
        <f t="shared" si="0"/>
        <v>0.12000000000000011</v>
      </c>
      <c r="AE14" s="162">
        <f t="shared" si="1"/>
        <v>1.3725490196078383E-2</v>
      </c>
    </row>
    <row r="15" spans="1:31" x14ac:dyDescent="0.25">
      <c r="W15" s="110">
        <v>42572</v>
      </c>
      <c r="X15" s="9">
        <v>5.05</v>
      </c>
      <c r="Y15" s="9">
        <v>5.15</v>
      </c>
      <c r="Z15" s="9">
        <v>5.04</v>
      </c>
      <c r="AA15" s="9">
        <v>5.0999999999999996</v>
      </c>
      <c r="AB15" s="104">
        <v>15305500</v>
      </c>
      <c r="AC15" s="9">
        <v>5.0999999999999996</v>
      </c>
      <c r="AD15" s="40">
        <f t="shared" si="0"/>
        <v>0.11000000000000032</v>
      </c>
      <c r="AE15" s="162">
        <f t="shared" si="1"/>
        <v>1.1904761904761862E-2</v>
      </c>
    </row>
    <row r="16" spans="1:31" x14ac:dyDescent="0.25">
      <c r="W16" s="110">
        <v>42571</v>
      </c>
      <c r="X16" s="9">
        <v>5.05</v>
      </c>
      <c r="Y16" s="9">
        <v>5.0599999999999996</v>
      </c>
      <c r="Z16" s="9">
        <v>4.9800000000000004</v>
      </c>
      <c r="AA16" s="9">
        <v>5.04</v>
      </c>
      <c r="AB16" s="104">
        <v>10299200</v>
      </c>
      <c r="AC16" s="9">
        <v>5.04</v>
      </c>
      <c r="AD16" s="40">
        <f t="shared" si="0"/>
        <v>7.9999999999999183E-2</v>
      </c>
      <c r="AE16" s="162">
        <f t="shared" si="1"/>
        <v>3.9840637450199168E-3</v>
      </c>
    </row>
    <row r="17" spans="1:31" x14ac:dyDescent="0.25">
      <c r="H17" s="72"/>
      <c r="W17" s="110">
        <v>42570</v>
      </c>
      <c r="X17" s="9">
        <v>5.17</v>
      </c>
      <c r="Y17" s="9">
        <v>5.18</v>
      </c>
      <c r="Z17" s="9">
        <v>5.0199999999999996</v>
      </c>
      <c r="AA17" s="9">
        <v>5.0199999999999996</v>
      </c>
      <c r="AB17" s="104">
        <v>16074400</v>
      </c>
      <c r="AC17" s="9">
        <v>5.0199999999999996</v>
      </c>
      <c r="AD17" s="40">
        <f t="shared" si="0"/>
        <v>0.16000000000000014</v>
      </c>
      <c r="AE17" s="162">
        <f t="shared" si="1"/>
        <v>-3.4615384615384714E-2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42569</v>
      </c>
      <c r="X18" s="9">
        <v>5.0999999999999996</v>
      </c>
      <c r="Y18" s="9">
        <v>5.21</v>
      </c>
      <c r="Z18" s="9">
        <v>5.01</v>
      </c>
      <c r="AA18" s="9">
        <v>5.2</v>
      </c>
      <c r="AB18" s="104">
        <v>18997000</v>
      </c>
      <c r="AC18" s="9">
        <v>5.2</v>
      </c>
      <c r="AD18" s="40">
        <f t="shared" si="0"/>
        <v>0.20000000000000018</v>
      </c>
      <c r="AE18" s="162">
        <f t="shared" si="1"/>
        <v>5.8027079303675233E-3</v>
      </c>
    </row>
    <row r="19" spans="1:31" x14ac:dyDescent="0.25">
      <c r="W19" s="110">
        <v>42566</v>
      </c>
      <c r="X19" s="9">
        <v>5.13</v>
      </c>
      <c r="Y19" s="9">
        <v>5.17</v>
      </c>
      <c r="Z19" s="9">
        <v>5.1100000000000003</v>
      </c>
      <c r="AA19" s="9">
        <v>5.17</v>
      </c>
      <c r="AB19" s="104">
        <v>11643500</v>
      </c>
      <c r="AC19" s="9">
        <v>5.17</v>
      </c>
      <c r="AD19" s="40">
        <f t="shared" si="0"/>
        <v>5.9999999999999609E-2</v>
      </c>
      <c r="AE19" s="162">
        <f t="shared" si="1"/>
        <v>1.1741682974559575E-2</v>
      </c>
    </row>
    <row r="20" spans="1:31" x14ac:dyDescent="0.25">
      <c r="W20" s="110">
        <v>42565</v>
      </c>
      <c r="X20" s="9">
        <v>5.09</v>
      </c>
      <c r="Y20" s="9">
        <v>5.13</v>
      </c>
      <c r="Z20" s="9">
        <v>5.0599999999999996</v>
      </c>
      <c r="AA20" s="9">
        <v>5.1100000000000003</v>
      </c>
      <c r="AB20" s="104">
        <v>12098800</v>
      </c>
      <c r="AC20" s="9">
        <v>5.1100000000000003</v>
      </c>
      <c r="AD20" s="40">
        <f t="shared" si="0"/>
        <v>7.0000000000000284E-2</v>
      </c>
      <c r="AE20" s="162">
        <f t="shared" si="1"/>
        <v>9.8814229249013508E-3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42564</v>
      </c>
      <c r="X21" s="9">
        <v>5.07</v>
      </c>
      <c r="Y21" s="9">
        <v>5.13</v>
      </c>
      <c r="Z21" s="9">
        <v>5</v>
      </c>
      <c r="AA21" s="9">
        <v>5.0599999999999996</v>
      </c>
      <c r="AB21" s="104">
        <v>11936000</v>
      </c>
      <c r="AC21" s="9">
        <v>5.0599999999999996</v>
      </c>
      <c r="AD21" s="40">
        <f t="shared" si="0"/>
        <v>0.12999999999999989</v>
      </c>
      <c r="AE21" s="162">
        <f t="shared" si="1"/>
        <v>3.9682539682539542E-3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42563</v>
      </c>
      <c r="X22" s="9">
        <v>4.96</v>
      </c>
      <c r="Y22" s="9">
        <v>5.14</v>
      </c>
      <c r="Z22" s="9">
        <v>4.9400000000000004</v>
      </c>
      <c r="AA22" s="9">
        <v>5.04</v>
      </c>
      <c r="AB22" s="104">
        <v>17159800</v>
      </c>
      <c r="AC22" s="9">
        <v>5.04</v>
      </c>
      <c r="AD22" s="40">
        <f t="shared" si="0"/>
        <v>0.19999999999999929</v>
      </c>
      <c r="AE22" s="162">
        <f t="shared" si="1"/>
        <v>2.4390243902439046E-2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42562</v>
      </c>
      <c r="X23" s="9">
        <v>4.97</v>
      </c>
      <c r="Y23" s="9">
        <v>5.0199999999999996</v>
      </c>
      <c r="Z23" s="9">
        <v>4.9000000000000004</v>
      </c>
      <c r="AA23" s="9">
        <v>4.92</v>
      </c>
      <c r="AB23" s="104">
        <v>14997900</v>
      </c>
      <c r="AC23" s="9">
        <v>4.92</v>
      </c>
      <c r="AD23" s="40">
        <f t="shared" si="0"/>
        <v>0.11999999999999922</v>
      </c>
      <c r="AE23" s="162">
        <f t="shared" si="1"/>
        <v>-1.0060362173038184E-2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42559</v>
      </c>
      <c r="X24" s="9">
        <v>4.95</v>
      </c>
      <c r="Y24" s="9">
        <v>5.04</v>
      </c>
      <c r="Z24" s="9">
        <v>4.91</v>
      </c>
      <c r="AA24" s="9">
        <v>4.97</v>
      </c>
      <c r="AB24" s="104">
        <v>13103600</v>
      </c>
      <c r="AC24" s="9">
        <v>4.97</v>
      </c>
      <c r="AD24" s="40">
        <f t="shared" si="0"/>
        <v>0.12999999999999989</v>
      </c>
      <c r="AE24" s="162">
        <f t="shared" si="1"/>
        <v>1.2219959266802416E-2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42558</v>
      </c>
      <c r="X25" s="9">
        <v>4.8899999999999997</v>
      </c>
      <c r="Y25" s="9">
        <v>4.9400000000000004</v>
      </c>
      <c r="Z25" s="9">
        <v>4.8499999999999996</v>
      </c>
      <c r="AA25" s="9">
        <v>4.91</v>
      </c>
      <c r="AB25" s="104">
        <v>9954000</v>
      </c>
      <c r="AC25" s="9">
        <v>4.91</v>
      </c>
      <c r="AD25" s="40">
        <f t="shared" si="0"/>
        <v>9.0000000000000746E-2</v>
      </c>
      <c r="AE25" s="162">
        <f t="shared" si="1"/>
        <v>6.147540983606703E-3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42557</v>
      </c>
      <c r="X26" s="9">
        <v>4.9400000000000004</v>
      </c>
      <c r="Y26" s="9">
        <v>4.96</v>
      </c>
      <c r="Z26" s="9">
        <v>4.78</v>
      </c>
      <c r="AA26" s="9">
        <v>4.88</v>
      </c>
      <c r="AB26" s="104">
        <v>23933100</v>
      </c>
      <c r="AC26" s="9">
        <v>4.88</v>
      </c>
      <c r="AD26" s="40">
        <f t="shared" si="0"/>
        <v>0.17999999999999972</v>
      </c>
      <c r="AE26" s="162">
        <f t="shared" si="1"/>
        <v>-2.0080321285140701E-2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42556</v>
      </c>
      <c r="X27" s="9">
        <v>4.9400000000000004</v>
      </c>
      <c r="Y27" s="9">
        <v>5</v>
      </c>
      <c r="Z27" s="9">
        <v>4.8600000000000003</v>
      </c>
      <c r="AA27" s="9">
        <v>4.9800000000000004</v>
      </c>
      <c r="AB27" s="104">
        <v>12801900</v>
      </c>
      <c r="AC27" s="9">
        <v>4.9800000000000004</v>
      </c>
      <c r="AD27" s="40">
        <f t="shared" si="0"/>
        <v>0.13999999999999968</v>
      </c>
      <c r="AE27" s="162">
        <f t="shared" si="1"/>
        <v>4.0322580645162365E-3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42552</v>
      </c>
      <c r="X28" s="9">
        <v>4.9400000000000004</v>
      </c>
      <c r="Y28" s="9">
        <v>4.96</v>
      </c>
      <c r="Z28" s="9">
        <v>4.8899999999999997</v>
      </c>
      <c r="AA28" s="9">
        <v>4.96</v>
      </c>
      <c r="AB28" s="104">
        <v>8855100</v>
      </c>
      <c r="AC28" s="9">
        <v>4.96</v>
      </c>
      <c r="AD28" s="40">
        <f t="shared" si="0"/>
        <v>7.0000000000000284E-2</v>
      </c>
      <c r="AE28" s="162">
        <f t="shared" si="1"/>
        <v>4.0485829959513442E-3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42551</v>
      </c>
      <c r="X29" s="9">
        <v>4.9400000000000004</v>
      </c>
      <c r="Y29" s="9">
        <v>4.9400000000000004</v>
      </c>
      <c r="Z29" s="9">
        <v>4.8</v>
      </c>
      <c r="AA29" s="9">
        <v>4.9400000000000004</v>
      </c>
      <c r="AB29" s="104">
        <v>14303400</v>
      </c>
      <c r="AC29" s="9">
        <v>4.9400000000000004</v>
      </c>
      <c r="AD29" s="40">
        <f t="shared" si="0"/>
        <v>0.14000000000000057</v>
      </c>
      <c r="AE29" s="162">
        <f t="shared" si="1"/>
        <v>1.8556701030927991E-2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42550</v>
      </c>
      <c r="X30" s="9">
        <v>4.8899999999999997</v>
      </c>
      <c r="Y30" s="9">
        <v>4.8899999999999997</v>
      </c>
      <c r="Z30" s="9">
        <v>4.78</v>
      </c>
      <c r="AA30" s="9">
        <v>4.8499999999999996</v>
      </c>
      <c r="AB30" s="104">
        <v>17053000</v>
      </c>
      <c r="AC30" s="9">
        <v>4.8499999999999996</v>
      </c>
      <c r="AD30" s="40">
        <f t="shared" si="0"/>
        <v>0.10999999999999943</v>
      </c>
      <c r="AE30" s="162">
        <f t="shared" si="1"/>
        <v>2.3206751054852148E-2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42549</v>
      </c>
      <c r="X31" s="9">
        <v>4.7</v>
      </c>
      <c r="Y31" s="9">
        <v>4.76</v>
      </c>
      <c r="Z31" s="9">
        <v>4.67</v>
      </c>
      <c r="AA31" s="9">
        <v>4.74</v>
      </c>
      <c r="AB31" s="104">
        <v>16223000</v>
      </c>
      <c r="AC31" s="9">
        <v>4.74</v>
      </c>
      <c r="AD31" s="40">
        <f t="shared" si="0"/>
        <v>8.9999999999999858E-2</v>
      </c>
      <c r="AE31" s="162">
        <f t="shared" si="1"/>
        <v>3.0434782608695699E-2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42548</v>
      </c>
      <c r="X32" s="9">
        <v>4.88</v>
      </c>
      <c r="Y32" s="9">
        <v>4.91</v>
      </c>
      <c r="Z32" s="9">
        <v>4.57</v>
      </c>
      <c r="AA32" s="9">
        <v>4.5999999999999996</v>
      </c>
      <c r="AB32" s="104">
        <v>24747500</v>
      </c>
      <c r="AC32" s="9">
        <v>4.5999999999999996</v>
      </c>
      <c r="AD32" s="40">
        <f t="shared" si="0"/>
        <v>0.33999999999999986</v>
      </c>
      <c r="AE32" s="162">
        <f t="shared" si="1"/>
        <v>-5.5441478439425151E-2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42545</v>
      </c>
      <c r="X33" s="9">
        <v>4.92</v>
      </c>
      <c r="Y33" s="9">
        <v>5.05</v>
      </c>
      <c r="Z33" s="9">
        <v>4.83</v>
      </c>
      <c r="AA33" s="9">
        <v>4.87</v>
      </c>
      <c r="AB33" s="104">
        <v>26870900</v>
      </c>
      <c r="AC33" s="9">
        <v>4.87</v>
      </c>
      <c r="AD33" s="40">
        <f t="shared" si="0"/>
        <v>0.21999999999999975</v>
      </c>
      <c r="AE33" s="162">
        <f t="shared" si="1"/>
        <v>-4.5098039215686225E-2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42544</v>
      </c>
      <c r="X34" s="9">
        <v>5.17</v>
      </c>
      <c r="Y34" s="9">
        <v>5.18</v>
      </c>
      <c r="Z34" s="9">
        <v>5.04</v>
      </c>
      <c r="AA34" s="9">
        <v>5.0999999999999996</v>
      </c>
      <c r="AB34" s="104">
        <v>13295600</v>
      </c>
      <c r="AC34" s="9">
        <v>5.0999999999999996</v>
      </c>
      <c r="AD34" s="40">
        <f t="shared" si="0"/>
        <v>0.13999999999999968</v>
      </c>
      <c r="AE34" s="162">
        <f t="shared" si="1"/>
        <v>1.9646365422396617E-3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42543</v>
      </c>
      <c r="X35" s="9">
        <v>5.19</v>
      </c>
      <c r="Y35" s="9">
        <v>5.22</v>
      </c>
      <c r="Z35" s="9">
        <v>5.07</v>
      </c>
      <c r="AA35" s="9">
        <v>5.09</v>
      </c>
      <c r="AB35" s="104">
        <v>22433700</v>
      </c>
      <c r="AC35" s="9">
        <v>5.09</v>
      </c>
      <c r="AD35" s="40">
        <f t="shared" si="0"/>
        <v>0.14999999999999947</v>
      </c>
      <c r="AE35" s="162">
        <f t="shared" si="1"/>
        <v>-2.303262955854124E-2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42542</v>
      </c>
      <c r="X36" s="9">
        <v>5.17</v>
      </c>
      <c r="Y36" s="9">
        <v>5.21</v>
      </c>
      <c r="Z36" s="9">
        <v>5.09</v>
      </c>
      <c r="AA36" s="9">
        <v>5.21</v>
      </c>
      <c r="AB36" s="104">
        <v>10720000</v>
      </c>
      <c r="AC36" s="9">
        <v>5.21</v>
      </c>
      <c r="AD36" s="40">
        <f t="shared" si="0"/>
        <v>0.12000000000000011</v>
      </c>
      <c r="AE36" s="162">
        <f t="shared" si="1"/>
        <v>7.7369439071566237E-3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42541</v>
      </c>
      <c r="X37" s="9">
        <v>5.16</v>
      </c>
      <c r="Y37" s="9">
        <v>5.2</v>
      </c>
      <c r="Z37" s="9">
        <v>5.14</v>
      </c>
      <c r="AA37" s="9">
        <v>5.17</v>
      </c>
      <c r="AB37" s="104">
        <v>14614300</v>
      </c>
      <c r="AC37" s="9">
        <v>5.17</v>
      </c>
      <c r="AD37" s="40">
        <f t="shared" si="0"/>
        <v>6.0000000000000497E-2</v>
      </c>
      <c r="AE37" s="162">
        <f t="shared" si="1"/>
        <v>1.1741682974559575E-2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42538</v>
      </c>
      <c r="X38" s="9">
        <v>5.04</v>
      </c>
      <c r="Y38" s="9">
        <v>5.15</v>
      </c>
      <c r="Z38" s="9">
        <v>5.0199999999999996</v>
      </c>
      <c r="AA38" s="9">
        <v>5.1100000000000003</v>
      </c>
      <c r="AB38" s="104">
        <v>18634800</v>
      </c>
      <c r="AC38" s="9">
        <v>5.1100000000000003</v>
      </c>
      <c r="AD38" s="40">
        <f t="shared" si="0"/>
        <v>0.13000000000000078</v>
      </c>
      <c r="AE38" s="162">
        <f t="shared" si="1"/>
        <v>1.388888888888884E-2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42537</v>
      </c>
      <c r="X39" s="9">
        <v>4.84</v>
      </c>
      <c r="Y39" s="9">
        <v>5.07</v>
      </c>
      <c r="Z39" s="9">
        <v>4.84</v>
      </c>
      <c r="AA39" s="9">
        <v>5.04</v>
      </c>
      <c r="AB39" s="104">
        <v>17525000</v>
      </c>
      <c r="AC39" s="9">
        <v>5.04</v>
      </c>
      <c r="AD39" s="40">
        <f t="shared" si="0"/>
        <v>0.23000000000000043</v>
      </c>
      <c r="AE39" s="162">
        <f t="shared" si="1"/>
        <v>3.7037037037036979E-2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8" t="s">
        <v>78</v>
      </c>
      <c r="P40" s="528"/>
      <c r="W40" s="110">
        <v>42536</v>
      </c>
      <c r="X40" s="9">
        <v>4.91</v>
      </c>
      <c r="Y40" s="9">
        <v>4.9800000000000004</v>
      </c>
      <c r="Z40" s="9">
        <v>4.82</v>
      </c>
      <c r="AA40" s="9">
        <v>4.8600000000000003</v>
      </c>
      <c r="AB40" s="104">
        <v>19216100</v>
      </c>
      <c r="AC40" s="9">
        <v>4.8600000000000003</v>
      </c>
      <c r="AD40" s="40">
        <f t="shared" si="0"/>
        <v>0.16000000000000014</v>
      </c>
      <c r="AE40" s="162">
        <f t="shared" si="1"/>
        <v>6.2111801242237252E-3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5.4450000000000003</v>
      </c>
      <c r="Q41" s="2"/>
      <c r="W41" s="110">
        <v>42535</v>
      </c>
      <c r="X41" s="9">
        <v>4.87</v>
      </c>
      <c r="Y41" s="9">
        <v>4.9000000000000004</v>
      </c>
      <c r="Z41" s="9">
        <v>4.75</v>
      </c>
      <c r="AA41" s="9">
        <v>4.83</v>
      </c>
      <c r="AB41" s="104">
        <v>17161100</v>
      </c>
      <c r="AC41" s="9">
        <v>4.83</v>
      </c>
      <c r="AD41" s="40">
        <f t="shared" si="0"/>
        <v>0.15000000000000036</v>
      </c>
      <c r="AE41" s="162">
        <f t="shared" si="1"/>
        <v>-8.2135523613963146E-3</v>
      </c>
    </row>
    <row r="42" spans="1:31" ht="20.25" thickBot="1" x14ac:dyDescent="0.35">
      <c r="O42" s="83">
        <v>1.0900000000000001</v>
      </c>
      <c r="P42" s="83">
        <f t="shared" ref="P42:P61" si="5">O42*$Q$4</f>
        <v>5.3955000000000002</v>
      </c>
      <c r="Q42" s="2"/>
      <c r="T42" s="91" t="s">
        <v>113</v>
      </c>
      <c r="W42" s="110">
        <v>42534</v>
      </c>
      <c r="X42" s="9">
        <v>4.97</v>
      </c>
      <c r="Y42" s="9">
        <v>5.05</v>
      </c>
      <c r="Z42" s="9">
        <v>4.87</v>
      </c>
      <c r="AA42" s="9">
        <v>4.87</v>
      </c>
      <c r="AB42" s="104">
        <v>18954900</v>
      </c>
      <c r="AC42" s="9">
        <v>4.87</v>
      </c>
      <c r="AD42" s="40">
        <f t="shared" si="0"/>
        <v>0.17999999999999972</v>
      </c>
      <c r="AE42" s="162" t="e">
        <f t="shared" si="1"/>
        <v>#DIV/0!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5.346000000000001</v>
      </c>
      <c r="Q43" s="2"/>
      <c r="T43" s="128" t="s">
        <v>98</v>
      </c>
      <c r="U43" s="98">
        <v>4.93</v>
      </c>
      <c r="W43" s="110">
        <v>42534</v>
      </c>
      <c r="X43" s="9" t="s">
        <v>177</v>
      </c>
      <c r="Y43" s="9"/>
      <c r="Z43" s="9"/>
      <c r="AA43" s="9"/>
      <c r="AB43" s="104"/>
      <c r="AC43" s="9"/>
      <c r="AD43" s="40">
        <f t="shared" si="0"/>
        <v>0</v>
      </c>
      <c r="AE43" s="162">
        <f t="shared" si="1"/>
        <v>-1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5.2965000000000009</v>
      </c>
      <c r="Q44" s="2"/>
      <c r="T44" s="93" t="s">
        <v>99</v>
      </c>
      <c r="U44" s="88">
        <v>4.95</v>
      </c>
      <c r="W44" s="110">
        <v>42531</v>
      </c>
      <c r="X44" s="9">
        <v>5.1100000000000003</v>
      </c>
      <c r="Y44" s="9">
        <v>5.13</v>
      </c>
      <c r="Z44" s="9">
        <v>5.04</v>
      </c>
      <c r="AA44" s="9">
        <v>5.1100000000000003</v>
      </c>
      <c r="AB44" s="104">
        <v>13416900</v>
      </c>
      <c r="AC44" s="9">
        <v>5.01</v>
      </c>
      <c r="AD44" s="40">
        <f t="shared" si="0"/>
        <v>8.9999999999999858E-2</v>
      </c>
      <c r="AE44" s="162">
        <f t="shared" si="1"/>
        <v>0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5.2470000000000008</v>
      </c>
      <c r="Q45" s="2"/>
      <c r="T45" s="93" t="s">
        <v>100</v>
      </c>
      <c r="U45" s="88" t="s">
        <v>482</v>
      </c>
      <c r="W45" s="110">
        <v>42530</v>
      </c>
      <c r="X45" s="9">
        <v>5.21</v>
      </c>
      <c r="Y45" s="9">
        <v>5.24</v>
      </c>
      <c r="Z45" s="9">
        <v>5.1100000000000003</v>
      </c>
      <c r="AA45" s="9">
        <v>5.12</v>
      </c>
      <c r="AB45" s="104">
        <v>10560900</v>
      </c>
      <c r="AC45" s="9">
        <v>5.01</v>
      </c>
      <c r="AD45" s="40">
        <f t="shared" si="0"/>
        <v>0.12999999999999989</v>
      </c>
      <c r="AE45" s="162">
        <f t="shared" si="1"/>
        <v>-1.5717092337917515E-2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5.1975000000000007</v>
      </c>
      <c r="Q46" s="2"/>
      <c r="T46" s="93" t="s">
        <v>101</v>
      </c>
      <c r="U46" s="88" t="s">
        <v>483</v>
      </c>
      <c r="W46" s="110">
        <v>42529</v>
      </c>
      <c r="X46" s="9">
        <v>5.23</v>
      </c>
      <c r="Y46" s="9">
        <v>5.27</v>
      </c>
      <c r="Z46" s="9">
        <v>5.19</v>
      </c>
      <c r="AA46" s="9">
        <v>5.2</v>
      </c>
      <c r="AB46" s="104">
        <v>8946700</v>
      </c>
      <c r="AC46" s="9">
        <v>5.09</v>
      </c>
      <c r="AD46" s="40">
        <f t="shared" si="0"/>
        <v>7.9999999999999183E-2</v>
      </c>
      <c r="AE46" s="162">
        <f t="shared" si="1"/>
        <v>-1.9607843137254832E-3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5.1480000000000006</v>
      </c>
      <c r="Q47" s="2"/>
      <c r="T47" s="93" t="s">
        <v>102</v>
      </c>
      <c r="U47" s="88">
        <v>5.85</v>
      </c>
      <c r="W47" s="110">
        <v>42528</v>
      </c>
      <c r="X47" s="9">
        <v>5.22</v>
      </c>
      <c r="Y47" s="9">
        <v>5.27</v>
      </c>
      <c r="Z47" s="9">
        <v>5.16</v>
      </c>
      <c r="AA47" s="9">
        <v>5.21</v>
      </c>
      <c r="AB47" s="104">
        <v>16625100</v>
      </c>
      <c r="AC47" s="9">
        <v>5.0999999999999996</v>
      </c>
      <c r="AD47" s="40">
        <f t="shared" si="0"/>
        <v>0.10999999999999943</v>
      </c>
      <c r="AE47" s="162">
        <f t="shared" si="1"/>
        <v>3.937007874015741E-3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5.0985000000000005</v>
      </c>
      <c r="Q48" s="2"/>
      <c r="T48" s="93" t="s">
        <v>103</v>
      </c>
      <c r="U48" s="88">
        <v>0.658107</v>
      </c>
      <c r="W48" s="110">
        <v>42527</v>
      </c>
      <c r="X48" s="9">
        <v>5.24</v>
      </c>
      <c r="Y48" s="9">
        <v>5.3</v>
      </c>
      <c r="Z48" s="9">
        <v>5.17</v>
      </c>
      <c r="AA48" s="9">
        <v>5.19</v>
      </c>
      <c r="AB48" s="104">
        <v>15016200</v>
      </c>
      <c r="AC48" s="9">
        <v>5.08</v>
      </c>
      <c r="AD48" s="40">
        <f t="shared" si="0"/>
        <v>0.12999999999999989</v>
      </c>
      <c r="AE48" s="162">
        <f t="shared" si="1"/>
        <v>-7.8125E-3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5.0490000000000004</v>
      </c>
      <c r="Q49" s="2"/>
      <c r="T49" s="93" t="s">
        <v>123</v>
      </c>
      <c r="U49" s="88" t="s">
        <v>355</v>
      </c>
      <c r="W49" s="110">
        <v>42524</v>
      </c>
      <c r="X49" s="9">
        <v>5.07</v>
      </c>
      <c r="Y49" s="9">
        <v>5.24</v>
      </c>
      <c r="Z49" s="9">
        <v>5.07</v>
      </c>
      <c r="AA49" s="9">
        <v>5.23</v>
      </c>
      <c r="AB49" s="104">
        <v>9578000</v>
      </c>
      <c r="AC49" s="9">
        <v>5.12</v>
      </c>
      <c r="AD49" s="40">
        <f t="shared" si="0"/>
        <v>0.16999999999999993</v>
      </c>
      <c r="AE49" s="162">
        <f t="shared" si="1"/>
        <v>1.3861386138613874E-2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4.9995000000000003</v>
      </c>
      <c r="Q50" s="2"/>
      <c r="T50" s="93"/>
      <c r="U50" s="88"/>
      <c r="W50" s="110">
        <v>42523</v>
      </c>
      <c r="X50" s="9">
        <v>5.08</v>
      </c>
      <c r="Y50" s="9">
        <v>5.17</v>
      </c>
      <c r="Z50" s="9">
        <v>5.0199999999999996</v>
      </c>
      <c r="AA50" s="9">
        <v>5.16</v>
      </c>
      <c r="AB50" s="104">
        <v>9541300</v>
      </c>
      <c r="AC50" s="9">
        <v>5.05</v>
      </c>
      <c r="AD50" s="40">
        <f t="shared" si="0"/>
        <v>0.15000000000000036</v>
      </c>
      <c r="AE50" s="162">
        <f t="shared" si="1"/>
        <v>1.6096579476861272E-2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4.95</v>
      </c>
      <c r="Q51" s="2"/>
      <c r="T51" s="93" t="s">
        <v>105</v>
      </c>
      <c r="U51" s="88" t="s">
        <v>484</v>
      </c>
      <c r="W51" s="110">
        <v>42522</v>
      </c>
      <c r="X51" s="9">
        <v>5.14</v>
      </c>
      <c r="Y51" s="9">
        <v>5.2</v>
      </c>
      <c r="Z51" s="9">
        <v>5.0599999999999996</v>
      </c>
      <c r="AA51" s="9">
        <v>5.07</v>
      </c>
      <c r="AB51" s="104">
        <v>13850200</v>
      </c>
      <c r="AC51" s="9">
        <v>4.97</v>
      </c>
      <c r="AD51" s="40">
        <f t="shared" si="0"/>
        <v>0.14000000000000057</v>
      </c>
      <c r="AE51" s="162">
        <f t="shared" si="1"/>
        <v>-1.7786561264822143E-2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4.9005000000000001</v>
      </c>
      <c r="Q52" s="2"/>
      <c r="T52" s="93" t="s">
        <v>106</v>
      </c>
      <c r="U52" s="88" t="s">
        <v>223</v>
      </c>
      <c r="W52" s="110">
        <v>42521</v>
      </c>
      <c r="X52" s="9">
        <v>5.18</v>
      </c>
      <c r="Y52" s="9">
        <v>5.2</v>
      </c>
      <c r="Z52" s="9">
        <v>5.14</v>
      </c>
      <c r="AA52" s="9">
        <v>5.17</v>
      </c>
      <c r="AB52" s="104">
        <v>9974500</v>
      </c>
      <c r="AC52" s="9">
        <v>5.0599999999999996</v>
      </c>
      <c r="AD52" s="40">
        <f t="shared" si="0"/>
        <v>6.0000000000000497E-2</v>
      </c>
      <c r="AE52" s="162">
        <f t="shared" si="1"/>
        <v>3.9682539682539542E-3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4.851</v>
      </c>
      <c r="Q53" s="2"/>
      <c r="T53" s="93" t="s">
        <v>107</v>
      </c>
      <c r="U53" s="90">
        <v>16060616</v>
      </c>
      <c r="W53" s="110">
        <v>42517</v>
      </c>
      <c r="X53" s="9">
        <v>5.16</v>
      </c>
      <c r="Y53" s="9">
        <v>5.2</v>
      </c>
      <c r="Z53" s="9">
        <v>5.0999999999999996</v>
      </c>
      <c r="AA53" s="9">
        <v>5.15</v>
      </c>
      <c r="AB53" s="104">
        <v>6227100</v>
      </c>
      <c r="AC53" s="9">
        <v>5.04</v>
      </c>
      <c r="AD53" s="40">
        <f t="shared" si="0"/>
        <v>0.10000000000000053</v>
      </c>
      <c r="AE53" s="162">
        <f t="shared" si="1"/>
        <v>-1.980198019801982E-3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4.8014999999999999</v>
      </c>
      <c r="T54" s="93" t="s">
        <v>110</v>
      </c>
      <c r="U54" s="90">
        <v>15504800</v>
      </c>
      <c r="W54" s="110">
        <v>42516</v>
      </c>
      <c r="X54" s="9">
        <v>5.22</v>
      </c>
      <c r="Y54" s="9">
        <v>5.28</v>
      </c>
      <c r="Z54" s="9">
        <v>5.15</v>
      </c>
      <c r="AA54" s="9">
        <v>5.16</v>
      </c>
      <c r="AB54" s="104">
        <v>8489100</v>
      </c>
      <c r="AC54" s="9">
        <v>5.05</v>
      </c>
      <c r="AD54" s="40">
        <f t="shared" si="0"/>
        <v>0.12999999999999989</v>
      </c>
      <c r="AE54" s="162">
        <f t="shared" si="1"/>
        <v>-1.1741682974559797E-2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4.7519999999999998</v>
      </c>
      <c r="T55" s="93" t="s">
        <v>108</v>
      </c>
      <c r="U55" s="88" t="s">
        <v>485</v>
      </c>
      <c r="W55" s="110">
        <v>42515</v>
      </c>
      <c r="X55" s="9">
        <v>5.12</v>
      </c>
      <c r="Y55" s="9">
        <v>5.24</v>
      </c>
      <c r="Z55" s="9">
        <v>5.0999999999999996</v>
      </c>
      <c r="AA55" s="9">
        <v>5.22</v>
      </c>
      <c r="AB55" s="104">
        <v>10657200</v>
      </c>
      <c r="AC55" s="9">
        <v>5.1100000000000003</v>
      </c>
      <c r="AD55" s="40">
        <f t="shared" si="0"/>
        <v>0.14000000000000057</v>
      </c>
      <c r="AE55" s="162">
        <f t="shared" si="1"/>
        <v>2.4048096192384794E-2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4.7024999999999997</v>
      </c>
      <c r="T56" s="93" t="s">
        <v>111</v>
      </c>
      <c r="U56" s="88" t="s">
        <v>130</v>
      </c>
      <c r="W56" s="110">
        <v>42514</v>
      </c>
      <c r="X56" s="9">
        <v>4.9400000000000004</v>
      </c>
      <c r="Y56" s="9">
        <v>5.12</v>
      </c>
      <c r="Z56" s="9">
        <v>4.91</v>
      </c>
      <c r="AA56" s="9">
        <v>5.09</v>
      </c>
      <c r="AB56" s="104">
        <v>14852500</v>
      </c>
      <c r="AC56" s="9">
        <v>4.99</v>
      </c>
      <c r="AD56" s="40">
        <f t="shared" si="0"/>
        <v>0.20999999999999996</v>
      </c>
      <c r="AE56" s="162">
        <f t="shared" si="1"/>
        <v>4.175365344467652E-2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4.6529999999999996</v>
      </c>
      <c r="T57" s="93" t="s">
        <v>112</v>
      </c>
      <c r="U57" s="88">
        <v>-0.48</v>
      </c>
      <c r="W57" s="110">
        <v>42513</v>
      </c>
      <c r="X57" s="9">
        <v>4.99</v>
      </c>
      <c r="Y57" s="9">
        <v>5.04</v>
      </c>
      <c r="Z57" s="9">
        <v>4.8899999999999997</v>
      </c>
      <c r="AA57" s="9">
        <v>4.8899999999999997</v>
      </c>
      <c r="AB57" s="104">
        <v>16998900</v>
      </c>
      <c r="AC57" s="9">
        <v>4.79</v>
      </c>
      <c r="AD57" s="40">
        <f t="shared" si="0"/>
        <v>0.15000000000000036</v>
      </c>
      <c r="AE57" s="162">
        <f t="shared" si="1"/>
        <v>-2.4439918533604943E-2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4.6035000000000004</v>
      </c>
      <c r="T58" s="93" t="s">
        <v>109</v>
      </c>
      <c r="U58" s="88" t="s">
        <v>486</v>
      </c>
      <c r="W58" s="110">
        <v>42510</v>
      </c>
      <c r="X58" s="9">
        <v>5</v>
      </c>
      <c r="Y58" s="9">
        <v>5.0199999999999996</v>
      </c>
      <c r="Z58" s="9">
        <v>4.95</v>
      </c>
      <c r="AA58" s="9">
        <v>5.01</v>
      </c>
      <c r="AB58" s="104">
        <v>11909400</v>
      </c>
      <c r="AC58" s="9">
        <v>4.91</v>
      </c>
      <c r="AD58" s="40">
        <f t="shared" si="0"/>
        <v>6.9999999999999396E-2</v>
      </c>
      <c r="AE58" s="162">
        <f t="shared" si="1"/>
        <v>1.0288065843621297E-2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4.5540000000000003</v>
      </c>
      <c r="W59" s="110">
        <v>42509</v>
      </c>
      <c r="X59" s="9">
        <v>5.01</v>
      </c>
      <c r="Y59" s="9">
        <v>5.0199999999999996</v>
      </c>
      <c r="Z59" s="9">
        <v>4.9000000000000004</v>
      </c>
      <c r="AA59" s="9">
        <v>4.96</v>
      </c>
      <c r="AB59" s="104">
        <v>16003700</v>
      </c>
      <c r="AC59" s="9">
        <v>4.8600000000000003</v>
      </c>
      <c r="AD59" s="40">
        <f t="shared" si="0"/>
        <v>0.11999999999999922</v>
      </c>
      <c r="AE59" s="162">
        <f t="shared" si="1"/>
        <v>-1.2195121951219412E-2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4.5045000000000002</v>
      </c>
      <c r="W60" s="110">
        <v>42508</v>
      </c>
      <c r="X60" s="9">
        <v>5.13</v>
      </c>
      <c r="Y60" s="9">
        <v>5.19</v>
      </c>
      <c r="Z60" s="9">
        <v>4.96</v>
      </c>
      <c r="AA60" s="9">
        <v>5.0199999999999996</v>
      </c>
      <c r="AB60" s="104">
        <v>17685500</v>
      </c>
      <c r="AC60" s="9">
        <v>4.92</v>
      </c>
      <c r="AD60" s="40">
        <f t="shared" si="0"/>
        <v>0.23000000000000043</v>
      </c>
      <c r="AE60" s="162">
        <f t="shared" si="1"/>
        <v>-2.1868787276342005E-2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4.4550000000000001</v>
      </c>
      <c r="W61" s="110">
        <v>42507</v>
      </c>
      <c r="X61" s="9">
        <v>5.23</v>
      </c>
      <c r="Y61" s="9">
        <v>5.31</v>
      </c>
      <c r="Z61" s="9">
        <v>5.12</v>
      </c>
      <c r="AA61" s="9">
        <v>5.14</v>
      </c>
      <c r="AB61" s="104">
        <v>16113500</v>
      </c>
      <c r="AC61" s="9">
        <v>5.03</v>
      </c>
      <c r="AD61" s="40">
        <f t="shared" si="0"/>
        <v>0.1899999999999995</v>
      </c>
      <c r="AE61" s="162">
        <f t="shared" si="1"/>
        <v>-1.9493177387914118E-2</v>
      </c>
    </row>
    <row r="62" spans="1:31" x14ac:dyDescent="0.25">
      <c r="W62" s="110">
        <v>42506</v>
      </c>
      <c r="X62" s="9">
        <v>5.25</v>
      </c>
      <c r="Y62" s="9">
        <v>5.31</v>
      </c>
      <c r="Z62" s="9">
        <v>5.22</v>
      </c>
      <c r="AA62" s="9">
        <v>5.24</v>
      </c>
      <c r="AB62" s="104">
        <v>8997200</v>
      </c>
      <c r="AC62" s="9">
        <v>5.13</v>
      </c>
      <c r="AD62" s="40">
        <f t="shared" si="0"/>
        <v>8.9999999999999858E-2</v>
      </c>
      <c r="AE62" s="162">
        <f t="shared" si="1"/>
        <v>-3.8834951456311328E-3</v>
      </c>
    </row>
    <row r="63" spans="1:31" x14ac:dyDescent="0.25">
      <c r="W63" s="110">
        <v>42503</v>
      </c>
      <c r="X63" s="9">
        <v>5.34</v>
      </c>
      <c r="Y63" s="9">
        <v>5.36</v>
      </c>
      <c r="Z63" s="9">
        <v>5.26</v>
      </c>
      <c r="AA63" s="9">
        <v>5.26</v>
      </c>
      <c r="AB63" s="104">
        <v>6623300</v>
      </c>
      <c r="AC63" s="9">
        <v>5.15</v>
      </c>
      <c r="AD63" s="40">
        <f t="shared" si="0"/>
        <v>0.10000000000000053</v>
      </c>
      <c r="AE63" s="162">
        <f t="shared" si="1"/>
        <v>-1.3409961685823646E-2</v>
      </c>
    </row>
    <row r="64" spans="1:31" x14ac:dyDescent="0.25">
      <c r="W64" s="110">
        <v>42502</v>
      </c>
      <c r="X64" s="9">
        <v>5.39</v>
      </c>
      <c r="Y64" s="9">
        <v>5.42</v>
      </c>
      <c r="Z64" s="9">
        <v>5.3</v>
      </c>
      <c r="AA64" s="9">
        <v>5.33</v>
      </c>
      <c r="AB64" s="104">
        <v>7834600</v>
      </c>
      <c r="AC64" s="9">
        <v>5.22</v>
      </c>
      <c r="AD64" s="40">
        <f t="shared" si="0"/>
        <v>0.12000000000000011</v>
      </c>
      <c r="AE64" s="162">
        <f t="shared" si="1"/>
        <v>-1.3232514177693777E-2</v>
      </c>
    </row>
    <row r="65" spans="23:31" x14ac:dyDescent="0.25">
      <c r="W65" s="110">
        <v>42501</v>
      </c>
      <c r="X65" s="9">
        <v>5.43</v>
      </c>
      <c r="Y65" s="9">
        <v>5.53</v>
      </c>
      <c r="Z65" s="9">
        <v>5.36</v>
      </c>
      <c r="AA65" s="9">
        <v>5.4</v>
      </c>
      <c r="AB65" s="104">
        <v>15083000</v>
      </c>
      <c r="AC65" s="9">
        <v>5.29</v>
      </c>
      <c r="AD65" s="40">
        <f t="shared" si="0"/>
        <v>0.16999999999999993</v>
      </c>
      <c r="AE65" s="162">
        <f t="shared" si="1"/>
        <v>-5.6390977443609991E-3</v>
      </c>
    </row>
    <row r="66" spans="23:31" x14ac:dyDescent="0.25">
      <c r="W66" s="110">
        <v>42500</v>
      </c>
      <c r="X66" s="9">
        <v>5.27</v>
      </c>
      <c r="Y66" s="9">
        <v>5.44</v>
      </c>
      <c r="Z66" s="9">
        <v>5.25</v>
      </c>
      <c r="AA66" s="9">
        <v>5.43</v>
      </c>
      <c r="AB66" s="104">
        <v>10999500</v>
      </c>
      <c r="AC66" s="9">
        <v>5.32</v>
      </c>
      <c r="AD66" s="40">
        <f t="shared" si="0"/>
        <v>0.19000000000000039</v>
      </c>
      <c r="AE66" s="162">
        <f t="shared" si="1"/>
        <v>3.5019455252918386E-2</v>
      </c>
    </row>
    <row r="67" spans="23:31" x14ac:dyDescent="0.25">
      <c r="W67" s="110">
        <v>42499</v>
      </c>
      <c r="X67" s="9">
        <v>5.3</v>
      </c>
      <c r="Y67" s="9">
        <v>5.31</v>
      </c>
      <c r="Z67" s="9">
        <v>5.2</v>
      </c>
      <c r="AA67" s="9">
        <v>5.25</v>
      </c>
      <c r="AB67" s="104">
        <v>11305100</v>
      </c>
      <c r="AC67" s="9">
        <v>5.14</v>
      </c>
      <c r="AD67" s="40">
        <f>Y67-Z67</f>
        <v>0.10999999999999943</v>
      </c>
      <c r="AE67" s="162">
        <f>AC67/AC68-1</f>
        <v>-3.8759689922481799E-3</v>
      </c>
    </row>
    <row r="68" spans="23:31" x14ac:dyDescent="0.25">
      <c r="W68" s="110">
        <v>42496</v>
      </c>
      <c r="X68" s="9">
        <v>5.2</v>
      </c>
      <c r="Y68" s="9">
        <v>5.28</v>
      </c>
      <c r="Z68" s="9">
        <v>5.0999999999999996</v>
      </c>
      <c r="AA68" s="9">
        <v>5.27</v>
      </c>
      <c r="AB68" s="104">
        <v>11187400</v>
      </c>
      <c r="AC68" s="9">
        <v>5.16</v>
      </c>
      <c r="AD68" s="40">
        <f>Y68-Z68</f>
        <v>0.1800000000000006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E22" sqref="E22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42591</v>
      </c>
      <c r="X2" s="10">
        <v>79.86</v>
      </c>
      <c r="Y2" s="10">
        <v>79.900000000000006</v>
      </c>
      <c r="Z2" s="10">
        <v>79.010000000000005</v>
      </c>
      <c r="AA2" s="10">
        <v>79.33</v>
      </c>
      <c r="AB2" s="95">
        <v>9564400</v>
      </c>
      <c r="AC2" s="10">
        <v>79.33</v>
      </c>
      <c r="AD2" s="40">
        <f>Y2-Z2</f>
        <v>0.89000000000000057</v>
      </c>
      <c r="AE2" s="162">
        <f>AC2/AC3-1</f>
        <v>-5.1417105593177803E-3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42590</v>
      </c>
      <c r="X3" s="10">
        <v>80.459999999999994</v>
      </c>
      <c r="Y3" s="10">
        <v>80.790000000000006</v>
      </c>
      <c r="Z3" s="10">
        <v>79.010000000000005</v>
      </c>
      <c r="AA3" s="10">
        <v>79.739999999999995</v>
      </c>
      <c r="AB3" s="95">
        <v>9511600</v>
      </c>
      <c r="AC3" s="10">
        <v>79.739999999999995</v>
      </c>
      <c r="AD3" s="40">
        <f t="shared" ref="AD3:AD66" si="1">Y3-Z3</f>
        <v>1.7800000000000011</v>
      </c>
      <c r="AE3" s="162">
        <f t="shared" ref="AE3:AE66" si="2">AC3/AC4-1</f>
        <v>-8.3322969779878742E-3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79.33</v>
      </c>
      <c r="W4" s="133">
        <v>42587</v>
      </c>
      <c r="X4" s="10">
        <v>80.2</v>
      </c>
      <c r="Y4" s="10">
        <v>80.66</v>
      </c>
      <c r="Z4" s="10">
        <v>79.86</v>
      </c>
      <c r="AA4" s="10">
        <v>80.41</v>
      </c>
      <c r="AB4" s="95">
        <v>10692300</v>
      </c>
      <c r="AC4" s="10">
        <v>80.41</v>
      </c>
      <c r="AD4" s="40">
        <f t="shared" si="1"/>
        <v>0.79999999999999716</v>
      </c>
      <c r="AE4" s="162">
        <f t="shared" si="2"/>
        <v>8.0230663156575233E-3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11899.5</v>
      </c>
      <c r="T5" s="1"/>
      <c r="W5" s="133">
        <v>42586</v>
      </c>
      <c r="X5" s="10">
        <v>80.209999999999994</v>
      </c>
      <c r="Y5" s="10">
        <v>80.63</v>
      </c>
      <c r="Z5" s="10">
        <v>79.55</v>
      </c>
      <c r="AA5" s="10">
        <v>79.77</v>
      </c>
      <c r="AB5" s="95">
        <v>9738300</v>
      </c>
      <c r="AC5" s="10">
        <v>79.77</v>
      </c>
      <c r="AD5" s="40">
        <f t="shared" si="1"/>
        <v>1.0799999999999983</v>
      </c>
      <c r="AE5" s="162">
        <f t="shared" si="2"/>
        <v>-3.9955050568112327E-3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382</v>
      </c>
      <c r="O6" s="11" t="s">
        <v>64</v>
      </c>
      <c r="Q6" s="2">
        <f>Q3*Q2</f>
        <v>12902.679999999997</v>
      </c>
      <c r="W6" s="133">
        <v>42585</v>
      </c>
      <c r="X6" s="10">
        <v>79.72</v>
      </c>
      <c r="Y6" s="10">
        <v>80.17</v>
      </c>
      <c r="Z6" s="10">
        <v>79.11</v>
      </c>
      <c r="AA6" s="10">
        <v>80.09</v>
      </c>
      <c r="AB6" s="95">
        <v>10868100</v>
      </c>
      <c r="AC6" s="10">
        <v>80.09</v>
      </c>
      <c r="AD6" s="40">
        <f t="shared" si="1"/>
        <v>1.0600000000000023</v>
      </c>
      <c r="AE6" s="162">
        <f t="shared" si="2"/>
        <v>6.5351263038835317E-3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-1003.1799999999967</v>
      </c>
      <c r="R7">
        <v>100</v>
      </c>
      <c r="W7" s="133">
        <v>42584</v>
      </c>
      <c r="X7" s="10">
        <v>80.98</v>
      </c>
      <c r="Y7" s="10">
        <v>81.19</v>
      </c>
      <c r="Z7" s="10">
        <v>79.45</v>
      </c>
      <c r="AA7" s="10">
        <v>79.569999999999993</v>
      </c>
      <c r="AB7" s="95">
        <v>13408200</v>
      </c>
      <c r="AC7" s="10">
        <v>79.569999999999993</v>
      </c>
      <c r="AD7" s="40">
        <f t="shared" si="1"/>
        <v>1.7399999999999949</v>
      </c>
      <c r="AE7" s="162">
        <f t="shared" si="2"/>
        <v>-1.1061396967437243E-2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-1003.1799999999967</v>
      </c>
      <c r="T8" s="1"/>
      <c r="W8" s="133">
        <v>42583</v>
      </c>
      <c r="X8" s="10">
        <v>79.81</v>
      </c>
      <c r="Y8" s="10">
        <v>81.209999999999994</v>
      </c>
      <c r="Z8" s="10">
        <v>79.510000000000005</v>
      </c>
      <c r="AA8" s="10">
        <v>80.459999999999994</v>
      </c>
      <c r="AB8" s="95">
        <v>14758000</v>
      </c>
      <c r="AC8" s="10">
        <v>80.459999999999994</v>
      </c>
      <c r="AD8" s="40">
        <f t="shared" si="1"/>
        <v>1.6999999999999886</v>
      </c>
      <c r="AE8" s="162">
        <f t="shared" si="2"/>
        <v>1.2457531143827749E-2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-7.7749738813951585E-2</v>
      </c>
      <c r="W9" s="133">
        <v>42580</v>
      </c>
      <c r="X9" s="10">
        <v>80.599999999999994</v>
      </c>
      <c r="Y9" s="10">
        <v>80.84</v>
      </c>
      <c r="Z9" s="10">
        <v>79.37</v>
      </c>
      <c r="AA9" s="10">
        <v>79.47</v>
      </c>
      <c r="AB9" s="95">
        <v>19465700</v>
      </c>
      <c r="AC9" s="10">
        <v>79.47</v>
      </c>
      <c r="AD9" s="40">
        <f t="shared" si="1"/>
        <v>1.4699999999999989</v>
      </c>
      <c r="AE9" s="162">
        <f t="shared" si="2"/>
        <v>-2.1787296898079678E-2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42579</v>
      </c>
      <c r="X10" s="10">
        <v>81.95</v>
      </c>
      <c r="Y10" s="10">
        <v>81.98</v>
      </c>
      <c r="Z10" s="10">
        <v>80.62</v>
      </c>
      <c r="AA10" s="10">
        <v>81.239999999999995</v>
      </c>
      <c r="AB10" s="95">
        <v>13011000</v>
      </c>
      <c r="AC10" s="10">
        <v>81.239999999999995</v>
      </c>
      <c r="AD10" s="40">
        <f t="shared" si="1"/>
        <v>1.3599999999999994</v>
      </c>
      <c r="AE10" s="162">
        <f t="shared" si="2"/>
        <v>-6.7245384521336105E-3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42578</v>
      </c>
      <c r="X11" s="10">
        <v>81.34</v>
      </c>
      <c r="Y11" s="10">
        <v>81.98</v>
      </c>
      <c r="Z11" s="10">
        <v>81.06</v>
      </c>
      <c r="AA11" s="10">
        <v>81.790000000000006</v>
      </c>
      <c r="AB11" s="95">
        <v>14103800</v>
      </c>
      <c r="AC11" s="10">
        <v>81.790000000000006</v>
      </c>
      <c r="AD11" s="40">
        <f t="shared" si="1"/>
        <v>0.92000000000000171</v>
      </c>
      <c r="AE11" s="162">
        <f t="shared" si="2"/>
        <v>9.1301665638496843E-3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42577</v>
      </c>
      <c r="X12" s="10">
        <v>84.05</v>
      </c>
      <c r="Y12" s="10">
        <v>84.15</v>
      </c>
      <c r="Z12" s="10">
        <v>80.510000000000005</v>
      </c>
      <c r="AA12" s="10">
        <v>81.05</v>
      </c>
      <c r="AB12" s="95">
        <v>47371900</v>
      </c>
      <c r="AC12" s="10">
        <v>81.05</v>
      </c>
      <c r="AD12" s="40">
        <f t="shared" si="1"/>
        <v>3.6400000000000006</v>
      </c>
      <c r="AE12" s="162">
        <f t="shared" si="2"/>
        <v>-8.4697910784867325E-2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42576</v>
      </c>
      <c r="X13" s="10">
        <v>86.57</v>
      </c>
      <c r="Y13" s="10">
        <v>88.85</v>
      </c>
      <c r="Z13" s="10">
        <v>86.28</v>
      </c>
      <c r="AA13" s="10">
        <v>88.55</v>
      </c>
      <c r="AB13" s="95">
        <v>15718500</v>
      </c>
      <c r="AC13" s="10">
        <v>88.55</v>
      </c>
      <c r="AD13" s="40">
        <f t="shared" si="1"/>
        <v>2.5699999999999932</v>
      </c>
      <c r="AE13" s="162">
        <f t="shared" si="2"/>
        <v>2.3108030040439154E-2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42573</v>
      </c>
      <c r="X14" s="10">
        <v>87.32</v>
      </c>
      <c r="Y14" s="10">
        <v>87.44</v>
      </c>
      <c r="Z14" s="10">
        <v>86.32</v>
      </c>
      <c r="AA14" s="10">
        <v>86.55</v>
      </c>
      <c r="AB14" s="95">
        <v>7374700</v>
      </c>
      <c r="AC14" s="10">
        <v>86.55</v>
      </c>
      <c r="AD14" s="40">
        <f t="shared" si="1"/>
        <v>1.1200000000000045</v>
      </c>
      <c r="AE14" s="162">
        <f t="shared" si="2"/>
        <v>-7.909215955983484E-3</v>
      </c>
    </row>
    <row r="15" spans="1:40" x14ac:dyDescent="0.25">
      <c r="W15" s="133">
        <v>42572</v>
      </c>
      <c r="X15" s="10">
        <v>87.16</v>
      </c>
      <c r="Y15" s="10">
        <v>87.83</v>
      </c>
      <c r="Z15" s="10">
        <v>86.3</v>
      </c>
      <c r="AA15" s="10">
        <v>87.24</v>
      </c>
      <c r="AB15" s="95">
        <v>9453400</v>
      </c>
      <c r="AC15" s="10">
        <v>87.24</v>
      </c>
      <c r="AD15" s="40">
        <f t="shared" si="1"/>
        <v>1.5300000000000011</v>
      </c>
      <c r="AE15" s="162">
        <f t="shared" si="2"/>
        <v>6.6928225248095163E-3</v>
      </c>
    </row>
    <row r="16" spans="1:40" x14ac:dyDescent="0.25">
      <c r="W16" s="133">
        <v>42571</v>
      </c>
      <c r="X16" s="10">
        <v>85.46</v>
      </c>
      <c r="Y16" s="10">
        <v>87.12</v>
      </c>
      <c r="Z16" s="10">
        <v>85.1</v>
      </c>
      <c r="AA16" s="10">
        <v>86.66</v>
      </c>
      <c r="AB16" s="95">
        <v>9055900</v>
      </c>
      <c r="AC16" s="10">
        <v>86.66</v>
      </c>
      <c r="AD16" s="40">
        <f t="shared" si="1"/>
        <v>2.0200000000000102</v>
      </c>
      <c r="AE16" s="162">
        <f t="shared" si="2"/>
        <v>1.4279026217228541E-2</v>
      </c>
    </row>
    <row r="17" spans="1:31" x14ac:dyDescent="0.25">
      <c r="C17" s="4"/>
      <c r="D17" s="3"/>
      <c r="E17" s="3"/>
      <c r="F17" s="3"/>
      <c r="H17" s="72"/>
      <c r="W17" s="133">
        <v>42570</v>
      </c>
      <c r="X17" s="10">
        <v>86.5</v>
      </c>
      <c r="Y17" s="10">
        <v>86.96</v>
      </c>
      <c r="Z17" s="10">
        <v>85.28</v>
      </c>
      <c r="AA17" s="10">
        <v>85.44</v>
      </c>
      <c r="AB17" s="95">
        <v>9832800</v>
      </c>
      <c r="AC17" s="10">
        <v>85.44</v>
      </c>
      <c r="AD17" s="40">
        <f t="shared" si="1"/>
        <v>1.6799999999999926</v>
      </c>
      <c r="AE17" s="162">
        <f t="shared" si="2"/>
        <v>-1.7140227769469774E-2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42569</v>
      </c>
      <c r="X18" s="10">
        <v>86.94</v>
      </c>
      <c r="Y18" s="10">
        <v>87.34</v>
      </c>
      <c r="Z18" s="10">
        <v>86.47</v>
      </c>
      <c r="AA18" s="10">
        <v>86.93</v>
      </c>
      <c r="AB18" s="95">
        <v>6788300</v>
      </c>
      <c r="AC18" s="10">
        <v>86.93</v>
      </c>
      <c r="AD18" s="40">
        <f t="shared" si="1"/>
        <v>0.87000000000000455</v>
      </c>
      <c r="AE18" s="162">
        <f t="shared" si="2"/>
        <v>2.9998846198224793E-3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42566</v>
      </c>
      <c r="X19" s="10">
        <v>85.67</v>
      </c>
      <c r="Y19" s="10">
        <v>87.96</v>
      </c>
      <c r="Z19" s="10">
        <v>85.54</v>
      </c>
      <c r="AA19" s="10">
        <v>86.67</v>
      </c>
      <c r="AB19" s="95">
        <v>11483300</v>
      </c>
      <c r="AC19" s="10">
        <v>86.67</v>
      </c>
      <c r="AD19" s="40">
        <f t="shared" si="1"/>
        <v>2.4199999999999875</v>
      </c>
      <c r="AE19" s="162">
        <f t="shared" si="2"/>
        <v>1.3210194061257896E-2</v>
      </c>
    </row>
    <row r="20" spans="1:31" x14ac:dyDescent="0.25">
      <c r="W20" s="133">
        <v>42565</v>
      </c>
      <c r="X20" s="10">
        <v>86.43</v>
      </c>
      <c r="Y20" s="10">
        <v>86.51</v>
      </c>
      <c r="Z20" s="10">
        <v>85.27</v>
      </c>
      <c r="AA20" s="10">
        <v>85.54</v>
      </c>
      <c r="AB20" s="95">
        <v>8104400</v>
      </c>
      <c r="AC20" s="10">
        <v>85.54</v>
      </c>
      <c r="AD20" s="40">
        <f t="shared" si="1"/>
        <v>1.2400000000000091</v>
      </c>
      <c r="AE20" s="162">
        <f t="shared" si="2"/>
        <v>-2.448979591836653E-3</v>
      </c>
    </row>
    <row r="21" spans="1:31" x14ac:dyDescent="0.25">
      <c r="W21" s="133">
        <v>42564</v>
      </c>
      <c r="X21" s="10">
        <v>86.71</v>
      </c>
      <c r="Y21" s="10">
        <v>87.08</v>
      </c>
      <c r="Z21" s="10">
        <v>85.72</v>
      </c>
      <c r="AA21" s="10">
        <v>85.75</v>
      </c>
      <c r="AB21" s="95">
        <v>8334400</v>
      </c>
      <c r="AC21" s="10">
        <v>85.75</v>
      </c>
      <c r="AD21" s="40">
        <f t="shared" si="1"/>
        <v>1.3599999999999994</v>
      </c>
      <c r="AE21" s="162">
        <f t="shared" si="2"/>
        <v>-1.0158143830081956E-2</v>
      </c>
    </row>
    <row r="22" spans="1:31" x14ac:dyDescent="0.25">
      <c r="W22" s="133">
        <v>42563</v>
      </c>
      <c r="X22" s="10">
        <v>86.82</v>
      </c>
      <c r="Y22" s="10">
        <v>87.31</v>
      </c>
      <c r="Z22" s="10">
        <v>86.48</v>
      </c>
      <c r="AA22" s="10">
        <v>86.63</v>
      </c>
      <c r="AB22" s="95">
        <v>7857700</v>
      </c>
      <c r="AC22" s="10">
        <v>86.63</v>
      </c>
      <c r="AD22" s="40">
        <f t="shared" si="1"/>
        <v>0.82999999999999829</v>
      </c>
      <c r="AE22" s="162">
        <f t="shared" si="2"/>
        <v>4.4057971014492825E-3</v>
      </c>
    </row>
    <row r="23" spans="1:31" x14ac:dyDescent="0.25">
      <c r="W23" s="133">
        <v>42562</v>
      </c>
      <c r="X23" s="10">
        <v>86.56</v>
      </c>
      <c r="Y23" s="10">
        <v>87.23</v>
      </c>
      <c r="Z23" s="10">
        <v>86.09</v>
      </c>
      <c r="AA23" s="10">
        <v>86.25</v>
      </c>
      <c r="AB23" s="95">
        <v>7453900</v>
      </c>
      <c r="AC23" s="10">
        <v>86.25</v>
      </c>
      <c r="AD23" s="40">
        <f t="shared" si="1"/>
        <v>1.1400000000000006</v>
      </c>
      <c r="AE23" s="162">
        <f t="shared" si="2"/>
        <v>-3.4662045060658286E-3</v>
      </c>
    </row>
    <row r="24" spans="1:31" x14ac:dyDescent="0.25">
      <c r="W24" s="133">
        <v>42559</v>
      </c>
      <c r="X24" s="10">
        <v>85.96</v>
      </c>
      <c r="Y24" s="10">
        <v>86.94</v>
      </c>
      <c r="Z24" s="10">
        <v>85.73</v>
      </c>
      <c r="AA24" s="10">
        <v>86.55</v>
      </c>
      <c r="AB24" s="95">
        <v>7628800</v>
      </c>
      <c r="AC24" s="10">
        <v>86.55</v>
      </c>
      <c r="AD24" s="40">
        <f t="shared" si="1"/>
        <v>1.2099999999999937</v>
      </c>
      <c r="AE24" s="162">
        <f t="shared" si="2"/>
        <v>1.263601263601255E-2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42558</v>
      </c>
      <c r="X25" s="10">
        <v>85.9</v>
      </c>
      <c r="Y25" s="10">
        <v>86.26</v>
      </c>
      <c r="Z25" s="10">
        <v>84.77</v>
      </c>
      <c r="AA25" s="10">
        <v>85.47</v>
      </c>
      <c r="AB25" s="95">
        <v>6764500</v>
      </c>
      <c r="AC25" s="10">
        <v>85.47</v>
      </c>
      <c r="AD25" s="40">
        <f t="shared" si="1"/>
        <v>1.4900000000000091</v>
      </c>
      <c r="AE25" s="162">
        <f t="shared" si="2"/>
        <v>-3.0327773241572986E-3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42557</v>
      </c>
      <c r="X26" s="10">
        <v>83.64</v>
      </c>
      <c r="Y26" s="10">
        <v>85.91</v>
      </c>
      <c r="Z26" s="10">
        <v>83.33</v>
      </c>
      <c r="AA26" s="10">
        <v>85.73</v>
      </c>
      <c r="AB26" s="95">
        <v>9683800</v>
      </c>
      <c r="AC26" s="10">
        <v>85.73</v>
      </c>
      <c r="AD26" s="40">
        <f t="shared" si="1"/>
        <v>2.5799999999999983</v>
      </c>
      <c r="AE26" s="162">
        <f t="shared" si="2"/>
        <v>2.1933484324710983E-2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42556</v>
      </c>
      <c r="X27" s="10">
        <v>84.68</v>
      </c>
      <c r="Y27" s="10">
        <v>85.16</v>
      </c>
      <c r="Z27" s="10">
        <v>83.51</v>
      </c>
      <c r="AA27" s="10">
        <v>83.89</v>
      </c>
      <c r="AB27" s="95">
        <v>7621700</v>
      </c>
      <c r="AC27" s="10">
        <v>83.89</v>
      </c>
      <c r="AD27" s="40">
        <f t="shared" si="1"/>
        <v>1.6499999999999915</v>
      </c>
      <c r="AE27" s="162">
        <f t="shared" si="2"/>
        <v>-1.1430591562573644E-2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42552</v>
      </c>
      <c r="X28" s="10">
        <v>83.15</v>
      </c>
      <c r="Y28" s="10">
        <v>85.3</v>
      </c>
      <c r="Z28" s="10">
        <v>82.75</v>
      </c>
      <c r="AA28" s="10">
        <v>84.86</v>
      </c>
      <c r="AB28" s="95">
        <v>8336300</v>
      </c>
      <c r="AC28" s="10">
        <v>84.86</v>
      </c>
      <c r="AD28" s="40">
        <f t="shared" si="1"/>
        <v>2.5499999999999972</v>
      </c>
      <c r="AE28" s="162">
        <f t="shared" si="2"/>
        <v>1.7262047470630426E-2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42551</v>
      </c>
      <c r="X29" s="10">
        <v>82.27</v>
      </c>
      <c r="Y29" s="10">
        <v>83.42</v>
      </c>
      <c r="Z29" s="10">
        <v>81.53</v>
      </c>
      <c r="AA29" s="10">
        <v>83.42</v>
      </c>
      <c r="AB29" s="95">
        <v>9706500</v>
      </c>
      <c r="AC29" s="10">
        <v>83.42</v>
      </c>
      <c r="AD29" s="40">
        <f t="shared" si="1"/>
        <v>1.8900000000000006</v>
      </c>
      <c r="AE29" s="162">
        <f t="shared" si="2"/>
        <v>1.3978363923666137E-2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42550</v>
      </c>
      <c r="X30" s="10">
        <v>83.39</v>
      </c>
      <c r="Y30" s="10">
        <v>83.46</v>
      </c>
      <c r="Z30" s="10">
        <v>81.75</v>
      </c>
      <c r="AA30" s="10">
        <v>82.27</v>
      </c>
      <c r="AB30" s="95">
        <v>10452600</v>
      </c>
      <c r="AC30" s="10">
        <v>82.27</v>
      </c>
      <c r="AD30" s="40">
        <f t="shared" si="1"/>
        <v>1.7099999999999937</v>
      </c>
      <c r="AE30" s="162">
        <f t="shared" si="2"/>
        <v>-4.8596768314912442E-4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42549</v>
      </c>
      <c r="X31" s="10">
        <v>79.67</v>
      </c>
      <c r="Y31" s="10">
        <v>82.42</v>
      </c>
      <c r="Z31" s="10">
        <v>79.45</v>
      </c>
      <c r="AA31" s="10">
        <v>82.31</v>
      </c>
      <c r="AB31" s="95">
        <v>14751000</v>
      </c>
      <c r="AC31" s="10">
        <v>82.31</v>
      </c>
      <c r="AD31" s="40">
        <f t="shared" si="1"/>
        <v>2.9699999999999989</v>
      </c>
      <c r="AE31" s="162">
        <f t="shared" si="2"/>
        <v>5.1884984025559078E-2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42548</v>
      </c>
      <c r="X32" s="10">
        <v>79.900000000000006</v>
      </c>
      <c r="Y32" s="10">
        <v>80.47</v>
      </c>
      <c r="Z32" s="10">
        <v>77.92</v>
      </c>
      <c r="AA32" s="10">
        <v>78.25</v>
      </c>
      <c r="AB32" s="95">
        <v>11724000</v>
      </c>
      <c r="AC32" s="10">
        <v>78.25</v>
      </c>
      <c r="AD32" s="40">
        <f t="shared" si="1"/>
        <v>2.5499999999999972</v>
      </c>
      <c r="AE32" s="162">
        <f t="shared" si="2"/>
        <v>-2.7587920964334489E-2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42545</v>
      </c>
      <c r="X33" s="10">
        <v>81.17</v>
      </c>
      <c r="Y33" s="10">
        <v>82.25</v>
      </c>
      <c r="Z33" s="10">
        <v>80.22</v>
      </c>
      <c r="AA33" s="10">
        <v>80.47</v>
      </c>
      <c r="AB33" s="95">
        <v>12438000</v>
      </c>
      <c r="AC33" s="10">
        <v>80.47</v>
      </c>
      <c r="AD33" s="40">
        <f t="shared" si="1"/>
        <v>2.0300000000000011</v>
      </c>
      <c r="AE33" s="162">
        <f t="shared" si="2"/>
        <v>-3.4784694734317001E-2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42544</v>
      </c>
      <c r="X34" s="10">
        <v>83.29</v>
      </c>
      <c r="Y34" s="10">
        <v>83.58</v>
      </c>
      <c r="Z34" s="10">
        <v>82.54</v>
      </c>
      <c r="AA34" s="10">
        <v>83.37</v>
      </c>
      <c r="AB34" s="95">
        <v>5844000</v>
      </c>
      <c r="AC34" s="10">
        <v>83.37</v>
      </c>
      <c r="AD34" s="40">
        <f t="shared" si="1"/>
        <v>1.039999999999992</v>
      </c>
      <c r="AE34" s="162">
        <f t="shared" si="2"/>
        <v>1.1158277744087286E-2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42543</v>
      </c>
      <c r="X35" s="10">
        <v>81.56</v>
      </c>
      <c r="Y35" s="10">
        <v>83.79</v>
      </c>
      <c r="Z35" s="10">
        <v>81.56</v>
      </c>
      <c r="AA35" s="10">
        <v>82.45</v>
      </c>
      <c r="AB35" s="95">
        <v>10069600</v>
      </c>
      <c r="AC35" s="10">
        <v>82.45</v>
      </c>
      <c r="AD35" s="40">
        <f t="shared" si="1"/>
        <v>2.230000000000004</v>
      </c>
      <c r="AE35" s="162">
        <f t="shared" si="2"/>
        <v>8.0694461425601105E-3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42542</v>
      </c>
      <c r="X36" s="10">
        <v>83.35</v>
      </c>
      <c r="Y36" s="10">
        <v>83.44</v>
      </c>
      <c r="Z36" s="10">
        <v>81.430000000000007</v>
      </c>
      <c r="AA36" s="10">
        <v>81.790000000000006</v>
      </c>
      <c r="AB36" s="95">
        <v>8412000</v>
      </c>
      <c r="AC36" s="10">
        <v>81.790000000000006</v>
      </c>
      <c r="AD36" s="40">
        <f t="shared" si="1"/>
        <v>2.0099999999999909</v>
      </c>
      <c r="AE36" s="162">
        <f t="shared" si="2"/>
        <v>-1.4459573442583307E-2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42541</v>
      </c>
      <c r="X37" s="10">
        <v>83.26</v>
      </c>
      <c r="Y37" s="10">
        <v>84.12</v>
      </c>
      <c r="Z37" s="10">
        <v>82.9</v>
      </c>
      <c r="AA37" s="10">
        <v>82.99</v>
      </c>
      <c r="AB37" s="95">
        <v>6951800</v>
      </c>
      <c r="AC37" s="10">
        <v>82.99</v>
      </c>
      <c r="AD37" s="40">
        <f t="shared" si="1"/>
        <v>1.2199999999999989</v>
      </c>
      <c r="AE37" s="162">
        <f t="shared" si="2"/>
        <v>4.1137326073803493E-3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42538</v>
      </c>
      <c r="X38" s="10">
        <v>83.68</v>
      </c>
      <c r="Y38" s="10">
        <v>84.17</v>
      </c>
      <c r="Z38" s="10">
        <v>82.53</v>
      </c>
      <c r="AA38" s="10">
        <v>82.65</v>
      </c>
      <c r="AB38" s="95">
        <v>15951300</v>
      </c>
      <c r="AC38" s="10">
        <v>82.65</v>
      </c>
      <c r="AD38" s="40">
        <f t="shared" si="1"/>
        <v>1.6400000000000006</v>
      </c>
      <c r="AE38" s="162">
        <f t="shared" si="2"/>
        <v>-1.0298167884085774E-2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42537</v>
      </c>
      <c r="X39" s="10">
        <v>82.78</v>
      </c>
      <c r="Y39" s="10">
        <v>83.7</v>
      </c>
      <c r="Z39" s="10">
        <v>82.23</v>
      </c>
      <c r="AA39" s="10">
        <v>83.51</v>
      </c>
      <c r="AB39" s="95">
        <v>6172200</v>
      </c>
      <c r="AC39" s="10">
        <v>83.51</v>
      </c>
      <c r="AD39" s="40">
        <f t="shared" si="1"/>
        <v>1.4699999999999989</v>
      </c>
      <c r="AE39" s="162">
        <f t="shared" si="2"/>
        <v>5.6599229287090935E-3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42536</v>
      </c>
      <c r="X40" s="10">
        <v>84.05</v>
      </c>
      <c r="Y40" s="10">
        <v>84.44</v>
      </c>
      <c r="Z40" s="10">
        <v>82.97</v>
      </c>
      <c r="AA40" s="10">
        <v>83.04</v>
      </c>
      <c r="AB40" s="95">
        <v>7416100</v>
      </c>
      <c r="AC40" s="10">
        <v>83.04</v>
      </c>
      <c r="AD40" s="40">
        <f t="shared" si="1"/>
        <v>1.4699999999999989</v>
      </c>
      <c r="AE40" s="162">
        <f t="shared" si="2"/>
        <v>-6.3419887519443607E-3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42535</v>
      </c>
      <c r="X41" s="10">
        <v>83.5</v>
      </c>
      <c r="Y41" s="10">
        <v>84.56</v>
      </c>
      <c r="Z41" s="10">
        <v>82.77</v>
      </c>
      <c r="AA41" s="10">
        <v>83.57</v>
      </c>
      <c r="AB41" s="95">
        <v>7488700</v>
      </c>
      <c r="AC41" s="10">
        <v>83.57</v>
      </c>
      <c r="AD41" s="40">
        <f t="shared" si="1"/>
        <v>1.7900000000000063</v>
      </c>
      <c r="AE41" s="162" t="e">
        <f t="shared" si="2"/>
        <v>#DIV/0!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8" t="s">
        <v>78</v>
      </c>
      <c r="P42" s="528"/>
      <c r="T42" s="91" t="s">
        <v>113</v>
      </c>
      <c r="W42" s="133">
        <v>42535</v>
      </c>
      <c r="X42" s="10" t="s">
        <v>258</v>
      </c>
      <c r="Y42" s="10"/>
      <c r="Z42" s="10"/>
      <c r="AA42" s="10"/>
      <c r="AB42" s="95"/>
      <c r="AC42" s="10"/>
      <c r="AD42" s="40">
        <f t="shared" si="1"/>
        <v>0</v>
      </c>
      <c r="AE42" s="162">
        <f t="shared" si="2"/>
        <v>-1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87.263000000000005</v>
      </c>
      <c r="Q43" s="2"/>
      <c r="T43" s="128" t="s">
        <v>98</v>
      </c>
      <c r="U43" s="98">
        <v>79.739999999999995</v>
      </c>
      <c r="W43" s="133">
        <v>42534</v>
      </c>
      <c r="X43" s="10">
        <v>84.03</v>
      </c>
      <c r="Y43" s="10">
        <v>84.81</v>
      </c>
      <c r="Z43" s="10">
        <v>83.9</v>
      </c>
      <c r="AA43" s="10">
        <v>83.98</v>
      </c>
      <c r="AB43" s="95">
        <v>8194100</v>
      </c>
      <c r="AC43" s="10">
        <v>83.51</v>
      </c>
      <c r="AD43" s="40">
        <f t="shared" si="1"/>
        <v>0.90999999999999659</v>
      </c>
      <c r="AE43" s="162">
        <f t="shared" si="2"/>
        <v>-5.5965706120504333E-3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86.469700000000003</v>
      </c>
      <c r="Q44" s="2"/>
      <c r="T44" s="93" t="s">
        <v>99</v>
      </c>
      <c r="U44" s="88">
        <v>79.86</v>
      </c>
      <c r="W44" s="133">
        <v>42531</v>
      </c>
      <c r="X44" s="10">
        <v>84.98</v>
      </c>
      <c r="Y44" s="10">
        <v>85.17</v>
      </c>
      <c r="Z44" s="10">
        <v>84.08</v>
      </c>
      <c r="AA44" s="10">
        <v>84.45</v>
      </c>
      <c r="AB44" s="95">
        <v>8075200</v>
      </c>
      <c r="AC44" s="10">
        <v>83.98</v>
      </c>
      <c r="AD44" s="40">
        <f t="shared" si="1"/>
        <v>1.0900000000000034</v>
      </c>
      <c r="AE44" s="162">
        <f t="shared" si="2"/>
        <v>-1.5359362176105118E-2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85.676400000000001</v>
      </c>
      <c r="Q45" s="2"/>
      <c r="T45" s="93" t="s">
        <v>100</v>
      </c>
      <c r="U45" s="88" t="s">
        <v>487</v>
      </c>
      <c r="W45" s="133">
        <v>42530</v>
      </c>
      <c r="X45" s="10">
        <v>86.92</v>
      </c>
      <c r="Y45" s="10">
        <v>87.25</v>
      </c>
      <c r="Z45" s="10">
        <v>85.65</v>
      </c>
      <c r="AA45" s="10">
        <v>85.77</v>
      </c>
      <c r="AB45" s="95">
        <v>8083700</v>
      </c>
      <c r="AC45" s="10">
        <v>85.29</v>
      </c>
      <c r="AD45" s="40">
        <f t="shared" si="1"/>
        <v>1.5999999999999943</v>
      </c>
      <c r="AE45" s="162">
        <f t="shared" si="2"/>
        <v>-1.8865754054986805E-2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84.883099999999999</v>
      </c>
      <c r="Q46" s="2"/>
      <c r="T46" s="93" t="s">
        <v>101</v>
      </c>
      <c r="U46" s="88" t="s">
        <v>488</v>
      </c>
      <c r="W46" s="133">
        <v>42529</v>
      </c>
      <c r="X46" s="10">
        <v>87.52</v>
      </c>
      <c r="Y46" s="10">
        <v>88.09</v>
      </c>
      <c r="Z46" s="10">
        <v>86.82</v>
      </c>
      <c r="AA46" s="10">
        <v>87.42</v>
      </c>
      <c r="AB46" s="95">
        <v>7331600</v>
      </c>
      <c r="AC46" s="10">
        <v>86.93</v>
      </c>
      <c r="AD46" s="40">
        <f t="shared" si="1"/>
        <v>1.2700000000000102</v>
      </c>
      <c r="AE46" s="162">
        <f t="shared" si="2"/>
        <v>-9.1943454775311739E-4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84.089799999999997</v>
      </c>
      <c r="Q47" s="2"/>
      <c r="T47" s="93" t="s">
        <v>102</v>
      </c>
      <c r="U47" s="88">
        <v>106.35</v>
      </c>
      <c r="W47" s="133">
        <v>42528</v>
      </c>
      <c r="X47" s="10">
        <v>87.54</v>
      </c>
      <c r="Y47" s="10">
        <v>88.24</v>
      </c>
      <c r="Z47" s="10">
        <v>86.9</v>
      </c>
      <c r="AA47" s="10">
        <v>87.5</v>
      </c>
      <c r="AB47" s="95">
        <v>7923800</v>
      </c>
      <c r="AC47" s="10">
        <v>87.01</v>
      </c>
      <c r="AD47" s="40">
        <f t="shared" si="1"/>
        <v>1.3399999999999892</v>
      </c>
      <c r="AE47" s="162">
        <f t="shared" si="2"/>
        <v>-1.147973826196691E-3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83.296499999999995</v>
      </c>
      <c r="Q48" s="2"/>
      <c r="T48" s="93" t="s">
        <v>103</v>
      </c>
      <c r="U48" s="88">
        <v>0.98564300000000005</v>
      </c>
      <c r="W48" s="133">
        <v>42527</v>
      </c>
      <c r="X48" s="10">
        <v>86.17</v>
      </c>
      <c r="Y48" s="10">
        <v>87.87</v>
      </c>
      <c r="Z48" s="10">
        <v>86.1</v>
      </c>
      <c r="AA48" s="10">
        <v>87.6</v>
      </c>
      <c r="AB48" s="95">
        <v>8596700</v>
      </c>
      <c r="AC48" s="10">
        <v>87.11</v>
      </c>
      <c r="AD48" s="40">
        <f t="shared" si="1"/>
        <v>1.7700000000000102</v>
      </c>
      <c r="AE48" s="162">
        <f t="shared" si="2"/>
        <v>1.6808684486985026E-2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82.503200000000007</v>
      </c>
      <c r="Q49" s="2"/>
      <c r="T49" s="93" t="s">
        <v>123</v>
      </c>
      <c r="U49" s="88" t="s">
        <v>339</v>
      </c>
      <c r="W49" s="133">
        <v>42524</v>
      </c>
      <c r="X49" s="10">
        <v>86.85</v>
      </c>
      <c r="Y49" s="10">
        <v>86.98</v>
      </c>
      <c r="Z49" s="10">
        <v>85.55</v>
      </c>
      <c r="AA49" s="10">
        <v>86.15</v>
      </c>
      <c r="AB49" s="95">
        <v>7443800</v>
      </c>
      <c r="AC49" s="10">
        <v>85.67</v>
      </c>
      <c r="AD49" s="40">
        <f t="shared" si="1"/>
        <v>1.4300000000000068</v>
      </c>
      <c r="AE49" s="162">
        <f t="shared" si="2"/>
        <v>-6.4942595384437363E-3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81.709900000000005</v>
      </c>
      <c r="Q50" s="2"/>
      <c r="T50" s="93"/>
      <c r="U50" s="88"/>
      <c r="W50" s="133">
        <v>42523</v>
      </c>
      <c r="X50" s="10">
        <v>86.69</v>
      </c>
      <c r="Y50" s="10">
        <v>87.07</v>
      </c>
      <c r="Z50" s="10">
        <v>85.86</v>
      </c>
      <c r="AA50" s="10">
        <v>86.72</v>
      </c>
      <c r="AB50" s="95">
        <v>7281100</v>
      </c>
      <c r="AC50" s="10">
        <v>86.23</v>
      </c>
      <c r="AD50" s="40">
        <f t="shared" si="1"/>
        <v>1.2099999999999937</v>
      </c>
      <c r="AE50" s="162">
        <f t="shared" si="2"/>
        <v>1.5098722415796129E-3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80.916600000000003</v>
      </c>
      <c r="Q51" s="2"/>
      <c r="T51" s="93" t="s">
        <v>105</v>
      </c>
      <c r="U51" s="88" t="s">
        <v>489</v>
      </c>
      <c r="W51" s="133">
        <v>42522</v>
      </c>
      <c r="X51" s="10">
        <v>87.23</v>
      </c>
      <c r="Y51" s="10">
        <v>87.3</v>
      </c>
      <c r="Z51" s="10">
        <v>86.31</v>
      </c>
      <c r="AA51" s="10">
        <v>86.58</v>
      </c>
      <c r="AB51" s="95">
        <v>7451800</v>
      </c>
      <c r="AC51" s="10">
        <v>86.1</v>
      </c>
      <c r="AD51" s="40">
        <f t="shared" si="1"/>
        <v>0.98999999999999488</v>
      </c>
      <c r="AE51" s="162">
        <f t="shared" si="2"/>
        <v>-5.4291324939355068E-3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80.1233</v>
      </c>
      <c r="Q52" s="2"/>
      <c r="T52" s="93" t="s">
        <v>106</v>
      </c>
      <c r="U52" s="88" t="s">
        <v>370</v>
      </c>
      <c r="W52" s="133">
        <v>42521</v>
      </c>
      <c r="X52" s="10">
        <v>86.4</v>
      </c>
      <c r="Y52" s="10">
        <v>87.23</v>
      </c>
      <c r="Z52" s="10">
        <v>86.05</v>
      </c>
      <c r="AA52" s="10">
        <v>87.06</v>
      </c>
      <c r="AB52" s="95">
        <v>12517800</v>
      </c>
      <c r="AC52" s="10">
        <v>86.57</v>
      </c>
      <c r="AD52" s="40">
        <f t="shared" si="1"/>
        <v>1.1800000000000068</v>
      </c>
      <c r="AE52" s="162">
        <f t="shared" si="2"/>
        <v>1.4412936489336614E-2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79.33</v>
      </c>
      <c r="Q53" s="2"/>
      <c r="T53" s="93" t="s">
        <v>107</v>
      </c>
      <c r="U53" s="90">
        <v>9578720</v>
      </c>
      <c r="W53" s="133">
        <v>42517</v>
      </c>
      <c r="X53" s="10">
        <v>85.82</v>
      </c>
      <c r="Y53" s="10">
        <v>86.02</v>
      </c>
      <c r="Z53" s="10">
        <v>85.2</v>
      </c>
      <c r="AA53" s="10">
        <v>85.82</v>
      </c>
      <c r="AB53" s="95">
        <v>6125900</v>
      </c>
      <c r="AC53" s="10">
        <v>85.34</v>
      </c>
      <c r="AD53" s="40">
        <f t="shared" si="1"/>
        <v>0.81999999999999318</v>
      </c>
      <c r="AE53" s="162">
        <f t="shared" si="2"/>
        <v>6.2492630586015174E-3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78.536699999999996</v>
      </c>
      <c r="Q54" s="2"/>
      <c r="T54" s="93" t="s">
        <v>110</v>
      </c>
      <c r="U54" s="90">
        <v>10100200</v>
      </c>
      <c r="W54" s="133">
        <v>42516</v>
      </c>
      <c r="X54" s="10">
        <v>86.44</v>
      </c>
      <c r="Y54" s="10">
        <v>86.5</v>
      </c>
      <c r="Z54" s="10">
        <v>85.05</v>
      </c>
      <c r="AA54" s="10">
        <v>85.29</v>
      </c>
      <c r="AB54" s="95">
        <v>8126000</v>
      </c>
      <c r="AC54" s="10">
        <v>84.81</v>
      </c>
      <c r="AD54" s="40">
        <f t="shared" si="1"/>
        <v>1.4500000000000028</v>
      </c>
      <c r="AE54" s="162">
        <f t="shared" si="2"/>
        <v>-1.4181099616412896E-2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77.743399999999994</v>
      </c>
      <c r="Q55" s="2"/>
      <c r="T55" s="93" t="s">
        <v>108</v>
      </c>
      <c r="U55" s="88" t="s">
        <v>490</v>
      </c>
      <c r="W55" s="133">
        <v>42515</v>
      </c>
      <c r="X55" s="10">
        <v>86.8</v>
      </c>
      <c r="Y55" s="10">
        <v>87</v>
      </c>
      <c r="Z55" s="10">
        <v>85.7</v>
      </c>
      <c r="AA55" s="10">
        <v>86.51</v>
      </c>
      <c r="AB55" s="95">
        <v>11621400</v>
      </c>
      <c r="AC55" s="10">
        <v>86.03</v>
      </c>
      <c r="AD55" s="40">
        <f t="shared" si="1"/>
        <v>1.2999999999999972</v>
      </c>
      <c r="AE55" s="162">
        <f t="shared" si="2"/>
        <v>3.3823186377421877E-3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76.950099999999992</v>
      </c>
      <c r="T56" s="93" t="s">
        <v>111</v>
      </c>
      <c r="U56" s="88">
        <v>6.96</v>
      </c>
      <c r="W56" s="133">
        <v>42514</v>
      </c>
      <c r="X56" s="10">
        <v>83.78</v>
      </c>
      <c r="Y56" s="10">
        <v>86.44</v>
      </c>
      <c r="Z56" s="10">
        <v>83.71</v>
      </c>
      <c r="AA56" s="10">
        <v>86.22</v>
      </c>
      <c r="AB56" s="95">
        <v>13171300</v>
      </c>
      <c r="AC56" s="10">
        <v>85.74</v>
      </c>
      <c r="AD56" s="40">
        <f t="shared" si="1"/>
        <v>2.730000000000004</v>
      </c>
      <c r="AE56" s="162">
        <f t="shared" si="2"/>
        <v>3.4757422157856599E-2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76.15679999999999</v>
      </c>
      <c r="T57" s="93" t="s">
        <v>112</v>
      </c>
      <c r="U57" s="88">
        <v>11.39</v>
      </c>
      <c r="W57" s="133">
        <v>42513</v>
      </c>
      <c r="X57" s="10">
        <v>83.02</v>
      </c>
      <c r="Y57" s="10">
        <v>84.03</v>
      </c>
      <c r="Z57" s="10">
        <v>82.25</v>
      </c>
      <c r="AA57" s="10">
        <v>83.33</v>
      </c>
      <c r="AB57" s="95">
        <v>7782700</v>
      </c>
      <c r="AC57" s="10">
        <v>82.86</v>
      </c>
      <c r="AD57" s="40">
        <f t="shared" si="1"/>
        <v>1.7800000000000011</v>
      </c>
      <c r="AE57" s="162">
        <f t="shared" si="2"/>
        <v>8.2745193477731238E-3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75.363500000000002</v>
      </c>
      <c r="T58" s="93" t="s">
        <v>109</v>
      </c>
      <c r="U58" s="88" t="s">
        <v>398</v>
      </c>
      <c r="W58" s="133">
        <v>42510</v>
      </c>
      <c r="X58" s="10">
        <v>82.17</v>
      </c>
      <c r="Y58" s="10">
        <v>83.08</v>
      </c>
      <c r="Z58" s="10">
        <v>82.07</v>
      </c>
      <c r="AA58" s="10">
        <v>82.64</v>
      </c>
      <c r="AB58" s="95">
        <v>7953000</v>
      </c>
      <c r="AC58" s="10">
        <v>82.18</v>
      </c>
      <c r="AD58" s="40">
        <f t="shared" si="1"/>
        <v>1.0100000000000051</v>
      </c>
      <c r="AE58" s="162">
        <f t="shared" si="2"/>
        <v>6.1214495592556428E-3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74.5702</v>
      </c>
      <c r="W59" s="133">
        <v>42509</v>
      </c>
      <c r="X59" s="10">
        <v>82.31</v>
      </c>
      <c r="Y59" s="10">
        <v>82.59</v>
      </c>
      <c r="Z59" s="10">
        <v>81.28</v>
      </c>
      <c r="AA59" s="10">
        <v>82.14</v>
      </c>
      <c r="AB59" s="95">
        <v>9272400</v>
      </c>
      <c r="AC59" s="10">
        <v>81.680000000000007</v>
      </c>
      <c r="AD59" s="40">
        <f t="shared" si="1"/>
        <v>1.3100000000000023</v>
      </c>
      <c r="AE59" s="162">
        <f t="shared" si="2"/>
        <v>-8.9784033001697461E-3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73.776899999999998</v>
      </c>
      <c r="W60" s="133">
        <v>42508</v>
      </c>
      <c r="X60" s="10">
        <v>82.74</v>
      </c>
      <c r="Y60" s="10">
        <v>83.44</v>
      </c>
      <c r="Z60" s="10">
        <v>82.33</v>
      </c>
      <c r="AA60" s="10">
        <v>82.88</v>
      </c>
      <c r="AB60" s="95">
        <v>7498300</v>
      </c>
      <c r="AC60" s="10">
        <v>82.42</v>
      </c>
      <c r="AD60" s="40">
        <f t="shared" si="1"/>
        <v>1.1099999999999994</v>
      </c>
      <c r="AE60" s="162">
        <f t="shared" si="2"/>
        <v>1.458080194410849E-3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72.983599999999996</v>
      </c>
      <c r="W61" s="133">
        <v>42507</v>
      </c>
      <c r="X61" s="10">
        <v>83.5</v>
      </c>
      <c r="Y61" s="10">
        <v>83.74</v>
      </c>
      <c r="Z61" s="10">
        <v>82.45</v>
      </c>
      <c r="AA61" s="10">
        <v>82.76</v>
      </c>
      <c r="AB61" s="95">
        <v>8379200</v>
      </c>
      <c r="AC61" s="10">
        <v>82.3</v>
      </c>
      <c r="AD61" s="40">
        <f t="shared" si="1"/>
        <v>1.289999999999992</v>
      </c>
      <c r="AE61" s="162">
        <f t="shared" si="2"/>
        <v>-1.0103439980755358E-2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72.190300000000008</v>
      </c>
      <c r="W62" s="133">
        <v>42506</v>
      </c>
      <c r="X62" s="10">
        <v>82.7</v>
      </c>
      <c r="Y62" s="10">
        <v>83.83</v>
      </c>
      <c r="Z62" s="10">
        <v>82.5</v>
      </c>
      <c r="AA62" s="10">
        <v>83.61</v>
      </c>
      <c r="AB62" s="95">
        <v>6508100</v>
      </c>
      <c r="AC62" s="10">
        <v>83.14</v>
      </c>
      <c r="AD62" s="40">
        <f t="shared" si="1"/>
        <v>1.3299999999999983</v>
      </c>
      <c r="AE62" s="162">
        <f t="shared" si="2"/>
        <v>1.0943579766536926E-2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71.397000000000006</v>
      </c>
      <c r="W63" s="133">
        <v>42503</v>
      </c>
      <c r="X63" s="10">
        <v>82.66</v>
      </c>
      <c r="Y63" s="10">
        <v>83.87</v>
      </c>
      <c r="Z63" s="10">
        <v>82.41</v>
      </c>
      <c r="AA63" s="10">
        <v>82.7</v>
      </c>
      <c r="AB63" s="95">
        <v>8332900</v>
      </c>
      <c r="AC63" s="10">
        <v>82.24</v>
      </c>
      <c r="AD63" s="40">
        <f t="shared" si="1"/>
        <v>1.460000000000008</v>
      </c>
      <c r="AE63" s="162">
        <f t="shared" si="2"/>
        <v>-7.2904009720542451E-4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42502</v>
      </c>
      <c r="X64" s="10">
        <v>84.1</v>
      </c>
      <c r="Y64" s="10">
        <v>84.3</v>
      </c>
      <c r="Z64" s="10">
        <v>81.7</v>
      </c>
      <c r="AA64" s="10">
        <v>82.76</v>
      </c>
      <c r="AB64" s="95">
        <v>12095700</v>
      </c>
      <c r="AC64" s="10">
        <v>82.3</v>
      </c>
      <c r="AD64" s="40">
        <f t="shared" si="1"/>
        <v>2.5999999999999943</v>
      </c>
      <c r="AE64" s="162">
        <f t="shared" si="2"/>
        <v>-1.3544288625194856E-2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334</v>
      </c>
      <c r="W65" s="133">
        <v>42501</v>
      </c>
      <c r="X65" s="10">
        <v>86.39</v>
      </c>
      <c r="Y65" s="10">
        <v>86.4</v>
      </c>
      <c r="Z65" s="10">
        <v>83.81</v>
      </c>
      <c r="AA65" s="10">
        <v>83.9</v>
      </c>
      <c r="AB65" s="95">
        <v>8445700</v>
      </c>
      <c r="AC65" s="10">
        <v>83.43</v>
      </c>
      <c r="AD65" s="40">
        <f t="shared" si="1"/>
        <v>2.5900000000000034</v>
      </c>
      <c r="AE65" s="162">
        <f t="shared" si="2"/>
        <v>-2.6487747957992913E-2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42500</v>
      </c>
      <c r="X66" s="10">
        <v>86.41</v>
      </c>
      <c r="Y66" s="10">
        <v>86.48</v>
      </c>
      <c r="Z66" s="10">
        <v>84.89</v>
      </c>
      <c r="AA66" s="10">
        <v>86.18</v>
      </c>
      <c r="AB66" s="95">
        <v>6840000</v>
      </c>
      <c r="AC66" s="10">
        <v>85.7</v>
      </c>
      <c r="AD66" s="40">
        <f t="shared" si="1"/>
        <v>1.5900000000000034</v>
      </c>
      <c r="AE66" s="162">
        <f t="shared" si="2"/>
        <v>5.9866181476699865E-3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42499</v>
      </c>
      <c r="X67" s="10">
        <v>84.99</v>
      </c>
      <c r="Y67" s="10">
        <v>86.46</v>
      </c>
      <c r="Z67" s="10">
        <v>84.7</v>
      </c>
      <c r="AA67" s="10">
        <v>85.67</v>
      </c>
      <c r="AB67" s="95">
        <v>8469000</v>
      </c>
      <c r="AC67" s="10">
        <v>85.19</v>
      </c>
      <c r="AD67" s="40">
        <f>Y67-Z67</f>
        <v>1.7599999999999909</v>
      </c>
      <c r="AE67" s="162">
        <f>AC67/AC68-1</f>
        <v>1.1637572734829682E-2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42496</v>
      </c>
      <c r="X68" s="10">
        <v>85.67</v>
      </c>
      <c r="Y68" s="10">
        <v>85.84</v>
      </c>
      <c r="Z68" s="10">
        <v>84.04</v>
      </c>
      <c r="AA68" s="10">
        <v>84.68</v>
      </c>
      <c r="AB68" s="95">
        <v>9271300</v>
      </c>
      <c r="AC68" s="10">
        <v>84.21</v>
      </c>
      <c r="AD68" s="40">
        <f>Y68-Z68</f>
        <v>1.7999999999999972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42591</v>
      </c>
      <c r="X2" s="10">
        <v>59.36</v>
      </c>
      <c r="Y2" s="10">
        <v>59.77</v>
      </c>
      <c r="Z2" s="10">
        <v>58.91</v>
      </c>
      <c r="AA2" s="10">
        <v>59.58</v>
      </c>
      <c r="AB2" s="95">
        <v>235100</v>
      </c>
      <c r="AC2" s="10">
        <v>59.58</v>
      </c>
      <c r="AD2" s="2">
        <f>Y2-Z2</f>
        <v>0.86000000000000654</v>
      </c>
      <c r="AE2" s="138">
        <f>AC2/AC3-1</f>
        <v>6.2489444350615209E-3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59.58</v>
      </c>
      <c r="W3" s="133">
        <v>42590</v>
      </c>
      <c r="X3" s="10">
        <v>58.99</v>
      </c>
      <c r="Y3" s="10">
        <v>59.45</v>
      </c>
      <c r="Z3" s="10">
        <v>58.01</v>
      </c>
      <c r="AA3" s="10">
        <v>59.21</v>
      </c>
      <c r="AB3" s="95">
        <v>223400</v>
      </c>
      <c r="AC3" s="10">
        <v>59.21</v>
      </c>
      <c r="AD3" s="2">
        <f t="shared" ref="AD3:AD66" si="0">Y3-Z3</f>
        <v>1.4400000000000048</v>
      </c>
      <c r="AE3" s="138">
        <f t="shared" ref="AE3:AE66" si="1">AC3/AC4-1</f>
        <v>4.7513999660615536E-3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59.58</v>
      </c>
      <c r="W4" s="133">
        <v>42587</v>
      </c>
      <c r="X4" s="10">
        <v>58.78</v>
      </c>
      <c r="Y4" s="10">
        <v>59.05</v>
      </c>
      <c r="Z4" s="10">
        <v>58.44</v>
      </c>
      <c r="AA4" s="10">
        <v>58.93</v>
      </c>
      <c r="AB4" s="95">
        <v>224700</v>
      </c>
      <c r="AC4" s="10">
        <v>58.93</v>
      </c>
      <c r="AD4" s="2">
        <f t="shared" si="0"/>
        <v>0.60999999999999943</v>
      </c>
      <c r="AE4" s="138">
        <f t="shared" si="1"/>
        <v>8.3846680355921244E-3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58.04</v>
      </c>
      <c r="Y5" s="10">
        <v>58.81</v>
      </c>
      <c r="Z5" s="10">
        <v>57.73</v>
      </c>
      <c r="AA5" s="10">
        <v>58.44</v>
      </c>
      <c r="AB5" s="95">
        <v>191200</v>
      </c>
      <c r="AC5" s="10">
        <v>58.44</v>
      </c>
      <c r="AD5" s="2">
        <f t="shared" si="0"/>
        <v>1.0800000000000054</v>
      </c>
      <c r="AE5" s="138">
        <f t="shared" si="1"/>
        <v>5.3328745914329456E-3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42585</v>
      </c>
      <c r="X6" s="10">
        <v>57.38</v>
      </c>
      <c r="Y6" s="10">
        <v>58.21</v>
      </c>
      <c r="Z6" s="10">
        <v>57.02</v>
      </c>
      <c r="AA6" s="10">
        <v>58.13</v>
      </c>
      <c r="AB6" s="95">
        <v>137600</v>
      </c>
      <c r="AC6" s="10">
        <v>58.13</v>
      </c>
      <c r="AD6" s="2">
        <f t="shared" si="0"/>
        <v>1.1899999999999977</v>
      </c>
      <c r="AE6" s="138">
        <f t="shared" si="1"/>
        <v>1.3600697471665146E-2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42584</v>
      </c>
      <c r="X7" s="10">
        <v>58.5</v>
      </c>
      <c r="Y7" s="10">
        <v>58.8</v>
      </c>
      <c r="Z7" s="10">
        <v>57.27</v>
      </c>
      <c r="AA7" s="10">
        <v>57.35</v>
      </c>
      <c r="AB7" s="95">
        <v>162900</v>
      </c>
      <c r="AC7" s="10">
        <v>57.35</v>
      </c>
      <c r="AD7" s="2">
        <f t="shared" si="0"/>
        <v>1.529999999999994</v>
      </c>
      <c r="AE7" s="138">
        <f t="shared" si="1"/>
        <v>-1.9322845417236612E-2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58.48</v>
      </c>
      <c r="Y8" s="10">
        <v>58.98</v>
      </c>
      <c r="Z8" s="10">
        <v>57.92</v>
      </c>
      <c r="AA8" s="10">
        <v>58.48</v>
      </c>
      <c r="AB8" s="95">
        <v>217900</v>
      </c>
      <c r="AC8" s="10">
        <v>58.48</v>
      </c>
      <c r="AD8" s="2">
        <f t="shared" si="0"/>
        <v>1.0599999999999952</v>
      </c>
      <c r="AE8" s="138">
        <f t="shared" si="1"/>
        <v>-1.0249402118209794E-3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58.37</v>
      </c>
      <c r="Y9" s="10">
        <v>58.98</v>
      </c>
      <c r="Z9" s="10">
        <v>57.94</v>
      </c>
      <c r="AA9" s="10">
        <v>58.54</v>
      </c>
      <c r="AB9" s="95">
        <v>235400</v>
      </c>
      <c r="AC9" s="10">
        <v>58.54</v>
      </c>
      <c r="AD9" s="2">
        <f t="shared" si="0"/>
        <v>1.0399999999999991</v>
      </c>
      <c r="AE9" s="138">
        <f t="shared" si="1"/>
        <v>3.0843043180259766E-3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42579</v>
      </c>
      <c r="X10" s="10">
        <v>58.53</v>
      </c>
      <c r="Y10" s="10">
        <v>58.87</v>
      </c>
      <c r="Z10" s="10">
        <v>58.18</v>
      </c>
      <c r="AA10" s="10">
        <v>58.36</v>
      </c>
      <c r="AB10" s="95">
        <v>160900</v>
      </c>
      <c r="AC10" s="10">
        <v>58.36</v>
      </c>
      <c r="AD10" s="2">
        <f t="shared" si="0"/>
        <v>0.68999999999999773</v>
      </c>
      <c r="AE10" s="138">
        <f t="shared" si="1"/>
        <v>-2.7341079972659221E-3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42578</v>
      </c>
      <c r="X11" s="10">
        <v>58.46</v>
      </c>
      <c r="Y11" s="10">
        <v>58.84</v>
      </c>
      <c r="Z11" s="10">
        <v>58.21</v>
      </c>
      <c r="AA11" s="10">
        <v>58.52</v>
      </c>
      <c r="AB11" s="95">
        <v>314500</v>
      </c>
      <c r="AC11" s="10">
        <v>58.52</v>
      </c>
      <c r="AD11" s="2">
        <f t="shared" si="0"/>
        <v>0.63000000000000256</v>
      </c>
      <c r="AE11" s="138">
        <f t="shared" si="1"/>
        <v>3.429355281207247E-3</v>
      </c>
    </row>
    <row r="12" spans="1:31" x14ac:dyDescent="0.25">
      <c r="W12" s="133">
        <v>42577</v>
      </c>
      <c r="X12" s="10">
        <v>57.58</v>
      </c>
      <c r="Y12" s="10">
        <v>58.42</v>
      </c>
      <c r="Z12" s="10">
        <v>57.58</v>
      </c>
      <c r="AA12" s="10">
        <v>58.32</v>
      </c>
      <c r="AB12" s="95">
        <v>251000</v>
      </c>
      <c r="AC12" s="10">
        <v>58.32</v>
      </c>
      <c r="AD12" s="2">
        <f t="shared" si="0"/>
        <v>0.84000000000000341</v>
      </c>
      <c r="AE12" s="138">
        <f t="shared" si="1"/>
        <v>1.0920436817472678E-2</v>
      </c>
    </row>
    <row r="13" spans="1:31" x14ac:dyDescent="0.25">
      <c r="W13" s="133">
        <v>42576</v>
      </c>
      <c r="X13" s="10">
        <v>57.9</v>
      </c>
      <c r="Y13" s="10">
        <v>58.07</v>
      </c>
      <c r="Z13" s="10">
        <v>57.59</v>
      </c>
      <c r="AA13" s="10">
        <v>57.69</v>
      </c>
      <c r="AB13" s="95">
        <v>243300</v>
      </c>
      <c r="AC13" s="10">
        <v>57.69</v>
      </c>
      <c r="AD13" s="2">
        <f t="shared" si="0"/>
        <v>0.47999999999999687</v>
      </c>
      <c r="AE13" s="138">
        <f t="shared" si="1"/>
        <v>-2.9381265122709888E-3</v>
      </c>
    </row>
    <row r="14" spans="1:31" x14ac:dyDescent="0.25">
      <c r="W14" s="133">
        <v>42573</v>
      </c>
      <c r="X14" s="10">
        <v>57.57</v>
      </c>
      <c r="Y14" s="10">
        <v>58</v>
      </c>
      <c r="Z14" s="10">
        <v>57.14</v>
      </c>
      <c r="AA14" s="10">
        <v>57.86</v>
      </c>
      <c r="AB14" s="95">
        <v>331700</v>
      </c>
      <c r="AC14" s="10">
        <v>57.86</v>
      </c>
      <c r="AD14" s="2">
        <f t="shared" si="0"/>
        <v>0.85999999999999943</v>
      </c>
      <c r="AE14" s="138">
        <f t="shared" si="1"/>
        <v>3.6426712922810189E-3</v>
      </c>
    </row>
    <row r="15" spans="1:31" x14ac:dyDescent="0.25">
      <c r="W15" s="133">
        <v>42572</v>
      </c>
      <c r="X15" s="10">
        <v>58.9</v>
      </c>
      <c r="Y15" s="10">
        <v>59.85</v>
      </c>
      <c r="Z15" s="10">
        <v>57.28</v>
      </c>
      <c r="AA15" s="10">
        <v>57.65</v>
      </c>
      <c r="AB15" s="95">
        <v>420500</v>
      </c>
      <c r="AC15" s="10">
        <v>57.65</v>
      </c>
      <c r="AD15" s="2">
        <f t="shared" si="0"/>
        <v>2.5700000000000003</v>
      </c>
      <c r="AE15" s="138">
        <f t="shared" si="1"/>
        <v>-2.9787950185122924E-2</v>
      </c>
    </row>
    <row r="16" spans="1:31" x14ac:dyDescent="0.25">
      <c r="W16" s="133">
        <v>42571</v>
      </c>
      <c r="X16" s="10">
        <v>59.75</v>
      </c>
      <c r="Y16" s="10">
        <v>59.75</v>
      </c>
      <c r="Z16" s="10">
        <v>58.9</v>
      </c>
      <c r="AA16" s="10">
        <v>59.42</v>
      </c>
      <c r="AB16" s="95">
        <v>504400</v>
      </c>
      <c r="AC16" s="10">
        <v>59.42</v>
      </c>
      <c r="AD16" s="2">
        <f t="shared" si="0"/>
        <v>0.85000000000000142</v>
      </c>
      <c r="AE16" s="138">
        <f t="shared" si="1"/>
        <v>2.0236087689713411E-3</v>
      </c>
    </row>
    <row r="17" spans="1:31" x14ac:dyDescent="0.25">
      <c r="W17" s="133">
        <v>42570</v>
      </c>
      <c r="X17" s="10">
        <v>59.44</v>
      </c>
      <c r="Y17" s="10">
        <v>59.96</v>
      </c>
      <c r="Z17" s="10">
        <v>59.15</v>
      </c>
      <c r="AA17" s="10">
        <v>59.3</v>
      </c>
      <c r="AB17" s="95">
        <v>264900</v>
      </c>
      <c r="AC17" s="10">
        <v>59.3</v>
      </c>
      <c r="AD17" s="2">
        <f t="shared" si="0"/>
        <v>0.81000000000000227</v>
      </c>
      <c r="AE17" s="138">
        <f t="shared" si="1"/>
        <v>-1.1790466565605451E-3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42569</v>
      </c>
      <c r="X18" s="10">
        <v>59.77</v>
      </c>
      <c r="Y18" s="10">
        <v>60.25</v>
      </c>
      <c r="Z18" s="10">
        <v>59.36</v>
      </c>
      <c r="AA18" s="10">
        <v>59.37</v>
      </c>
      <c r="AB18" s="95">
        <v>303300</v>
      </c>
      <c r="AC18" s="10">
        <v>59.37</v>
      </c>
      <c r="AD18" s="2">
        <f t="shared" si="0"/>
        <v>0.89000000000000057</v>
      </c>
      <c r="AE18" s="138">
        <f t="shared" si="1"/>
        <v>-7.3566293261997373E-3</v>
      </c>
    </row>
    <row r="19" spans="1:31" x14ac:dyDescent="0.25">
      <c r="W19" s="133">
        <v>42566</v>
      </c>
      <c r="X19" s="10">
        <v>60.33</v>
      </c>
      <c r="Y19" s="10">
        <v>60.5</v>
      </c>
      <c r="Z19" s="10">
        <v>59.7</v>
      </c>
      <c r="AA19" s="10">
        <v>59.81</v>
      </c>
      <c r="AB19" s="95">
        <v>391100</v>
      </c>
      <c r="AC19" s="10">
        <v>59.81</v>
      </c>
      <c r="AD19" s="2">
        <f t="shared" si="0"/>
        <v>0.79999999999999716</v>
      </c>
      <c r="AE19" s="138">
        <f t="shared" si="1"/>
        <v>2.1782841823057009E-3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42565</v>
      </c>
      <c r="X20" s="10">
        <v>60.26</v>
      </c>
      <c r="Y20" s="10">
        <v>60.71</v>
      </c>
      <c r="Z20" s="10">
        <v>59.58</v>
      </c>
      <c r="AA20" s="10">
        <v>59.68</v>
      </c>
      <c r="AB20" s="95">
        <v>198500</v>
      </c>
      <c r="AC20" s="10">
        <v>59.68</v>
      </c>
      <c r="AD20" s="2">
        <f t="shared" si="0"/>
        <v>1.1300000000000026</v>
      </c>
      <c r="AE20" s="138">
        <f t="shared" si="1"/>
        <v>-3.1735426757975027E-3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42564</v>
      </c>
      <c r="X21" s="10">
        <v>60.26</v>
      </c>
      <c r="Y21" s="10">
        <v>60.43</v>
      </c>
      <c r="Z21" s="10">
        <v>59.68</v>
      </c>
      <c r="AA21" s="10">
        <v>59.87</v>
      </c>
      <c r="AB21" s="95">
        <v>171400</v>
      </c>
      <c r="AC21" s="10">
        <v>59.87</v>
      </c>
      <c r="AD21" s="2">
        <f t="shared" si="0"/>
        <v>0.75</v>
      </c>
      <c r="AE21" s="138">
        <f t="shared" si="1"/>
        <v>0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42563</v>
      </c>
      <c r="X22" s="10">
        <v>59.75</v>
      </c>
      <c r="Y22" s="10">
        <v>60.34</v>
      </c>
      <c r="Z22" s="10">
        <v>58.01</v>
      </c>
      <c r="AA22" s="10">
        <v>59.87</v>
      </c>
      <c r="AB22" s="95">
        <v>388600</v>
      </c>
      <c r="AC22" s="10">
        <v>59.87</v>
      </c>
      <c r="AD22" s="2">
        <f t="shared" si="0"/>
        <v>2.3300000000000054</v>
      </c>
      <c r="AE22" s="138">
        <f t="shared" si="1"/>
        <v>9.1016349233101757E-3</v>
      </c>
    </row>
    <row r="23" spans="1:31" x14ac:dyDescent="0.25">
      <c r="B23" s="10"/>
      <c r="C23" s="10"/>
      <c r="D23" s="40"/>
      <c r="E23" s="40"/>
      <c r="F23" s="40"/>
      <c r="W23" s="133">
        <v>42562</v>
      </c>
      <c r="X23" s="10">
        <v>59.02</v>
      </c>
      <c r="Y23" s="10">
        <v>59.75</v>
      </c>
      <c r="Z23" s="10">
        <v>58.53</v>
      </c>
      <c r="AA23" s="10">
        <v>59.33</v>
      </c>
      <c r="AB23" s="95">
        <v>194700</v>
      </c>
      <c r="AC23" s="10">
        <v>59.33</v>
      </c>
      <c r="AD23" s="2">
        <f t="shared" si="0"/>
        <v>1.2199999999999989</v>
      </c>
      <c r="AE23" s="138">
        <f t="shared" si="1"/>
        <v>9.7004765146357919E-3</v>
      </c>
    </row>
    <row r="24" spans="1:31" x14ac:dyDescent="0.25">
      <c r="B24" s="10"/>
      <c r="C24" s="10"/>
      <c r="D24" s="40"/>
      <c r="E24" s="40"/>
      <c r="F24" s="40"/>
      <c r="W24" s="133">
        <v>42559</v>
      </c>
      <c r="X24" s="10">
        <v>57.68</v>
      </c>
      <c r="Y24" s="10">
        <v>58.85</v>
      </c>
      <c r="Z24" s="10">
        <v>57.42</v>
      </c>
      <c r="AA24" s="10">
        <v>58.76</v>
      </c>
      <c r="AB24" s="95">
        <v>214500</v>
      </c>
      <c r="AC24" s="10">
        <v>58.76</v>
      </c>
      <c r="AD24" s="2">
        <f t="shared" si="0"/>
        <v>1.4299999999999997</v>
      </c>
      <c r="AE24" s="138">
        <f t="shared" si="1"/>
        <v>2.7632039174536605E-2</v>
      </c>
    </row>
    <row r="25" spans="1:31" x14ac:dyDescent="0.25">
      <c r="B25" s="10"/>
      <c r="C25" s="10"/>
      <c r="D25" s="40"/>
      <c r="E25" s="40"/>
      <c r="F25" s="40"/>
      <c r="W25" s="133">
        <v>42558</v>
      </c>
      <c r="X25" s="10">
        <v>57.05</v>
      </c>
      <c r="Y25" s="10">
        <v>57.77</v>
      </c>
      <c r="Z25" s="10">
        <v>56.55</v>
      </c>
      <c r="AA25" s="10">
        <v>57.18</v>
      </c>
      <c r="AB25" s="95">
        <v>144800</v>
      </c>
      <c r="AC25" s="10">
        <v>57.18</v>
      </c>
      <c r="AD25" s="2">
        <f t="shared" si="0"/>
        <v>1.220000000000006</v>
      </c>
      <c r="AE25" s="138">
        <f t="shared" si="1"/>
        <v>6.6901408450703581E-3</v>
      </c>
    </row>
    <row r="26" spans="1:31" x14ac:dyDescent="0.25">
      <c r="B26" s="10"/>
      <c r="C26" s="10"/>
      <c r="D26" s="40"/>
      <c r="E26" s="40"/>
      <c r="F26" s="40"/>
      <c r="W26" s="133">
        <v>42557</v>
      </c>
      <c r="X26" s="10">
        <v>56.09</v>
      </c>
      <c r="Y26" s="10">
        <v>57.36</v>
      </c>
      <c r="Z26" s="10">
        <v>56</v>
      </c>
      <c r="AA26" s="10">
        <v>56.8</v>
      </c>
      <c r="AB26" s="95">
        <v>193800</v>
      </c>
      <c r="AC26" s="10">
        <v>56.8</v>
      </c>
      <c r="AD26" s="2">
        <f t="shared" si="0"/>
        <v>1.3599999999999994</v>
      </c>
      <c r="AE26" s="138">
        <f t="shared" si="1"/>
        <v>4.7762250132672435E-3</v>
      </c>
    </row>
    <row r="27" spans="1:31" x14ac:dyDescent="0.25">
      <c r="B27" s="10"/>
      <c r="C27" s="10"/>
      <c r="D27" s="40"/>
      <c r="E27" s="40"/>
      <c r="F27" s="40"/>
      <c r="W27" s="133">
        <v>42556</v>
      </c>
      <c r="X27" s="10">
        <v>57.33</v>
      </c>
      <c r="Y27" s="10">
        <v>57.76</v>
      </c>
      <c r="Z27" s="10">
        <v>56.13</v>
      </c>
      <c r="AA27" s="10">
        <v>56.53</v>
      </c>
      <c r="AB27" s="95">
        <v>201600</v>
      </c>
      <c r="AC27" s="10">
        <v>56.53</v>
      </c>
      <c r="AD27" s="2">
        <f t="shared" si="0"/>
        <v>1.6299999999999955</v>
      </c>
      <c r="AE27" s="138">
        <f t="shared" si="1"/>
        <v>-2.383008116042129E-2</v>
      </c>
    </row>
    <row r="28" spans="1:31" x14ac:dyDescent="0.25">
      <c r="B28" s="10"/>
      <c r="C28" s="10"/>
      <c r="D28" s="40"/>
      <c r="E28" s="40"/>
      <c r="F28" s="40"/>
      <c r="W28" s="133">
        <v>42552</v>
      </c>
      <c r="X28" s="10">
        <v>57.87</v>
      </c>
      <c r="Y28" s="10">
        <v>58.57</v>
      </c>
      <c r="Z28" s="10">
        <v>57.46</v>
      </c>
      <c r="AA28" s="10">
        <v>57.91</v>
      </c>
      <c r="AB28" s="95">
        <v>270000</v>
      </c>
      <c r="AC28" s="10">
        <v>57.91</v>
      </c>
      <c r="AD28" s="2">
        <f t="shared" si="0"/>
        <v>1.1099999999999994</v>
      </c>
      <c r="AE28" s="138">
        <f t="shared" si="1"/>
        <v>4.6842470506591738E-3</v>
      </c>
    </row>
    <row r="29" spans="1:31" x14ac:dyDescent="0.25">
      <c r="B29" s="10"/>
      <c r="C29" s="10"/>
      <c r="D29" s="40"/>
      <c r="E29" s="40"/>
      <c r="F29" s="40"/>
      <c r="W29" s="133">
        <v>42551</v>
      </c>
      <c r="X29" s="10">
        <v>56.31</v>
      </c>
      <c r="Y29" s="10">
        <v>57.67</v>
      </c>
      <c r="Z29" s="10">
        <v>55.67</v>
      </c>
      <c r="AA29" s="10">
        <v>57.64</v>
      </c>
      <c r="AB29" s="95">
        <v>274900</v>
      </c>
      <c r="AC29" s="10">
        <v>57.64</v>
      </c>
      <c r="AD29" s="2">
        <f t="shared" si="0"/>
        <v>2</v>
      </c>
      <c r="AE29" s="138">
        <f t="shared" si="1"/>
        <v>2.818408847663223E-2</v>
      </c>
    </row>
    <row r="30" spans="1:31" x14ac:dyDescent="0.25">
      <c r="B30" s="10"/>
      <c r="C30" s="10"/>
      <c r="D30" s="40"/>
      <c r="E30" s="40"/>
      <c r="F30" s="40"/>
      <c r="W30" s="133">
        <v>42550</v>
      </c>
      <c r="X30" s="10">
        <v>55.36</v>
      </c>
      <c r="Y30" s="10">
        <v>56.14</v>
      </c>
      <c r="Z30" s="10">
        <v>55.12</v>
      </c>
      <c r="AA30" s="10">
        <v>56.06</v>
      </c>
      <c r="AB30" s="95">
        <v>342500</v>
      </c>
      <c r="AC30" s="10">
        <v>56.06</v>
      </c>
      <c r="AD30" s="2">
        <f t="shared" si="0"/>
        <v>1.0200000000000031</v>
      </c>
      <c r="AE30" s="138">
        <f t="shared" si="1"/>
        <v>2.8435149513850844E-2</v>
      </c>
    </row>
    <row r="31" spans="1:31" x14ac:dyDescent="0.25">
      <c r="W31" s="133">
        <v>42549</v>
      </c>
      <c r="X31" s="10">
        <v>54.19</v>
      </c>
      <c r="Y31" s="10">
        <v>54.6</v>
      </c>
      <c r="Z31" s="10">
        <v>53.71</v>
      </c>
      <c r="AA31" s="10">
        <v>54.51</v>
      </c>
      <c r="AB31" s="95">
        <v>247600</v>
      </c>
      <c r="AC31" s="10">
        <v>54.51</v>
      </c>
      <c r="AD31" s="2">
        <f t="shared" si="0"/>
        <v>0.89000000000000057</v>
      </c>
      <c r="AE31" s="138">
        <f t="shared" si="1"/>
        <v>1.8497757847533602E-2</v>
      </c>
    </row>
    <row r="32" spans="1:31" x14ac:dyDescent="0.25">
      <c r="W32" s="133">
        <v>42548</v>
      </c>
      <c r="X32" s="10">
        <v>54.91</v>
      </c>
      <c r="Y32" s="10">
        <v>54.95</v>
      </c>
      <c r="Z32" s="10">
        <v>53.18</v>
      </c>
      <c r="AA32" s="10">
        <v>53.52</v>
      </c>
      <c r="AB32" s="95">
        <v>400800</v>
      </c>
      <c r="AC32" s="10">
        <v>53.52</v>
      </c>
      <c r="AD32" s="2">
        <f t="shared" si="0"/>
        <v>1.7700000000000031</v>
      </c>
      <c r="AE32" s="138">
        <f t="shared" si="1"/>
        <v>-3.8620441889707147E-2</v>
      </c>
    </row>
    <row r="33" spans="1:31" x14ac:dyDescent="0.25">
      <c r="L33" t="s">
        <v>230</v>
      </c>
      <c r="M33" s="2">
        <f>M51+K51-F51</f>
        <v>33.940000000000055</v>
      </c>
      <c r="W33" s="133">
        <v>42545</v>
      </c>
      <c r="X33" s="10">
        <v>56.39</v>
      </c>
      <c r="Y33" s="10">
        <v>57.25</v>
      </c>
      <c r="Z33" s="10">
        <v>55.28</v>
      </c>
      <c r="AA33" s="10">
        <v>55.67</v>
      </c>
      <c r="AB33" s="95">
        <v>1579700</v>
      </c>
      <c r="AC33" s="10">
        <v>55.67</v>
      </c>
      <c r="AD33" s="2">
        <f t="shared" si="0"/>
        <v>1.9699999999999989</v>
      </c>
      <c r="AE33" s="138">
        <f t="shared" si="1"/>
        <v>-5.9628378378378422E-2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42544</v>
      </c>
      <c r="X34" s="10">
        <v>58.88</v>
      </c>
      <c r="Y34" s="10">
        <v>59.25</v>
      </c>
      <c r="Z34" s="10">
        <v>58.09</v>
      </c>
      <c r="AA34" s="10">
        <v>59.2</v>
      </c>
      <c r="AB34" s="95">
        <v>275500</v>
      </c>
      <c r="AC34" s="10">
        <v>59.2</v>
      </c>
      <c r="AD34" s="2">
        <f t="shared" si="0"/>
        <v>1.1599999999999966</v>
      </c>
      <c r="AE34" s="138">
        <f t="shared" si="1"/>
        <v>1.7182130584192379E-2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42543</v>
      </c>
      <c r="X35" s="10">
        <v>58.67</v>
      </c>
      <c r="Y35" s="10">
        <v>58.88</v>
      </c>
      <c r="Z35" s="10">
        <v>58.18</v>
      </c>
      <c r="AA35" s="10">
        <v>58.2</v>
      </c>
      <c r="AB35" s="95">
        <v>242000</v>
      </c>
      <c r="AC35" s="10">
        <v>58.2</v>
      </c>
      <c r="AD35" s="2">
        <f t="shared" si="0"/>
        <v>0.70000000000000284</v>
      </c>
      <c r="AE35" s="138">
        <f t="shared" si="1"/>
        <v>-4.2771599657827064E-3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42542</v>
      </c>
      <c r="X36" s="10">
        <v>58.72</v>
      </c>
      <c r="Y36" s="10">
        <v>58.79</v>
      </c>
      <c r="Z36" s="10">
        <v>58.25</v>
      </c>
      <c r="AA36" s="10">
        <v>58.45</v>
      </c>
      <c r="AB36" s="95">
        <v>237800</v>
      </c>
      <c r="AC36" s="10">
        <v>58.45</v>
      </c>
      <c r="AD36" s="2">
        <f t="shared" si="0"/>
        <v>0.53999999999999915</v>
      </c>
      <c r="AE36" s="138">
        <f t="shared" si="1"/>
        <v>-6.8387758591215153E-4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42541</v>
      </c>
      <c r="X37" s="10">
        <v>58.66</v>
      </c>
      <c r="Y37" s="10">
        <v>58.94</v>
      </c>
      <c r="Z37" s="10">
        <v>57.97</v>
      </c>
      <c r="AA37" s="10">
        <v>58.49</v>
      </c>
      <c r="AB37" s="95">
        <v>192600</v>
      </c>
      <c r="AC37" s="10">
        <v>58.49</v>
      </c>
      <c r="AD37" s="2">
        <f t="shared" si="0"/>
        <v>0.96999999999999886</v>
      </c>
      <c r="AE37" s="138">
        <f t="shared" si="1"/>
        <v>1.0713668567478907E-2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42538</v>
      </c>
      <c r="X38" s="10">
        <v>57.96</v>
      </c>
      <c r="Y38" s="10">
        <v>58.3</v>
      </c>
      <c r="Z38" s="10">
        <v>57.5</v>
      </c>
      <c r="AA38" s="10">
        <v>57.87</v>
      </c>
      <c r="AB38" s="95">
        <v>562900</v>
      </c>
      <c r="AC38" s="10">
        <v>57.87</v>
      </c>
      <c r="AD38" s="2">
        <f t="shared" si="0"/>
        <v>0.79999999999999716</v>
      </c>
      <c r="AE38" s="138">
        <f t="shared" si="1"/>
        <v>1.2110726643599357E-3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42537</v>
      </c>
      <c r="X39" s="10">
        <v>56.94</v>
      </c>
      <c r="Y39" s="10">
        <v>58</v>
      </c>
      <c r="Z39" s="10">
        <v>56.61</v>
      </c>
      <c r="AA39" s="10">
        <v>57.8</v>
      </c>
      <c r="AB39" s="95">
        <v>249000</v>
      </c>
      <c r="AC39" s="10">
        <v>57.8</v>
      </c>
      <c r="AD39" s="2">
        <f t="shared" si="0"/>
        <v>1.3900000000000006</v>
      </c>
      <c r="AE39" s="138">
        <f t="shared" si="1"/>
        <v>8.54999127551892E-3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42536</v>
      </c>
      <c r="X40" s="10">
        <v>56.92</v>
      </c>
      <c r="Y40" s="10">
        <v>57.81</v>
      </c>
      <c r="Z40" s="10">
        <v>56.66</v>
      </c>
      <c r="AA40" s="10">
        <v>57.31</v>
      </c>
      <c r="AB40" s="95">
        <v>298500</v>
      </c>
      <c r="AC40" s="10">
        <v>57.31</v>
      </c>
      <c r="AD40" s="2">
        <f t="shared" si="0"/>
        <v>1.1500000000000057</v>
      </c>
      <c r="AE40" s="138">
        <f t="shared" si="1"/>
        <v>8.2688247712878749E-3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42535</v>
      </c>
      <c r="X41" s="10">
        <v>56.51</v>
      </c>
      <c r="Y41" s="10">
        <v>57.14</v>
      </c>
      <c r="Z41" s="10">
        <v>56.38</v>
      </c>
      <c r="AA41" s="10">
        <v>56.84</v>
      </c>
      <c r="AB41" s="95">
        <v>176200</v>
      </c>
      <c r="AC41" s="10">
        <v>56.84</v>
      </c>
      <c r="AD41" s="2">
        <f t="shared" si="0"/>
        <v>0.75999999999999801</v>
      </c>
      <c r="AE41" s="138">
        <f t="shared" si="1"/>
        <v>1.2330456226881115E-3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8" t="s">
        <v>78</v>
      </c>
      <c r="P42" s="528"/>
      <c r="Q42" s="34"/>
      <c r="T42" s="91" t="s">
        <v>113</v>
      </c>
      <c r="W42" s="133">
        <v>42534</v>
      </c>
      <c r="X42" s="10">
        <v>57.85</v>
      </c>
      <c r="Y42" s="10">
        <v>58.99</v>
      </c>
      <c r="Z42" s="10">
        <v>56.7</v>
      </c>
      <c r="AA42" s="10">
        <v>56.77</v>
      </c>
      <c r="AB42" s="95">
        <v>248600</v>
      </c>
      <c r="AC42" s="10">
        <v>56.77</v>
      </c>
      <c r="AD42" s="2">
        <f t="shared" si="0"/>
        <v>2.2899999999999991</v>
      </c>
      <c r="AE42" s="138">
        <f t="shared" si="1"/>
        <v>-2.0531400966183555E-2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65.537999999999997</v>
      </c>
      <c r="Q43" s="34"/>
      <c r="T43" s="128" t="s">
        <v>98</v>
      </c>
      <c r="U43" s="98">
        <v>59.21</v>
      </c>
      <c r="W43" s="133">
        <v>42531</v>
      </c>
      <c r="X43" s="10">
        <v>58.26</v>
      </c>
      <c r="Y43" s="10">
        <v>58.49</v>
      </c>
      <c r="Z43" s="10">
        <v>57.56</v>
      </c>
      <c r="AA43" s="10">
        <v>57.96</v>
      </c>
      <c r="AB43" s="95">
        <v>206400</v>
      </c>
      <c r="AC43" s="10">
        <v>57.96</v>
      </c>
      <c r="AD43" s="2">
        <f t="shared" si="0"/>
        <v>0.92999999999999972</v>
      </c>
      <c r="AE43" s="138">
        <f t="shared" si="1"/>
        <v>-1.9786910197869156E-2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64.9422</v>
      </c>
      <c r="Q44" s="34"/>
      <c r="T44" s="93" t="s">
        <v>99</v>
      </c>
      <c r="U44" s="88">
        <v>59.36</v>
      </c>
      <c r="W44" s="133">
        <v>42530</v>
      </c>
      <c r="X44" s="10">
        <v>58.99</v>
      </c>
      <c r="Y44" s="10">
        <v>59.18</v>
      </c>
      <c r="Z44" s="10">
        <v>58.58</v>
      </c>
      <c r="AA44" s="10">
        <v>59.13</v>
      </c>
      <c r="AB44" s="95">
        <v>194100</v>
      </c>
      <c r="AC44" s="10">
        <v>59.13</v>
      </c>
      <c r="AD44" s="2">
        <f t="shared" si="0"/>
        <v>0.60000000000000142</v>
      </c>
      <c r="AE44" s="138">
        <f t="shared" si="1"/>
        <v>-4.3778413874389077E-3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64.346400000000003</v>
      </c>
      <c r="Q45" s="34"/>
      <c r="T45" s="93" t="s">
        <v>100</v>
      </c>
      <c r="U45" s="88" t="s">
        <v>420</v>
      </c>
      <c r="W45" s="133">
        <v>42529</v>
      </c>
      <c r="X45" s="10">
        <v>58.89</v>
      </c>
      <c r="Y45" s="10">
        <v>59.6</v>
      </c>
      <c r="Z45" s="10">
        <v>58.84</v>
      </c>
      <c r="AA45" s="10">
        <v>59.39</v>
      </c>
      <c r="AB45" s="95">
        <v>357100</v>
      </c>
      <c r="AC45" s="10">
        <v>59.39</v>
      </c>
      <c r="AD45" s="2">
        <f t="shared" si="0"/>
        <v>0.75999999999999801</v>
      </c>
      <c r="AE45" s="138">
        <f t="shared" si="1"/>
        <v>9.3473827328347525E-3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63.750599999999999</v>
      </c>
      <c r="Q46" s="83"/>
      <c r="T46" s="93" t="s">
        <v>101</v>
      </c>
      <c r="U46" s="88" t="s">
        <v>130</v>
      </c>
      <c r="W46" s="133">
        <v>42528</v>
      </c>
      <c r="X46" s="10">
        <v>58.57</v>
      </c>
      <c r="Y46" s="10">
        <v>58.97</v>
      </c>
      <c r="Z46" s="10">
        <v>58.48</v>
      </c>
      <c r="AA46" s="10">
        <v>58.84</v>
      </c>
      <c r="AB46" s="95">
        <v>199500</v>
      </c>
      <c r="AC46" s="10">
        <v>58.84</v>
      </c>
      <c r="AD46" s="2">
        <f t="shared" si="0"/>
        <v>0.49000000000000199</v>
      </c>
      <c r="AE46" s="138">
        <f t="shared" si="1"/>
        <v>3.4106412005456832E-3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63.154800000000002</v>
      </c>
      <c r="Q47" s="83"/>
      <c r="T47" s="93" t="s">
        <v>102</v>
      </c>
      <c r="U47" s="88">
        <v>61.8</v>
      </c>
      <c r="W47" s="133">
        <v>42527</v>
      </c>
      <c r="X47" s="10">
        <v>59.37</v>
      </c>
      <c r="Y47" s="10">
        <v>59.37</v>
      </c>
      <c r="Z47" s="10">
        <v>57.65</v>
      </c>
      <c r="AA47" s="10">
        <v>58.64</v>
      </c>
      <c r="AB47" s="95">
        <v>321700</v>
      </c>
      <c r="AC47" s="10">
        <v>58.64</v>
      </c>
      <c r="AD47" s="2">
        <f t="shared" si="0"/>
        <v>1.7199999999999989</v>
      </c>
      <c r="AE47" s="138">
        <f t="shared" si="1"/>
        <v>1.5939015939016032E-2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62.558999999999997</v>
      </c>
      <c r="Q48" s="83"/>
      <c r="T48" s="93" t="s">
        <v>103</v>
      </c>
      <c r="U48" s="88">
        <v>1.30721</v>
      </c>
      <c r="W48" s="133">
        <v>42524</v>
      </c>
      <c r="X48" s="10">
        <v>57.92</v>
      </c>
      <c r="Y48" s="10">
        <v>57.92</v>
      </c>
      <c r="Z48" s="10">
        <v>57.2</v>
      </c>
      <c r="AA48" s="10">
        <v>57.72</v>
      </c>
      <c r="AB48" s="95">
        <v>155600</v>
      </c>
      <c r="AC48" s="10">
        <v>57.72</v>
      </c>
      <c r="AD48" s="2">
        <f t="shared" si="0"/>
        <v>0.71999999999999886</v>
      </c>
      <c r="AE48" s="138">
        <f t="shared" si="1"/>
        <v>-2.4196335983408535E-3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61.963200000000001</v>
      </c>
      <c r="Q49" s="83"/>
      <c r="T49" s="93" t="s">
        <v>123</v>
      </c>
      <c r="U49" s="88" t="s">
        <v>491</v>
      </c>
      <c r="W49" s="133">
        <v>42523</v>
      </c>
      <c r="X49" s="10">
        <v>57.3</v>
      </c>
      <c r="Y49" s="10">
        <v>57.9</v>
      </c>
      <c r="Z49" s="10">
        <v>57.18</v>
      </c>
      <c r="AA49" s="10">
        <v>57.86</v>
      </c>
      <c r="AB49" s="95">
        <v>188800</v>
      </c>
      <c r="AC49" s="10">
        <v>57.86</v>
      </c>
      <c r="AD49" s="2">
        <f t="shared" si="0"/>
        <v>0.71999999999999886</v>
      </c>
      <c r="AE49" s="138">
        <f t="shared" si="1"/>
        <v>6.6109951287405266E-3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61.367399999999996</v>
      </c>
      <c r="Q50" s="83"/>
      <c r="T50" s="93"/>
      <c r="U50" s="88"/>
      <c r="W50" s="133">
        <v>42522</v>
      </c>
      <c r="X50" s="10">
        <v>56.75</v>
      </c>
      <c r="Y50" s="10">
        <v>57.53</v>
      </c>
      <c r="Z50" s="10">
        <v>56.2</v>
      </c>
      <c r="AA50" s="10">
        <v>57.48</v>
      </c>
      <c r="AB50" s="95">
        <v>276700</v>
      </c>
      <c r="AC50" s="10">
        <v>57.48</v>
      </c>
      <c r="AD50" s="2">
        <f t="shared" si="0"/>
        <v>1.3299999999999983</v>
      </c>
      <c r="AE50" s="138">
        <f t="shared" si="1"/>
        <v>9.4836670179134774E-3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60.771599999999999</v>
      </c>
      <c r="Q51" s="83"/>
      <c r="T51" s="93" t="s">
        <v>105</v>
      </c>
      <c r="U51" s="88" t="s">
        <v>492</v>
      </c>
      <c r="W51" s="133">
        <v>42521</v>
      </c>
      <c r="X51" s="10">
        <v>56.76</v>
      </c>
      <c r="Y51" s="10">
        <v>57.29</v>
      </c>
      <c r="Z51" s="10">
        <v>56.65</v>
      </c>
      <c r="AA51" s="10">
        <v>56.94</v>
      </c>
      <c r="AB51" s="95">
        <v>294400</v>
      </c>
      <c r="AC51" s="10">
        <v>56.94</v>
      </c>
      <c r="AD51" s="2">
        <f t="shared" si="0"/>
        <v>0.64000000000000057</v>
      </c>
      <c r="AE51" s="138">
        <f t="shared" si="1"/>
        <v>1.2308774397749023E-3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60.175799999999995</v>
      </c>
      <c r="Q52" s="83"/>
      <c r="T52" s="93" t="s">
        <v>106</v>
      </c>
      <c r="U52" s="88" t="s">
        <v>298</v>
      </c>
      <c r="W52" s="133">
        <v>42517</v>
      </c>
      <c r="X52" s="10">
        <v>57.15</v>
      </c>
      <c r="Y52" s="10">
        <v>57.3</v>
      </c>
      <c r="Z52" s="10">
        <v>56.66</v>
      </c>
      <c r="AA52" s="10">
        <v>56.87</v>
      </c>
      <c r="AB52" s="95">
        <v>219700</v>
      </c>
      <c r="AC52" s="10">
        <v>56.87</v>
      </c>
      <c r="AD52" s="2">
        <f t="shared" si="0"/>
        <v>0.64000000000000057</v>
      </c>
      <c r="AE52" s="138">
        <f t="shared" si="1"/>
        <v>-4.7252362618130928E-3</v>
      </c>
    </row>
    <row r="53" spans="1:31" x14ac:dyDescent="0.25">
      <c r="O53" s="83">
        <v>1</v>
      </c>
      <c r="P53" s="83">
        <f t="shared" si="2"/>
        <v>59.58</v>
      </c>
      <c r="Q53" s="83"/>
      <c r="T53" s="93" t="s">
        <v>107</v>
      </c>
      <c r="U53" s="90">
        <v>235099</v>
      </c>
      <c r="W53" s="133">
        <v>42516</v>
      </c>
      <c r="X53" s="10">
        <v>57.38</v>
      </c>
      <c r="Y53" s="10">
        <v>58</v>
      </c>
      <c r="Z53" s="10">
        <v>56.95</v>
      </c>
      <c r="AA53" s="10">
        <v>57.14</v>
      </c>
      <c r="AB53" s="95">
        <v>348300</v>
      </c>
      <c r="AC53" s="10">
        <v>57.14</v>
      </c>
      <c r="AD53" s="2">
        <f t="shared" si="0"/>
        <v>1.0499999999999972</v>
      </c>
      <c r="AE53" s="138">
        <f t="shared" si="1"/>
        <v>-1.2235623142807794E-3</v>
      </c>
    </row>
    <row r="54" spans="1:31" x14ac:dyDescent="0.25">
      <c r="O54" s="83">
        <v>0.99</v>
      </c>
      <c r="P54" s="83">
        <f t="shared" si="2"/>
        <v>58.984200000000001</v>
      </c>
      <c r="Q54" s="83"/>
      <c r="T54" s="93" t="s">
        <v>110</v>
      </c>
      <c r="U54" s="90">
        <v>293878</v>
      </c>
      <c r="W54" s="133">
        <v>42515</v>
      </c>
      <c r="X54" s="10">
        <v>56.99</v>
      </c>
      <c r="Y54" s="10">
        <v>57.33</v>
      </c>
      <c r="Z54" s="10">
        <v>55.93</v>
      </c>
      <c r="AA54" s="10">
        <v>57.21</v>
      </c>
      <c r="AB54" s="95">
        <v>339700</v>
      </c>
      <c r="AC54" s="10">
        <v>57.21</v>
      </c>
      <c r="AD54" s="2">
        <f t="shared" si="0"/>
        <v>1.3999999999999986</v>
      </c>
      <c r="AE54" s="138">
        <f t="shared" si="1"/>
        <v>8.8167871627577998E-3</v>
      </c>
    </row>
    <row r="55" spans="1:31" x14ac:dyDescent="0.25">
      <c r="O55" s="83">
        <v>0.98</v>
      </c>
      <c r="P55" s="83">
        <f t="shared" si="2"/>
        <v>58.388399999999997</v>
      </c>
      <c r="Q55" s="83"/>
      <c r="T55" s="93" t="s">
        <v>108</v>
      </c>
      <c r="U55" s="88" t="s">
        <v>493</v>
      </c>
      <c r="W55" s="133">
        <v>42514</v>
      </c>
      <c r="X55" s="10">
        <v>55.4</v>
      </c>
      <c r="Y55" s="10">
        <v>56.82</v>
      </c>
      <c r="Z55" s="10">
        <v>55.35</v>
      </c>
      <c r="AA55" s="10">
        <v>56.71</v>
      </c>
      <c r="AB55" s="95">
        <v>285100</v>
      </c>
      <c r="AC55" s="10">
        <v>56.71</v>
      </c>
      <c r="AD55" s="2">
        <f t="shared" si="0"/>
        <v>1.4699999999999989</v>
      </c>
      <c r="AE55" s="138">
        <f t="shared" si="1"/>
        <v>2.8286491387126134E-2</v>
      </c>
    </row>
    <row r="56" spans="1:31" x14ac:dyDescent="0.25">
      <c r="O56" s="83">
        <v>0.97</v>
      </c>
      <c r="P56" s="83">
        <f t="shared" si="2"/>
        <v>57.7926</v>
      </c>
      <c r="Q56" s="83"/>
      <c r="T56" s="93" t="s">
        <v>111</v>
      </c>
      <c r="U56" s="88">
        <v>22.71</v>
      </c>
      <c r="W56" s="133">
        <v>42513</v>
      </c>
      <c r="X56" s="10">
        <v>55.26</v>
      </c>
      <c r="Y56" s="10">
        <v>55.51</v>
      </c>
      <c r="Z56" s="10">
        <v>54.95</v>
      </c>
      <c r="AA56" s="10">
        <v>55.15</v>
      </c>
      <c r="AB56" s="95">
        <v>190800</v>
      </c>
      <c r="AC56" s="10">
        <v>55.15</v>
      </c>
      <c r="AD56" s="2">
        <f t="shared" si="0"/>
        <v>0.55999999999999517</v>
      </c>
      <c r="AE56" s="138">
        <f t="shared" si="1"/>
        <v>-1.4484881405033567E-3</v>
      </c>
    </row>
    <row r="57" spans="1:31" x14ac:dyDescent="0.25">
      <c r="O57" s="83">
        <v>0.96</v>
      </c>
      <c r="P57" s="83">
        <f t="shared" si="2"/>
        <v>57.196799999999996</v>
      </c>
      <c r="Q57" s="83"/>
      <c r="T57" s="93" t="s">
        <v>112</v>
      </c>
      <c r="U57" s="88">
        <v>2.62</v>
      </c>
      <c r="W57" s="133">
        <v>42510</v>
      </c>
      <c r="X57" s="10">
        <v>54.92</v>
      </c>
      <c r="Y57" s="10">
        <v>55.56</v>
      </c>
      <c r="Z57" s="10">
        <v>54.33</v>
      </c>
      <c r="AA57" s="10">
        <v>55.23</v>
      </c>
      <c r="AB57" s="95">
        <v>243600</v>
      </c>
      <c r="AC57" s="10">
        <v>55.23</v>
      </c>
      <c r="AD57" s="2">
        <f t="shared" si="0"/>
        <v>1.230000000000004</v>
      </c>
      <c r="AE57" s="138">
        <f t="shared" si="1"/>
        <v>1.2651265126512712E-2</v>
      </c>
    </row>
    <row r="58" spans="1:31" x14ac:dyDescent="0.25">
      <c r="O58" s="83">
        <v>0.95</v>
      </c>
      <c r="P58" s="83">
        <f t="shared" si="2"/>
        <v>56.600999999999999</v>
      </c>
      <c r="Q58" s="83"/>
      <c r="T58" s="93" t="s">
        <v>109</v>
      </c>
      <c r="U58" s="88" t="s">
        <v>399</v>
      </c>
      <c r="W58" s="133">
        <v>42509</v>
      </c>
      <c r="X58" s="10">
        <v>54.9</v>
      </c>
      <c r="Y58" s="10">
        <v>55.02</v>
      </c>
      <c r="Z58" s="10">
        <v>54.2</v>
      </c>
      <c r="AA58" s="10">
        <v>54.54</v>
      </c>
      <c r="AB58" s="95">
        <v>461400</v>
      </c>
      <c r="AC58" s="10">
        <v>54.54</v>
      </c>
      <c r="AD58" s="2">
        <f t="shared" si="0"/>
        <v>0.82000000000000028</v>
      </c>
      <c r="AE58" s="138" t="e">
        <f t="shared" si="1"/>
        <v>#DIV/0!</v>
      </c>
    </row>
    <row r="59" spans="1:31" x14ac:dyDescent="0.25">
      <c r="O59" s="83">
        <v>0.94</v>
      </c>
      <c r="P59" s="83">
        <f t="shared" si="2"/>
        <v>56.005199999999995</v>
      </c>
      <c r="Q59" s="83"/>
      <c r="W59" s="133">
        <v>42509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0.93</v>
      </c>
      <c r="P60" s="83">
        <f t="shared" si="2"/>
        <v>55.409399999999998</v>
      </c>
      <c r="Q60" s="83"/>
      <c r="W60" s="133">
        <v>42508</v>
      </c>
      <c r="X60" s="10">
        <v>54.9</v>
      </c>
      <c r="Y60" s="10">
        <v>55.61</v>
      </c>
      <c r="Z60" s="10">
        <v>54.7</v>
      </c>
      <c r="AA60" s="10">
        <v>55.05</v>
      </c>
      <c r="AB60" s="95">
        <v>285800</v>
      </c>
      <c r="AC60" s="10">
        <v>54.94</v>
      </c>
      <c r="AD60" s="2">
        <f t="shared" si="0"/>
        <v>0.90999999999999659</v>
      </c>
      <c r="AE60" s="138">
        <f t="shared" si="1"/>
        <v>7.2859744990894093E-4</v>
      </c>
    </row>
    <row r="61" spans="1:31" x14ac:dyDescent="0.25">
      <c r="O61" s="83">
        <v>0.92</v>
      </c>
      <c r="P61" s="83">
        <f t="shared" si="2"/>
        <v>54.813600000000001</v>
      </c>
      <c r="Q61" s="83"/>
      <c r="W61" s="133">
        <v>42507</v>
      </c>
      <c r="X61" s="10">
        <v>55</v>
      </c>
      <c r="Y61" s="10">
        <v>55.38</v>
      </c>
      <c r="Z61" s="10">
        <v>54.79</v>
      </c>
      <c r="AA61" s="10">
        <v>55.01</v>
      </c>
      <c r="AB61" s="95">
        <v>395500</v>
      </c>
      <c r="AC61" s="10">
        <v>54.9</v>
      </c>
      <c r="AD61" s="2">
        <f t="shared" si="0"/>
        <v>0.59000000000000341</v>
      </c>
      <c r="AE61" s="138">
        <f t="shared" si="1"/>
        <v>-7.2806698216232313E-4</v>
      </c>
    </row>
    <row r="62" spans="1:31" x14ac:dyDescent="0.25">
      <c r="O62" s="83">
        <v>0.91</v>
      </c>
      <c r="P62" s="83">
        <f t="shared" si="2"/>
        <v>54.217799999999997</v>
      </c>
      <c r="Q62" s="83"/>
      <c r="W62" s="133">
        <v>42506</v>
      </c>
      <c r="X62" s="10">
        <v>54.62</v>
      </c>
      <c r="Y62" s="10">
        <v>55.46</v>
      </c>
      <c r="Z62" s="10">
        <v>54.62</v>
      </c>
      <c r="AA62" s="10">
        <v>55.05</v>
      </c>
      <c r="AB62" s="95">
        <v>255700</v>
      </c>
      <c r="AC62" s="10">
        <v>54.94</v>
      </c>
      <c r="AD62" s="2">
        <f t="shared" si="0"/>
        <v>0.84000000000000341</v>
      </c>
      <c r="AE62" s="138">
        <f t="shared" si="1"/>
        <v>1.0669610007358221E-2</v>
      </c>
    </row>
    <row r="63" spans="1:31" x14ac:dyDescent="0.25">
      <c r="O63" s="83">
        <v>0.9</v>
      </c>
      <c r="P63" s="83">
        <f t="shared" si="2"/>
        <v>53.622</v>
      </c>
      <c r="Q63" s="83"/>
      <c r="W63" s="133">
        <v>42503</v>
      </c>
      <c r="X63" s="10">
        <v>55.15</v>
      </c>
      <c r="Y63" s="10">
        <v>55.28</v>
      </c>
      <c r="Z63" s="10">
        <v>54.32</v>
      </c>
      <c r="AA63" s="10">
        <v>54.47</v>
      </c>
      <c r="AB63" s="95">
        <v>634400</v>
      </c>
      <c r="AC63" s="10">
        <v>54.36</v>
      </c>
      <c r="AD63" s="2">
        <f t="shared" si="0"/>
        <v>0.96000000000000085</v>
      </c>
      <c r="AE63" s="138">
        <f t="shared" si="1"/>
        <v>-1.6820401519262118E-2</v>
      </c>
    </row>
    <row r="64" spans="1:31" x14ac:dyDescent="0.25">
      <c r="O64" s="34"/>
      <c r="W64" s="133">
        <v>42502</v>
      </c>
      <c r="X64" s="10">
        <v>55.38</v>
      </c>
      <c r="Y64" s="10">
        <v>55.65</v>
      </c>
      <c r="Z64" s="10">
        <v>54.58</v>
      </c>
      <c r="AA64" s="10">
        <v>55.4</v>
      </c>
      <c r="AB64" s="95">
        <v>342900</v>
      </c>
      <c r="AC64" s="10">
        <v>55.29</v>
      </c>
      <c r="AD64" s="2">
        <f t="shared" si="0"/>
        <v>1.0700000000000003</v>
      </c>
      <c r="AE64" s="138">
        <f t="shared" si="1"/>
        <v>4.7246956205706514E-3</v>
      </c>
    </row>
    <row r="65" spans="15:31" x14ac:dyDescent="0.25">
      <c r="O65" s="34"/>
      <c r="W65" s="133">
        <v>42501</v>
      </c>
      <c r="X65" s="10">
        <v>55.09</v>
      </c>
      <c r="Y65" s="10">
        <v>55.65</v>
      </c>
      <c r="Z65" s="10">
        <v>54.11</v>
      </c>
      <c r="AA65" s="10">
        <v>55.14</v>
      </c>
      <c r="AB65" s="95">
        <v>262500</v>
      </c>
      <c r="AC65" s="10">
        <v>55.03</v>
      </c>
      <c r="AD65" s="2">
        <f t="shared" si="0"/>
        <v>1.5399999999999991</v>
      </c>
      <c r="AE65" s="138">
        <f t="shared" si="1"/>
        <v>-1.8138944313441652E-3</v>
      </c>
    </row>
    <row r="66" spans="15:31" x14ac:dyDescent="0.25">
      <c r="O66" s="34"/>
      <c r="W66" s="133">
        <v>42500</v>
      </c>
      <c r="X66" s="10">
        <v>54.45</v>
      </c>
      <c r="Y66" s="10">
        <v>55.31</v>
      </c>
      <c r="Z66" s="10">
        <v>53.04</v>
      </c>
      <c r="AA66" s="10">
        <v>55.24</v>
      </c>
      <c r="AB66" s="95">
        <v>228200</v>
      </c>
      <c r="AC66" s="10">
        <v>55.13</v>
      </c>
      <c r="AD66" s="2">
        <f t="shared" si="0"/>
        <v>2.2700000000000031</v>
      </c>
      <c r="AE66" s="138">
        <f t="shared" si="1"/>
        <v>2.2820037105751423E-2</v>
      </c>
    </row>
    <row r="67" spans="15:31" x14ac:dyDescent="0.25">
      <c r="W67" s="133">
        <v>42499</v>
      </c>
      <c r="X67" s="10">
        <v>54.21</v>
      </c>
      <c r="Y67" s="10">
        <v>54.45</v>
      </c>
      <c r="Z67" s="10">
        <v>53.76</v>
      </c>
      <c r="AA67" s="10">
        <v>54.01</v>
      </c>
      <c r="AB67" s="95">
        <v>264100</v>
      </c>
      <c r="AC67" s="10">
        <v>53.9</v>
      </c>
      <c r="AD67" s="2">
        <f>Y67-Z67</f>
        <v>0.69000000000000483</v>
      </c>
      <c r="AE67" s="138">
        <f>AC67/AC68-1</f>
        <v>-6.0851926977687487E-3</v>
      </c>
    </row>
    <row r="68" spans="15:31" x14ac:dyDescent="0.25">
      <c r="W68" s="133">
        <v>42496</v>
      </c>
      <c r="X68" s="10">
        <v>53.09</v>
      </c>
      <c r="Y68" s="10">
        <v>54.34</v>
      </c>
      <c r="Z68" s="10">
        <v>53.04</v>
      </c>
      <c r="AA68" s="10">
        <v>54.34</v>
      </c>
      <c r="AB68" s="95">
        <v>305400</v>
      </c>
      <c r="AC68" s="10">
        <v>54.23</v>
      </c>
      <c r="AD68" s="2">
        <f>Y68-Z68</f>
        <v>1.3000000000000043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42591</v>
      </c>
      <c r="Y2" s="10">
        <v>70.75</v>
      </c>
      <c r="Z2" s="10">
        <v>71.06</v>
      </c>
      <c r="AA2" s="10">
        <v>70.53</v>
      </c>
      <c r="AB2" s="10">
        <v>70.930000000000007</v>
      </c>
      <c r="AC2" s="95">
        <v>2333000</v>
      </c>
      <c r="AD2" s="10">
        <v>70.930000000000007</v>
      </c>
      <c r="AE2" s="2">
        <f>Z2-AA2</f>
        <v>0.53000000000000114</v>
      </c>
      <c r="AF2" s="138">
        <f>AD2/AD3-1</f>
        <v>4.2474869035822316E-3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70.930000000000007</v>
      </c>
      <c r="X3" s="133">
        <v>42590</v>
      </c>
      <c r="Y3" s="10">
        <v>70.489999999999995</v>
      </c>
      <c r="Z3" s="10">
        <v>70.88</v>
      </c>
      <c r="AA3" s="10">
        <v>70.150000000000006</v>
      </c>
      <c r="AB3" s="10">
        <v>70.63</v>
      </c>
      <c r="AC3" s="95">
        <v>2428700</v>
      </c>
      <c r="AD3" s="10">
        <v>70.63</v>
      </c>
      <c r="AE3" s="2">
        <f t="shared" ref="AE3:AE66" si="0">Z3-AA3</f>
        <v>0.72999999999998977</v>
      </c>
      <c r="AF3" s="138">
        <f t="shared" ref="AF3:AF66" si="1">AD3/AD4-1</f>
        <v>1.133947554925463E-3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70.930000000000007</v>
      </c>
      <c r="X4" s="133">
        <v>42587</v>
      </c>
      <c r="Y4" s="10">
        <v>70.5</v>
      </c>
      <c r="Z4" s="10">
        <v>70.8</v>
      </c>
      <c r="AA4" s="10">
        <v>70.3</v>
      </c>
      <c r="AB4" s="10">
        <v>70.55</v>
      </c>
      <c r="AC4" s="95">
        <v>2539200</v>
      </c>
      <c r="AD4" s="10">
        <v>70.55</v>
      </c>
      <c r="AE4" s="2">
        <f t="shared" si="0"/>
        <v>0.5</v>
      </c>
      <c r="AF4" s="138">
        <f t="shared" si="1"/>
        <v>8.5118456518662455E-4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42586</v>
      </c>
      <c r="Y5" s="10">
        <v>70</v>
      </c>
      <c r="Z5" s="10">
        <v>70.510000000000005</v>
      </c>
      <c r="AA5" s="10">
        <v>69.92</v>
      </c>
      <c r="AB5" s="10">
        <v>70.489999999999995</v>
      </c>
      <c r="AC5" s="95">
        <v>4234700</v>
      </c>
      <c r="AD5" s="10">
        <v>70.489999999999995</v>
      </c>
      <c r="AE5" s="2">
        <f t="shared" si="0"/>
        <v>0.59000000000000341</v>
      </c>
      <c r="AF5" s="138">
        <f t="shared" si="1"/>
        <v>1.0174835196331333E-2</v>
      </c>
    </row>
    <row r="6" spans="1:32" x14ac:dyDescent="0.25">
      <c r="O6" s="11" t="s">
        <v>64</v>
      </c>
      <c r="Q6" s="2">
        <f>Q3*Q2</f>
        <v>0</v>
      </c>
      <c r="X6" s="133">
        <v>42585</v>
      </c>
      <c r="Y6" s="10">
        <v>71.12</v>
      </c>
      <c r="Z6" s="10">
        <v>71.14</v>
      </c>
      <c r="AA6" s="10">
        <v>69.23</v>
      </c>
      <c r="AB6" s="10">
        <v>69.78</v>
      </c>
      <c r="AC6" s="95">
        <v>5387400</v>
      </c>
      <c r="AD6" s="10">
        <v>69.78</v>
      </c>
      <c r="AE6" s="2">
        <f t="shared" si="0"/>
        <v>1.9099999999999966</v>
      </c>
      <c r="AF6" s="138">
        <f t="shared" si="1"/>
        <v>-1.6767648302099425E-2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42584</v>
      </c>
      <c r="Y7" s="10">
        <v>71.55</v>
      </c>
      <c r="Z7" s="10">
        <v>71.72</v>
      </c>
      <c r="AA7" s="10">
        <v>70.819999999999993</v>
      </c>
      <c r="AB7" s="10">
        <v>70.97</v>
      </c>
      <c r="AC7" s="95">
        <v>4370300</v>
      </c>
      <c r="AD7" s="10">
        <v>70.97</v>
      </c>
      <c r="AE7" s="2">
        <f t="shared" si="0"/>
        <v>0.90000000000000568</v>
      </c>
      <c r="AF7" s="138">
        <f t="shared" si="1"/>
        <v>-9.214016473544584E-3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42583</v>
      </c>
      <c r="Y8" s="10">
        <v>71.98</v>
      </c>
      <c r="Z8" s="10">
        <v>72.150000000000006</v>
      </c>
      <c r="AA8" s="10">
        <v>71.400000000000006</v>
      </c>
      <c r="AB8" s="10">
        <v>71.63</v>
      </c>
      <c r="AC8" s="95">
        <v>3417600</v>
      </c>
      <c r="AD8" s="10">
        <v>71.63</v>
      </c>
      <c r="AE8" s="2">
        <f t="shared" si="0"/>
        <v>0.75</v>
      </c>
      <c r="AF8" s="138">
        <f t="shared" si="1"/>
        <v>-3.6166365280290158E-3</v>
      </c>
    </row>
    <row r="9" spans="1:32" x14ac:dyDescent="0.25">
      <c r="O9" s="11" t="s">
        <v>231</v>
      </c>
      <c r="Q9" s="138">
        <f>IF(Q2=0, 0, Q8/Q6)</f>
        <v>0</v>
      </c>
      <c r="X9" s="133">
        <v>42580</v>
      </c>
      <c r="Y9" s="10">
        <v>71.19</v>
      </c>
      <c r="Z9" s="10">
        <v>72.22</v>
      </c>
      <c r="AA9" s="10">
        <v>71.17</v>
      </c>
      <c r="AB9" s="10">
        <v>71.89</v>
      </c>
      <c r="AC9" s="95">
        <v>2728800</v>
      </c>
      <c r="AD9" s="10">
        <v>71.89</v>
      </c>
      <c r="AE9" s="2">
        <f t="shared" si="0"/>
        <v>1.0499999999999972</v>
      </c>
      <c r="AF9" s="138">
        <f t="shared" si="1"/>
        <v>7.7095598542191723E-3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42579</v>
      </c>
      <c r="Y10" s="10">
        <v>70.510000000000005</v>
      </c>
      <c r="Z10" s="10">
        <v>71.44</v>
      </c>
      <c r="AA10" s="10">
        <v>70.5</v>
      </c>
      <c r="AB10" s="10">
        <v>71.34</v>
      </c>
      <c r="AC10" s="95">
        <v>2724500</v>
      </c>
      <c r="AD10" s="10">
        <v>71.34</v>
      </c>
      <c r="AE10" s="2">
        <f t="shared" si="0"/>
        <v>0.93999999999999773</v>
      </c>
      <c r="AF10" s="138">
        <f t="shared" si="1"/>
        <v>1.1197732104890168E-2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42578</v>
      </c>
      <c r="Y11" s="10">
        <v>71.48</v>
      </c>
      <c r="Z11" s="10">
        <v>71.59</v>
      </c>
      <c r="AA11" s="10">
        <v>70.400000000000006</v>
      </c>
      <c r="AB11" s="10">
        <v>70.55</v>
      </c>
      <c r="AC11" s="95">
        <v>4578300</v>
      </c>
      <c r="AD11" s="10">
        <v>70.55</v>
      </c>
      <c r="AE11" s="2">
        <f t="shared" si="0"/>
        <v>1.1899999999999977</v>
      </c>
      <c r="AF11" s="138">
        <f t="shared" si="1"/>
        <v>-1.0241301907968681E-2</v>
      </c>
    </row>
    <row r="12" spans="1:32" x14ac:dyDescent="0.25">
      <c r="X12" s="133">
        <v>42577</v>
      </c>
      <c r="Y12" s="10">
        <v>71.650000000000006</v>
      </c>
      <c r="Z12" s="10">
        <v>72.510000000000005</v>
      </c>
      <c r="AA12" s="10">
        <v>71.19</v>
      </c>
      <c r="AB12" s="10">
        <v>71.28</v>
      </c>
      <c r="AC12" s="95">
        <v>2592100</v>
      </c>
      <c r="AD12" s="10">
        <v>71.28</v>
      </c>
      <c r="AE12" s="2">
        <f t="shared" si="0"/>
        <v>1.3200000000000074</v>
      </c>
      <c r="AF12" s="138">
        <f t="shared" si="1"/>
        <v>-5.7190682103500645E-3</v>
      </c>
    </row>
    <row r="13" spans="1:32" x14ac:dyDescent="0.25">
      <c r="X13" s="133">
        <v>42576</v>
      </c>
      <c r="Y13" s="10">
        <v>71.209999999999994</v>
      </c>
      <c r="Z13" s="10">
        <v>71.72</v>
      </c>
      <c r="AA13" s="10">
        <v>71.150000000000006</v>
      </c>
      <c r="AB13" s="10">
        <v>71.69</v>
      </c>
      <c r="AC13" s="95">
        <v>2574700</v>
      </c>
      <c r="AD13" s="10">
        <v>71.69</v>
      </c>
      <c r="AE13" s="2">
        <f t="shared" si="0"/>
        <v>0.56999999999999318</v>
      </c>
      <c r="AF13" s="138">
        <f t="shared" si="1"/>
        <v>6.5992698680146233E-3</v>
      </c>
    </row>
    <row r="14" spans="1:32" x14ac:dyDescent="0.25">
      <c r="X14" s="133">
        <v>42573</v>
      </c>
      <c r="Y14" s="10">
        <v>71.44</v>
      </c>
      <c r="Z14" s="10">
        <v>71.64</v>
      </c>
      <c r="AA14" s="10">
        <v>71.069999999999993</v>
      </c>
      <c r="AB14" s="10">
        <v>71.22</v>
      </c>
      <c r="AC14" s="95">
        <v>3079200</v>
      </c>
      <c r="AD14" s="10">
        <v>71.22</v>
      </c>
      <c r="AE14" s="2">
        <f t="shared" si="0"/>
        <v>0.57000000000000739</v>
      </c>
      <c r="AF14" s="138">
        <f t="shared" si="1"/>
        <v>1.4042971492767009E-4</v>
      </c>
    </row>
    <row r="15" spans="1:32" x14ac:dyDescent="0.25">
      <c r="X15" s="133">
        <v>42572</v>
      </c>
      <c r="Y15" s="10">
        <v>71.709999999999994</v>
      </c>
      <c r="Z15" s="10">
        <v>71.72</v>
      </c>
      <c r="AA15" s="10">
        <v>70.989999999999995</v>
      </c>
      <c r="AB15" s="10">
        <v>71.209999999999994</v>
      </c>
      <c r="AC15" s="95">
        <v>3008800</v>
      </c>
      <c r="AD15" s="10">
        <v>71.209999999999994</v>
      </c>
      <c r="AE15" s="2">
        <f t="shared" si="0"/>
        <v>0.73000000000000398</v>
      </c>
      <c r="AF15" s="138">
        <f t="shared" si="1"/>
        <v>-6.8340306834031583E-3</v>
      </c>
    </row>
    <row r="16" spans="1:32" x14ac:dyDescent="0.25">
      <c r="X16" s="133">
        <v>42571</v>
      </c>
      <c r="Y16" s="10">
        <v>72.650000000000006</v>
      </c>
      <c r="Z16" s="10">
        <v>72.7</v>
      </c>
      <c r="AA16" s="10">
        <v>71.64</v>
      </c>
      <c r="AB16" s="10">
        <v>71.7</v>
      </c>
      <c r="AC16" s="95">
        <v>2841000</v>
      </c>
      <c r="AD16" s="10">
        <v>71.7</v>
      </c>
      <c r="AE16" s="2">
        <f t="shared" si="0"/>
        <v>1.0600000000000023</v>
      </c>
      <c r="AF16" s="138">
        <f t="shared" si="1"/>
        <v>-1.2940528634361237E-2</v>
      </c>
    </row>
    <row r="17" spans="1:32" x14ac:dyDescent="0.25">
      <c r="X17" s="133">
        <v>42570</v>
      </c>
      <c r="Y17" s="10">
        <v>72.209999999999994</v>
      </c>
      <c r="Z17" s="10">
        <v>72.66</v>
      </c>
      <c r="AA17" s="10">
        <v>72</v>
      </c>
      <c r="AB17" s="10">
        <v>72.64</v>
      </c>
      <c r="AC17" s="95">
        <v>1996200</v>
      </c>
      <c r="AD17" s="10">
        <v>72.64</v>
      </c>
      <c r="AE17" s="2">
        <f t="shared" si="0"/>
        <v>0.65999999999999659</v>
      </c>
      <c r="AF17" s="138">
        <f t="shared" si="1"/>
        <v>4.9806308799114074E-3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42569</v>
      </c>
      <c r="Y18" s="10">
        <v>72.19</v>
      </c>
      <c r="Z18" s="10">
        <v>72.400000000000006</v>
      </c>
      <c r="AA18" s="10">
        <v>71.97</v>
      </c>
      <c r="AB18" s="10">
        <v>72.28</v>
      </c>
      <c r="AC18" s="95">
        <v>2217100</v>
      </c>
      <c r="AD18" s="10">
        <v>72.28</v>
      </c>
      <c r="AE18" s="2">
        <f t="shared" si="0"/>
        <v>0.43000000000000682</v>
      </c>
      <c r="AF18" s="138">
        <f t="shared" si="1"/>
        <v>3.6101083032491488E-3</v>
      </c>
    </row>
    <row r="19" spans="1:32" x14ac:dyDescent="0.25">
      <c r="X19" s="133">
        <v>42566</v>
      </c>
      <c r="Y19" s="10">
        <v>72.25</v>
      </c>
      <c r="Z19" s="10">
        <v>72.28</v>
      </c>
      <c r="AA19" s="10">
        <v>71.849999999999994</v>
      </c>
      <c r="AB19" s="10">
        <v>72.02</v>
      </c>
      <c r="AC19" s="95">
        <v>2848900</v>
      </c>
      <c r="AD19" s="10">
        <v>72.02</v>
      </c>
      <c r="AE19" s="2">
        <f t="shared" si="0"/>
        <v>0.43000000000000682</v>
      </c>
      <c r="AF19" s="138">
        <f t="shared" si="1"/>
        <v>-9.7100846164521748E-4</v>
      </c>
    </row>
    <row r="20" spans="1:32" x14ac:dyDescent="0.25">
      <c r="X20" s="133">
        <v>42565</v>
      </c>
      <c r="Y20" s="10">
        <v>71.69</v>
      </c>
      <c r="Z20" s="10">
        <v>72.319999999999993</v>
      </c>
      <c r="AA20" s="10">
        <v>71.680000000000007</v>
      </c>
      <c r="AB20" s="10">
        <v>72.09</v>
      </c>
      <c r="AC20" s="95">
        <v>2689500</v>
      </c>
      <c r="AD20" s="10">
        <v>72.09</v>
      </c>
      <c r="AE20" s="2">
        <f t="shared" si="0"/>
        <v>0.63999999999998636</v>
      </c>
      <c r="AF20" s="138">
        <f t="shared" si="1"/>
        <v>2.085070892410501E-3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42564</v>
      </c>
      <c r="Y21" s="10">
        <v>71.489999999999995</v>
      </c>
      <c r="Z21" s="10">
        <v>71.97</v>
      </c>
      <c r="AA21" s="10">
        <v>71.36</v>
      </c>
      <c r="AB21" s="10">
        <v>71.94</v>
      </c>
      <c r="AC21" s="95">
        <v>2852100</v>
      </c>
      <c r="AD21" s="10">
        <v>71.94</v>
      </c>
      <c r="AE21" s="2">
        <f t="shared" si="0"/>
        <v>0.60999999999999943</v>
      </c>
      <c r="AF21" s="138">
        <f t="shared" si="1"/>
        <v>7.2808737048444261E-3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42563</v>
      </c>
      <c r="Y22" s="10">
        <v>71.47</v>
      </c>
      <c r="Z22" s="10">
        <v>71.81</v>
      </c>
      <c r="AA22" s="10">
        <v>71.12</v>
      </c>
      <c r="AB22" s="10">
        <v>71.42</v>
      </c>
      <c r="AC22" s="95">
        <v>3486500</v>
      </c>
      <c r="AD22" s="10">
        <v>71.42</v>
      </c>
      <c r="AE22" s="2">
        <f t="shared" si="0"/>
        <v>0.68999999999999773</v>
      </c>
      <c r="AF22" s="138">
        <f t="shared" si="1"/>
        <v>-5.4309984681799595E-3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42562</v>
      </c>
      <c r="Y23" s="10">
        <v>72.27</v>
      </c>
      <c r="Z23" s="10">
        <v>72.3</v>
      </c>
      <c r="AA23" s="10">
        <v>71.7</v>
      </c>
      <c r="AB23" s="10">
        <v>71.81</v>
      </c>
      <c r="AC23" s="95">
        <v>3559900</v>
      </c>
      <c r="AD23" s="10">
        <v>71.81</v>
      </c>
      <c r="AE23" s="2">
        <f t="shared" si="0"/>
        <v>0.59999999999999432</v>
      </c>
      <c r="AF23" s="138">
        <f t="shared" si="1"/>
        <v>-8.9704664642560328E-3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42559</v>
      </c>
      <c r="Y24" s="10">
        <v>72.39</v>
      </c>
      <c r="Z24" s="10">
        <v>72.48</v>
      </c>
      <c r="AA24" s="10">
        <v>71.56</v>
      </c>
      <c r="AB24" s="10">
        <v>72.459999999999994</v>
      </c>
      <c r="AC24" s="95">
        <v>4234100</v>
      </c>
      <c r="AD24" s="10">
        <v>72.459999999999994</v>
      </c>
      <c r="AE24" s="2">
        <f t="shared" si="0"/>
        <v>0.92000000000000171</v>
      </c>
      <c r="AF24" s="138">
        <f t="shared" si="1"/>
        <v>6.1094140516522177E-3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42558</v>
      </c>
      <c r="Y25" s="10">
        <v>72.44</v>
      </c>
      <c r="Z25" s="10">
        <v>72.77</v>
      </c>
      <c r="AA25" s="10">
        <v>71.77</v>
      </c>
      <c r="AB25" s="10">
        <v>72.02</v>
      </c>
      <c r="AC25" s="95">
        <v>4383900</v>
      </c>
      <c r="AD25" s="10">
        <v>72.02</v>
      </c>
      <c r="AE25" s="2">
        <f t="shared" si="0"/>
        <v>1</v>
      </c>
      <c r="AF25" s="138" t="e">
        <f t="shared" si="1"/>
        <v>#DIV/0!</v>
      </c>
    </row>
    <row r="26" spans="1:32" x14ac:dyDescent="0.25">
      <c r="X26" s="133">
        <v>42558</v>
      </c>
      <c r="Y26" s="10" t="s">
        <v>291</v>
      </c>
      <c r="Z26" s="10"/>
      <c r="AA26" s="10"/>
      <c r="AB26" s="10"/>
      <c r="AC26" s="95"/>
      <c r="AD26" s="10"/>
      <c r="AE26" s="2">
        <f t="shared" si="0"/>
        <v>0</v>
      </c>
      <c r="AF26" s="138">
        <f t="shared" si="1"/>
        <v>-1</v>
      </c>
    </row>
    <row r="27" spans="1:32" x14ac:dyDescent="0.25">
      <c r="X27" s="133">
        <v>42557</v>
      </c>
      <c r="Y27" s="10">
        <v>72.27</v>
      </c>
      <c r="Z27" s="10">
        <v>72.95</v>
      </c>
      <c r="AA27" s="10">
        <v>71.86</v>
      </c>
      <c r="AB27" s="10">
        <v>72.56</v>
      </c>
      <c r="AC27" s="95">
        <v>7086800</v>
      </c>
      <c r="AD27" s="10">
        <v>72.08</v>
      </c>
      <c r="AE27" s="2">
        <f t="shared" si="0"/>
        <v>1.0900000000000034</v>
      </c>
      <c r="AF27" s="138">
        <f t="shared" si="1"/>
        <v>6.2822839592349133E-3</v>
      </c>
    </row>
    <row r="28" spans="1:32" x14ac:dyDescent="0.25">
      <c r="L28" t="s">
        <v>230</v>
      </c>
      <c r="M28" s="2">
        <f>M37+K37-F37</f>
        <v>49.949999999999818</v>
      </c>
      <c r="X28" s="133">
        <v>42556</v>
      </c>
      <c r="Y28" s="10">
        <v>71.88</v>
      </c>
      <c r="Z28" s="10">
        <v>72.66</v>
      </c>
      <c r="AA28" s="10">
        <v>71.73</v>
      </c>
      <c r="AB28" s="10">
        <v>72.11</v>
      </c>
      <c r="AC28" s="95">
        <v>4806000</v>
      </c>
      <c r="AD28" s="10">
        <v>71.63</v>
      </c>
      <c r="AE28" s="2">
        <f t="shared" si="0"/>
        <v>0.92999999999999261</v>
      </c>
      <c r="AF28" s="138">
        <f t="shared" si="1"/>
        <v>2.378953260565364E-3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42552</v>
      </c>
      <c r="Y29" s="10">
        <v>71.19</v>
      </c>
      <c r="Z29" s="10">
        <v>72.19</v>
      </c>
      <c r="AA29" s="10">
        <v>70.86</v>
      </c>
      <c r="AB29" s="10">
        <v>71.94</v>
      </c>
      <c r="AC29" s="95">
        <v>6075900</v>
      </c>
      <c r="AD29" s="10">
        <v>71.459999999999994</v>
      </c>
      <c r="AE29" s="2">
        <f t="shared" si="0"/>
        <v>1.3299999999999983</v>
      </c>
      <c r="AF29" s="138">
        <f t="shared" si="1"/>
        <v>8.6097388849681877E-3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42551</v>
      </c>
      <c r="Y30" s="10">
        <v>68</v>
      </c>
      <c r="Z30" s="10">
        <v>71.78</v>
      </c>
      <c r="AA30" s="10">
        <v>68</v>
      </c>
      <c r="AB30" s="10">
        <v>71.319999999999993</v>
      </c>
      <c r="AC30" s="95">
        <v>12380000</v>
      </c>
      <c r="AD30" s="10">
        <v>70.849999999999994</v>
      </c>
      <c r="AE30" s="2">
        <f t="shared" si="0"/>
        <v>3.7800000000000011</v>
      </c>
      <c r="AF30" s="138">
        <f t="shared" si="1"/>
        <v>5.1031004302032335E-2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42550</v>
      </c>
      <c r="Y31" s="10">
        <v>66.17</v>
      </c>
      <c r="Z31" s="10">
        <v>67.91</v>
      </c>
      <c r="AA31" s="10">
        <v>65.64</v>
      </c>
      <c r="AB31" s="10">
        <v>67.86</v>
      </c>
      <c r="AC31" s="95">
        <v>7759700</v>
      </c>
      <c r="AD31" s="10">
        <v>67.41</v>
      </c>
      <c r="AE31" s="2">
        <f t="shared" si="0"/>
        <v>2.269999999999996</v>
      </c>
      <c r="AF31" s="138">
        <f t="shared" si="1"/>
        <v>3.1996325780771606E-2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42549</v>
      </c>
      <c r="Y32" s="10">
        <v>66.25</v>
      </c>
      <c r="Z32" s="10">
        <v>66.25</v>
      </c>
      <c r="AA32" s="10">
        <v>65.16</v>
      </c>
      <c r="AB32" s="10">
        <v>65.760000000000005</v>
      </c>
      <c r="AC32" s="95">
        <v>4961400</v>
      </c>
      <c r="AD32" s="10">
        <v>65.319999999999993</v>
      </c>
      <c r="AE32" s="2">
        <f t="shared" si="0"/>
        <v>1.0900000000000034</v>
      </c>
      <c r="AF32" s="138">
        <f t="shared" si="1"/>
        <v>-6.5399239543727505E-3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42548</v>
      </c>
      <c r="Y33" s="10">
        <v>65.83</v>
      </c>
      <c r="Z33" s="10">
        <v>66.400000000000006</v>
      </c>
      <c r="AA33" s="10">
        <v>65.63</v>
      </c>
      <c r="AB33" s="10">
        <v>66.19</v>
      </c>
      <c r="AC33" s="95">
        <v>4252300</v>
      </c>
      <c r="AD33" s="10">
        <v>65.75</v>
      </c>
      <c r="AE33" s="2">
        <f t="shared" si="0"/>
        <v>0.77000000000001023</v>
      </c>
      <c r="AF33" s="138">
        <f t="shared" si="1"/>
        <v>7.6103500761037779E-4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42545</v>
      </c>
      <c r="Y34" s="10">
        <v>65.66</v>
      </c>
      <c r="Z34" s="10">
        <v>66.849999999999994</v>
      </c>
      <c r="AA34" s="10">
        <v>65.41</v>
      </c>
      <c r="AB34" s="10">
        <v>66.14</v>
      </c>
      <c r="AC34" s="95">
        <v>4836000</v>
      </c>
      <c r="AD34" s="10">
        <v>65.7</v>
      </c>
      <c r="AE34" s="2">
        <f t="shared" si="0"/>
        <v>1.4399999999999977</v>
      </c>
      <c r="AF34" s="138">
        <f t="shared" si="1"/>
        <v>-9.4979647218452756E-3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42544</v>
      </c>
      <c r="Y35" s="10">
        <v>66.75</v>
      </c>
      <c r="Z35" s="10">
        <v>66.88</v>
      </c>
      <c r="AA35" s="10">
        <v>66.260000000000005</v>
      </c>
      <c r="AB35" s="10">
        <v>66.77</v>
      </c>
      <c r="AC35" s="95">
        <v>2107800</v>
      </c>
      <c r="AD35" s="10">
        <v>66.33</v>
      </c>
      <c r="AE35" s="2">
        <f t="shared" si="0"/>
        <v>0.61999999999999034</v>
      </c>
      <c r="AF35" s="138">
        <f t="shared" si="1"/>
        <v>5.6094602789569237E-3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42543</v>
      </c>
      <c r="Y36" s="10">
        <v>66.59</v>
      </c>
      <c r="Z36" s="10">
        <v>66.790000000000006</v>
      </c>
      <c r="AA36" s="10">
        <v>66.2</v>
      </c>
      <c r="AB36" s="10">
        <v>66.400000000000006</v>
      </c>
      <c r="AC36" s="95">
        <v>2630200</v>
      </c>
      <c r="AD36" s="10">
        <v>65.959999999999994</v>
      </c>
      <c r="AE36" s="2">
        <f t="shared" si="0"/>
        <v>0.59000000000000341</v>
      </c>
      <c r="AF36" s="138">
        <f t="shared" si="1"/>
        <v>-1.815980629540026E-3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42542</v>
      </c>
      <c r="Y37" s="10">
        <v>66.069999999999993</v>
      </c>
      <c r="Z37" s="10">
        <v>66.66</v>
      </c>
      <c r="AA37" s="10">
        <v>65.989999999999995</v>
      </c>
      <c r="AB37" s="10">
        <v>66.52</v>
      </c>
      <c r="AC37" s="95">
        <v>3132800</v>
      </c>
      <c r="AD37" s="10">
        <v>66.08</v>
      </c>
      <c r="AE37" s="2">
        <f t="shared" si="0"/>
        <v>0.67000000000000171</v>
      </c>
      <c r="AF37" s="138">
        <f t="shared" si="1"/>
        <v>9.7799511002445438E-3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42541</v>
      </c>
      <c r="Y38" s="10">
        <v>65.97</v>
      </c>
      <c r="Z38" s="10">
        <v>66.41</v>
      </c>
      <c r="AA38" s="10">
        <v>65.87</v>
      </c>
      <c r="AB38" s="10">
        <v>65.88</v>
      </c>
      <c r="AC38" s="95">
        <v>2321600</v>
      </c>
      <c r="AD38" s="10">
        <v>65.44</v>
      </c>
      <c r="AE38" s="2">
        <f t="shared" si="0"/>
        <v>0.53999999999999204</v>
      </c>
      <c r="AF38" s="138">
        <f t="shared" si="1"/>
        <v>1.0708275967568071E-3</v>
      </c>
    </row>
    <row r="39" spans="1:32" x14ac:dyDescent="0.25">
      <c r="X39" s="133">
        <v>42538</v>
      </c>
      <c r="Y39" s="10">
        <v>65.63</v>
      </c>
      <c r="Z39" s="10">
        <v>65.819999999999993</v>
      </c>
      <c r="AA39" s="10">
        <v>65.09</v>
      </c>
      <c r="AB39" s="10">
        <v>65.81</v>
      </c>
      <c r="AC39" s="95">
        <v>3331300</v>
      </c>
      <c r="AD39" s="10">
        <v>65.37</v>
      </c>
      <c r="AE39" s="2">
        <f t="shared" si="0"/>
        <v>0.72999999999998977</v>
      </c>
      <c r="AF39" s="138">
        <f t="shared" si="1"/>
        <v>4.5913682277309853E-4</v>
      </c>
    </row>
    <row r="40" spans="1:32" x14ac:dyDescent="0.25">
      <c r="X40" s="133">
        <v>42537</v>
      </c>
      <c r="Y40" s="10">
        <v>64.84</v>
      </c>
      <c r="Z40" s="10">
        <v>65.790000000000006</v>
      </c>
      <c r="AA40" s="10">
        <v>64.77</v>
      </c>
      <c r="AB40" s="10">
        <v>65.78</v>
      </c>
      <c r="AC40" s="95">
        <v>2147100</v>
      </c>
      <c r="AD40" s="10">
        <v>65.34</v>
      </c>
      <c r="AE40" s="2">
        <f t="shared" si="0"/>
        <v>1.0200000000000102</v>
      </c>
      <c r="AF40" s="138">
        <f t="shared" si="1"/>
        <v>1.3651877133106005E-2</v>
      </c>
    </row>
    <row r="41" spans="1:32" ht="20.25" thickBot="1" x14ac:dyDescent="0.35">
      <c r="O41" s="528" t="s">
        <v>78</v>
      </c>
      <c r="P41" s="528"/>
      <c r="X41" s="133">
        <v>42536</v>
      </c>
      <c r="Y41" s="10">
        <v>64.97</v>
      </c>
      <c r="Z41" s="10">
        <v>65.25</v>
      </c>
      <c r="AA41" s="10">
        <v>64.709999999999994</v>
      </c>
      <c r="AB41" s="10">
        <v>64.89</v>
      </c>
      <c r="AC41" s="95">
        <v>2042400</v>
      </c>
      <c r="AD41" s="10">
        <v>64.459999999999994</v>
      </c>
      <c r="AE41" s="2">
        <f t="shared" si="0"/>
        <v>0.54000000000000625</v>
      </c>
      <c r="AF41" s="138">
        <f t="shared" si="1"/>
        <v>-2.3216220399320253E-3</v>
      </c>
    </row>
    <row r="42" spans="1:32" ht="21" thickTop="1" thickBot="1" x14ac:dyDescent="0.35">
      <c r="O42" s="83">
        <v>1.1000000000000001</v>
      </c>
      <c r="P42" s="83">
        <f>O42*$Q$4</f>
        <v>78.02300000000001</v>
      </c>
      <c r="Q42" s="2"/>
      <c r="T42" s="91"/>
      <c r="X42" s="133">
        <v>42535</v>
      </c>
      <c r="Y42" s="10">
        <v>64.64</v>
      </c>
      <c r="Z42" s="10">
        <v>65.13</v>
      </c>
      <c r="AA42" s="10">
        <v>64.290000000000006</v>
      </c>
      <c r="AB42" s="10">
        <v>65.040000000000006</v>
      </c>
      <c r="AC42" s="95">
        <v>2671400</v>
      </c>
      <c r="AD42" s="10">
        <v>64.61</v>
      </c>
      <c r="AE42" s="2">
        <f t="shared" si="0"/>
        <v>0.8399999999999892</v>
      </c>
      <c r="AF42" s="138">
        <f t="shared" si="1"/>
        <v>2.9493945979508496E-3</v>
      </c>
    </row>
    <row r="43" spans="1:32" ht="15.75" thickTop="1" x14ac:dyDescent="0.25">
      <c r="O43" s="83">
        <v>1.0900000000000001</v>
      </c>
      <c r="P43" s="83">
        <f t="shared" ref="P43:P62" si="2">O43*$Q$4</f>
        <v>77.313700000000011</v>
      </c>
      <c r="Q43" s="2"/>
      <c r="T43" s="161" t="s">
        <v>98</v>
      </c>
      <c r="U43" s="161">
        <v>70.63</v>
      </c>
      <c r="X43" s="133">
        <v>42534</v>
      </c>
      <c r="Y43" s="10">
        <v>65.02</v>
      </c>
      <c r="Z43" s="10">
        <v>65.489999999999995</v>
      </c>
      <c r="AA43" s="10">
        <v>64.73</v>
      </c>
      <c r="AB43" s="10">
        <v>64.849999999999994</v>
      </c>
      <c r="AC43" s="95">
        <v>2407800</v>
      </c>
      <c r="AD43" s="10">
        <v>64.42</v>
      </c>
      <c r="AE43" s="2">
        <f t="shared" si="0"/>
        <v>0.75999999999999091</v>
      </c>
      <c r="AF43" s="138">
        <f t="shared" si="1"/>
        <v>-8.6180363188673725E-3</v>
      </c>
    </row>
    <row r="44" spans="1:32" x14ac:dyDescent="0.25">
      <c r="O44" s="83">
        <v>1.08</v>
      </c>
      <c r="P44" s="83">
        <f t="shared" si="2"/>
        <v>76.604400000000012</v>
      </c>
      <c r="Q44" s="2"/>
      <c r="T44" s="10" t="s">
        <v>99</v>
      </c>
      <c r="U44" s="10">
        <v>70.75</v>
      </c>
      <c r="X44" s="133">
        <v>42531</v>
      </c>
      <c r="Y44" s="10">
        <v>65.06</v>
      </c>
      <c r="Z44" s="10">
        <v>65.5</v>
      </c>
      <c r="AA44" s="10">
        <v>65.010000000000005</v>
      </c>
      <c r="AB44" s="10">
        <v>65.41</v>
      </c>
      <c r="AC44" s="95">
        <v>2677100</v>
      </c>
      <c r="AD44" s="10">
        <v>64.98</v>
      </c>
      <c r="AE44" s="2">
        <f t="shared" si="0"/>
        <v>0.48999999999999488</v>
      </c>
      <c r="AF44" s="138">
        <f t="shared" si="1"/>
        <v>1.0784162686798826E-3</v>
      </c>
    </row>
    <row r="45" spans="1:32" x14ac:dyDescent="0.25">
      <c r="O45" s="83">
        <v>1.07</v>
      </c>
      <c r="P45" s="83">
        <f t="shared" si="2"/>
        <v>75.895100000000014</v>
      </c>
      <c r="Q45" s="2"/>
      <c r="T45" s="10" t="s">
        <v>100</v>
      </c>
      <c r="U45" s="10" t="s">
        <v>582</v>
      </c>
      <c r="X45" s="133">
        <v>42530</v>
      </c>
      <c r="Y45" s="10">
        <v>64.430000000000007</v>
      </c>
      <c r="Z45" s="10">
        <v>65.39</v>
      </c>
      <c r="AA45" s="10">
        <v>64.349999999999994</v>
      </c>
      <c r="AB45" s="10">
        <v>65.34</v>
      </c>
      <c r="AC45" s="95">
        <v>2460600</v>
      </c>
      <c r="AD45" s="10">
        <v>64.91</v>
      </c>
      <c r="AE45" s="2">
        <f t="shared" si="0"/>
        <v>1.0400000000000063</v>
      </c>
      <c r="AF45" s="138">
        <f t="shared" si="1"/>
        <v>1.4377246444756908E-2</v>
      </c>
    </row>
    <row r="46" spans="1:32" x14ac:dyDescent="0.25">
      <c r="O46" s="83">
        <v>1.06</v>
      </c>
      <c r="P46" s="83">
        <f t="shared" si="2"/>
        <v>75.185800000000015</v>
      </c>
      <c r="Q46" s="2"/>
      <c r="T46" s="10" t="s">
        <v>101</v>
      </c>
      <c r="U46" s="10" t="s">
        <v>583</v>
      </c>
      <c r="X46" s="133">
        <v>42529</v>
      </c>
      <c r="Y46" s="10">
        <v>64</v>
      </c>
      <c r="Z46" s="10">
        <v>64.489999999999995</v>
      </c>
      <c r="AA46" s="10">
        <v>63.83</v>
      </c>
      <c r="AB46" s="10">
        <v>64.42</v>
      </c>
      <c r="AC46" s="95">
        <v>2323200</v>
      </c>
      <c r="AD46" s="10">
        <v>63.99</v>
      </c>
      <c r="AE46" s="2">
        <f t="shared" si="0"/>
        <v>0.65999999999999659</v>
      </c>
      <c r="AF46" s="138">
        <f t="shared" si="1"/>
        <v>6.1320754716980286E-3</v>
      </c>
    </row>
    <row r="47" spans="1:32" x14ac:dyDescent="0.25">
      <c r="O47" s="83">
        <v>1.05</v>
      </c>
      <c r="P47" s="83">
        <f t="shared" si="2"/>
        <v>74.476500000000016</v>
      </c>
      <c r="Q47" s="2"/>
      <c r="T47" s="10" t="s">
        <v>102</v>
      </c>
      <c r="U47" s="10">
        <v>69.25</v>
      </c>
      <c r="X47" s="133">
        <v>42528</v>
      </c>
      <c r="Y47" s="10">
        <v>63.68</v>
      </c>
      <c r="Z47" s="10">
        <v>64.17</v>
      </c>
      <c r="AA47" s="10">
        <v>63.63</v>
      </c>
      <c r="AB47" s="10">
        <v>64.02</v>
      </c>
      <c r="AC47" s="95">
        <v>2000500</v>
      </c>
      <c r="AD47" s="10">
        <v>63.6</v>
      </c>
      <c r="AE47" s="2">
        <f t="shared" si="0"/>
        <v>0.53999999999999915</v>
      </c>
      <c r="AF47" s="138">
        <f t="shared" si="1"/>
        <v>6.966434452184922E-3</v>
      </c>
    </row>
    <row r="48" spans="1:32" x14ac:dyDescent="0.25">
      <c r="O48" s="83">
        <v>1.04</v>
      </c>
      <c r="P48" s="83">
        <f t="shared" si="2"/>
        <v>73.767200000000003</v>
      </c>
      <c r="Q48" s="2"/>
      <c r="T48" s="10" t="s">
        <v>103</v>
      </c>
      <c r="U48" s="10">
        <v>0.61493200000000003</v>
      </c>
      <c r="X48" s="133">
        <v>42527</v>
      </c>
      <c r="Y48" s="10">
        <v>63.66</v>
      </c>
      <c r="Z48" s="10">
        <v>63.89</v>
      </c>
      <c r="AA48" s="10">
        <v>63.27</v>
      </c>
      <c r="AB48" s="10">
        <v>63.58</v>
      </c>
      <c r="AC48" s="95">
        <v>1649200</v>
      </c>
      <c r="AD48" s="10">
        <v>63.16</v>
      </c>
      <c r="AE48" s="2">
        <f t="shared" si="0"/>
        <v>0.61999999999999744</v>
      </c>
      <c r="AF48" s="138">
        <f t="shared" si="1"/>
        <v>-1.7385806859492314E-3</v>
      </c>
    </row>
    <row r="49" spans="15:32" x14ac:dyDescent="0.25">
      <c r="O49" s="83">
        <v>1.03</v>
      </c>
      <c r="P49" s="83">
        <f t="shared" si="2"/>
        <v>73.057900000000004</v>
      </c>
      <c r="Q49" s="2"/>
      <c r="T49" s="10" t="s">
        <v>123</v>
      </c>
      <c r="U49" s="10" t="s">
        <v>285</v>
      </c>
      <c r="X49" s="133">
        <v>42524</v>
      </c>
      <c r="Y49" s="10">
        <v>63.2</v>
      </c>
      <c r="Z49" s="10">
        <v>63.84</v>
      </c>
      <c r="AA49" s="10">
        <v>63.19</v>
      </c>
      <c r="AB49" s="10">
        <v>63.69</v>
      </c>
      <c r="AC49" s="95">
        <v>1979900</v>
      </c>
      <c r="AD49" s="10">
        <v>63.27</v>
      </c>
      <c r="AE49" s="2">
        <f t="shared" si="0"/>
        <v>0.65000000000000568</v>
      </c>
      <c r="AF49" s="138">
        <f t="shared" si="1"/>
        <v>7.3236745741123155E-3</v>
      </c>
    </row>
    <row r="50" spans="15:32" x14ac:dyDescent="0.25">
      <c r="O50" s="83">
        <v>1.02</v>
      </c>
      <c r="P50" s="83">
        <f t="shared" si="2"/>
        <v>72.348600000000005</v>
      </c>
      <c r="Q50" s="2"/>
      <c r="T50" s="10"/>
      <c r="U50" s="10"/>
      <c r="X50" s="133">
        <v>42523</v>
      </c>
      <c r="Y50" s="10">
        <v>63.07</v>
      </c>
      <c r="Z50" s="10">
        <v>63.26</v>
      </c>
      <c r="AA50" s="10">
        <v>62.84</v>
      </c>
      <c r="AB50" s="10">
        <v>63.23</v>
      </c>
      <c r="AC50" s="95">
        <v>1593600</v>
      </c>
      <c r="AD50" s="10">
        <v>62.81</v>
      </c>
      <c r="AE50" s="2">
        <f t="shared" si="0"/>
        <v>0.4199999999999946</v>
      </c>
      <c r="AF50" s="138">
        <f t="shared" si="1"/>
        <v>9.5617529880476226E-4</v>
      </c>
    </row>
    <row r="51" spans="15:32" x14ac:dyDescent="0.25">
      <c r="O51" s="83">
        <v>1.01</v>
      </c>
      <c r="P51" s="83">
        <f t="shared" si="2"/>
        <v>71.639300000000006</v>
      </c>
      <c r="Q51" s="2"/>
      <c r="T51" s="10" t="s">
        <v>105</v>
      </c>
      <c r="U51" s="10" t="s">
        <v>584</v>
      </c>
      <c r="X51" s="133">
        <v>42522</v>
      </c>
      <c r="Y51" s="10">
        <v>62.77</v>
      </c>
      <c r="Z51" s="10">
        <v>63.33</v>
      </c>
      <c r="AA51" s="10">
        <v>62.65</v>
      </c>
      <c r="AB51" s="10">
        <v>63.17</v>
      </c>
      <c r="AC51" s="95">
        <v>2538500</v>
      </c>
      <c r="AD51" s="10">
        <v>62.75</v>
      </c>
      <c r="AE51" s="2">
        <f t="shared" si="0"/>
        <v>0.67999999999999972</v>
      </c>
      <c r="AF51" s="138">
        <f t="shared" si="1"/>
        <v>6.2540089801155219E-3</v>
      </c>
    </row>
    <row r="52" spans="15:32" x14ac:dyDescent="0.25">
      <c r="O52" s="83">
        <v>1</v>
      </c>
      <c r="P52" s="83">
        <f t="shared" si="2"/>
        <v>70.930000000000007</v>
      </c>
      <c r="Q52" s="2"/>
      <c r="T52" s="10" t="s">
        <v>106</v>
      </c>
      <c r="U52" s="10" t="s">
        <v>288</v>
      </c>
      <c r="X52" s="133">
        <v>42521</v>
      </c>
      <c r="Y52" s="10">
        <v>62.96</v>
      </c>
      <c r="Z52" s="10">
        <v>63.35</v>
      </c>
      <c r="AA52" s="10">
        <v>62.55</v>
      </c>
      <c r="AB52" s="10">
        <v>62.78</v>
      </c>
      <c r="AC52" s="95">
        <v>3160700</v>
      </c>
      <c r="AD52" s="10">
        <v>62.36</v>
      </c>
      <c r="AE52" s="2">
        <f t="shared" si="0"/>
        <v>0.80000000000000426</v>
      </c>
      <c r="AF52" s="138">
        <f t="shared" si="1"/>
        <v>-1.4411529223379294E-3</v>
      </c>
    </row>
    <row r="53" spans="15:32" x14ac:dyDescent="0.25">
      <c r="O53" s="83">
        <v>0.99</v>
      </c>
      <c r="P53" s="83">
        <f t="shared" si="2"/>
        <v>70.220700000000008</v>
      </c>
      <c r="Q53" s="2"/>
      <c r="T53" s="95" t="s">
        <v>107</v>
      </c>
      <c r="U53" s="95">
        <v>2333042</v>
      </c>
      <c r="X53" s="133">
        <v>42517</v>
      </c>
      <c r="Y53" s="10">
        <v>62.71</v>
      </c>
      <c r="Z53" s="10">
        <v>63.23</v>
      </c>
      <c r="AA53" s="10">
        <v>62.65</v>
      </c>
      <c r="AB53" s="10">
        <v>62.87</v>
      </c>
      <c r="AC53" s="95">
        <v>1634100</v>
      </c>
      <c r="AD53" s="10">
        <v>62.45</v>
      </c>
      <c r="AE53" s="2">
        <f t="shared" si="0"/>
        <v>0.57999999999999829</v>
      </c>
      <c r="AF53" s="138">
        <f t="shared" si="1"/>
        <v>0</v>
      </c>
    </row>
    <row r="54" spans="15:32" x14ac:dyDescent="0.25">
      <c r="O54" s="83">
        <v>0.98</v>
      </c>
      <c r="P54" s="83">
        <f t="shared" si="2"/>
        <v>69.511400000000009</v>
      </c>
      <c r="Q54" s="2"/>
      <c r="T54" s="95" t="s">
        <v>110</v>
      </c>
      <c r="U54" s="95">
        <v>3305140</v>
      </c>
      <c r="X54" s="133">
        <v>42516</v>
      </c>
      <c r="Y54" s="10">
        <v>62.53</v>
      </c>
      <c r="Z54" s="10">
        <v>63.12</v>
      </c>
      <c r="AA54" s="10">
        <v>62.42</v>
      </c>
      <c r="AB54" s="10">
        <v>62.87</v>
      </c>
      <c r="AC54" s="95">
        <v>1776300</v>
      </c>
      <c r="AD54" s="10">
        <v>62.45</v>
      </c>
      <c r="AE54" s="2">
        <f t="shared" si="0"/>
        <v>0.69999999999999574</v>
      </c>
      <c r="AF54" s="138">
        <f t="shared" si="1"/>
        <v>8.0710250201776468E-3</v>
      </c>
    </row>
    <row r="55" spans="15:32" x14ac:dyDescent="0.25">
      <c r="O55" s="83">
        <v>0.97</v>
      </c>
      <c r="P55" s="83">
        <f t="shared" si="2"/>
        <v>68.80210000000001</v>
      </c>
      <c r="T55" s="10" t="s">
        <v>108</v>
      </c>
      <c r="U55" s="10" t="s">
        <v>585</v>
      </c>
      <c r="X55" s="133">
        <v>42515</v>
      </c>
      <c r="Y55" s="10">
        <v>62.51</v>
      </c>
      <c r="Z55" s="10">
        <v>62.75</v>
      </c>
      <c r="AA55" s="10">
        <v>62.2</v>
      </c>
      <c r="AB55" s="10">
        <v>62.36</v>
      </c>
      <c r="AC55" s="95">
        <v>2631400</v>
      </c>
      <c r="AD55" s="10">
        <v>61.95</v>
      </c>
      <c r="AE55" s="2">
        <f t="shared" si="0"/>
        <v>0.54999999999999716</v>
      </c>
      <c r="AF55" s="138">
        <f t="shared" si="1"/>
        <v>-6.4526536538145329E-4</v>
      </c>
    </row>
    <row r="56" spans="15:32" x14ac:dyDescent="0.25">
      <c r="O56" s="83">
        <v>0.96</v>
      </c>
      <c r="P56" s="83">
        <f t="shared" si="2"/>
        <v>68.092800000000011</v>
      </c>
      <c r="T56" s="10" t="s">
        <v>111</v>
      </c>
      <c r="U56" s="10">
        <v>25.61</v>
      </c>
      <c r="X56" s="133">
        <v>42514</v>
      </c>
      <c r="Y56" s="10">
        <v>61.69</v>
      </c>
      <c r="Z56" s="10">
        <v>62.72</v>
      </c>
      <c r="AA56" s="10">
        <v>61.6</v>
      </c>
      <c r="AB56" s="10">
        <v>62.4</v>
      </c>
      <c r="AC56" s="95">
        <v>4197400</v>
      </c>
      <c r="AD56" s="10">
        <v>61.99</v>
      </c>
      <c r="AE56" s="2">
        <f t="shared" si="0"/>
        <v>1.1199999999999974</v>
      </c>
      <c r="AF56" s="138">
        <f t="shared" si="1"/>
        <v>-4.8161823727724817E-3</v>
      </c>
    </row>
    <row r="57" spans="15:32" x14ac:dyDescent="0.25">
      <c r="O57" s="83">
        <v>0.95</v>
      </c>
      <c r="P57" s="83">
        <f t="shared" si="2"/>
        <v>67.383499999999998</v>
      </c>
      <c r="T57" s="10" t="s">
        <v>112</v>
      </c>
      <c r="U57" s="10">
        <v>2.77</v>
      </c>
      <c r="X57" s="133">
        <v>42513</v>
      </c>
      <c r="Y57" s="10">
        <v>62.55</v>
      </c>
      <c r="Z57" s="10">
        <v>63.03</v>
      </c>
      <c r="AA57" s="10">
        <v>62.49</v>
      </c>
      <c r="AB57" s="10">
        <v>62.7</v>
      </c>
      <c r="AC57" s="95">
        <v>2127200</v>
      </c>
      <c r="AD57" s="10">
        <v>62.29</v>
      </c>
      <c r="AE57" s="2">
        <f t="shared" si="0"/>
        <v>0.53999999999999915</v>
      </c>
      <c r="AF57" s="138">
        <f t="shared" si="1"/>
        <v>4.0296582849774776E-3</v>
      </c>
    </row>
    <row r="58" spans="15:32" x14ac:dyDescent="0.25">
      <c r="O58" s="83">
        <v>0.94</v>
      </c>
      <c r="P58" s="83">
        <f t="shared" si="2"/>
        <v>66.674199999999999</v>
      </c>
      <c r="T58" s="10" t="s">
        <v>109</v>
      </c>
      <c r="U58" s="10" t="s">
        <v>409</v>
      </c>
      <c r="X58" s="133">
        <v>42510</v>
      </c>
      <c r="Y58" s="10">
        <v>62.91</v>
      </c>
      <c r="Z58" s="10">
        <v>62.91</v>
      </c>
      <c r="AA58" s="10">
        <v>62.28</v>
      </c>
      <c r="AB58" s="10">
        <v>62.45</v>
      </c>
      <c r="AC58" s="95">
        <v>3313300</v>
      </c>
      <c r="AD58" s="10">
        <v>62.04</v>
      </c>
      <c r="AE58" s="2">
        <f t="shared" si="0"/>
        <v>0.62999999999999545</v>
      </c>
      <c r="AF58" s="138">
        <f t="shared" si="1"/>
        <v>-7.3600000000000332E-3</v>
      </c>
    </row>
    <row r="59" spans="15:32" x14ac:dyDescent="0.25">
      <c r="O59" s="83">
        <v>0.93</v>
      </c>
      <c r="P59" s="83">
        <f t="shared" si="2"/>
        <v>65.964900000000014</v>
      </c>
      <c r="X59" s="133">
        <v>42509</v>
      </c>
      <c r="Y59" s="10">
        <v>62.28</v>
      </c>
      <c r="Z59" s="10">
        <v>62.95</v>
      </c>
      <c r="AA59" s="10">
        <v>62.06</v>
      </c>
      <c r="AB59" s="10">
        <v>62.92</v>
      </c>
      <c r="AC59" s="95">
        <v>2577100</v>
      </c>
      <c r="AD59" s="10">
        <v>62.5</v>
      </c>
      <c r="AE59" s="2">
        <f t="shared" si="0"/>
        <v>0.89000000000000057</v>
      </c>
      <c r="AF59" s="138">
        <f t="shared" si="1"/>
        <v>8.3898031623104163E-3</v>
      </c>
    </row>
    <row r="60" spans="15:32" x14ac:dyDescent="0.25">
      <c r="O60" s="83">
        <v>0.92</v>
      </c>
      <c r="P60" s="83">
        <f t="shared" si="2"/>
        <v>65.255600000000015</v>
      </c>
      <c r="X60" s="133">
        <v>42508</v>
      </c>
      <c r="Y60" s="10">
        <v>62.72</v>
      </c>
      <c r="Z60" s="10">
        <v>62.82</v>
      </c>
      <c r="AA60" s="10">
        <v>61.93</v>
      </c>
      <c r="AB60" s="10">
        <v>62.39</v>
      </c>
      <c r="AC60" s="95">
        <v>3036900</v>
      </c>
      <c r="AD60" s="10">
        <v>61.98</v>
      </c>
      <c r="AE60" s="2">
        <f t="shared" si="0"/>
        <v>0.89000000000000057</v>
      </c>
      <c r="AF60" s="138">
        <f t="shared" si="1"/>
        <v>-9.4294390282884111E-3</v>
      </c>
    </row>
    <row r="61" spans="15:32" x14ac:dyDescent="0.25">
      <c r="O61" s="83">
        <v>0.91</v>
      </c>
      <c r="P61" s="83">
        <f t="shared" si="2"/>
        <v>64.546300000000002</v>
      </c>
      <c r="X61" s="133">
        <v>42507</v>
      </c>
      <c r="Y61" s="10">
        <v>64.3</v>
      </c>
      <c r="Z61" s="10">
        <v>64.430000000000007</v>
      </c>
      <c r="AA61" s="10">
        <v>62.74</v>
      </c>
      <c r="AB61" s="10">
        <v>62.99</v>
      </c>
      <c r="AC61" s="95">
        <v>3497200</v>
      </c>
      <c r="AD61" s="10">
        <v>62.57</v>
      </c>
      <c r="AE61" s="2">
        <f t="shared" si="0"/>
        <v>1.6900000000000048</v>
      </c>
      <c r="AF61" s="138">
        <f t="shared" si="1"/>
        <v>-2.4477705020268137E-2</v>
      </c>
    </row>
    <row r="62" spans="15:32" x14ac:dyDescent="0.25">
      <c r="O62" s="83">
        <v>0.9</v>
      </c>
      <c r="P62" s="83">
        <f t="shared" si="2"/>
        <v>63.83700000000001</v>
      </c>
      <c r="X62" s="133">
        <v>42506</v>
      </c>
      <c r="Y62" s="10">
        <v>64.39</v>
      </c>
      <c r="Z62" s="10">
        <v>64.790000000000006</v>
      </c>
      <c r="AA62" s="10">
        <v>64.23</v>
      </c>
      <c r="AB62" s="10">
        <v>64.569999999999993</v>
      </c>
      <c r="AC62" s="95">
        <v>2274800</v>
      </c>
      <c r="AD62" s="10">
        <v>64.14</v>
      </c>
      <c r="AE62" s="2">
        <f t="shared" si="0"/>
        <v>0.56000000000000227</v>
      </c>
      <c r="AF62" s="138">
        <f t="shared" si="1"/>
        <v>7.8015290997024422E-4</v>
      </c>
    </row>
    <row r="63" spans="15:32" x14ac:dyDescent="0.25">
      <c r="X63" s="133">
        <v>42503</v>
      </c>
      <c r="Y63" s="10">
        <v>64.61</v>
      </c>
      <c r="Z63" s="10">
        <v>65.11</v>
      </c>
      <c r="AA63" s="10">
        <v>64.17</v>
      </c>
      <c r="AB63" s="10">
        <v>64.52</v>
      </c>
      <c r="AC63" s="95">
        <v>2763800</v>
      </c>
      <c r="AD63" s="10">
        <v>64.09</v>
      </c>
      <c r="AE63" s="2">
        <f t="shared" si="0"/>
        <v>0.93999999999999773</v>
      </c>
      <c r="AF63" s="138">
        <f t="shared" si="1"/>
        <v>-3.1109037175299781E-3</v>
      </c>
    </row>
    <row r="64" spans="15:32" x14ac:dyDescent="0.25">
      <c r="X64" s="133">
        <v>42502</v>
      </c>
      <c r="Y64" s="10">
        <v>64.13</v>
      </c>
      <c r="Z64" s="10">
        <v>64.78</v>
      </c>
      <c r="AA64" s="10">
        <v>64.08</v>
      </c>
      <c r="AB64" s="10">
        <v>64.72</v>
      </c>
      <c r="AC64" s="95">
        <v>2563800</v>
      </c>
      <c r="AD64" s="10">
        <v>64.290000000000006</v>
      </c>
      <c r="AE64" s="2">
        <f t="shared" si="0"/>
        <v>0.70000000000000284</v>
      </c>
      <c r="AF64" s="138">
        <f t="shared" si="1"/>
        <v>1.1008020128951079E-2</v>
      </c>
    </row>
    <row r="65" spans="24:32" x14ac:dyDescent="0.25">
      <c r="X65" s="133">
        <v>42501</v>
      </c>
      <c r="Y65" s="10">
        <v>63.73</v>
      </c>
      <c r="Z65" s="10">
        <v>64.37</v>
      </c>
      <c r="AA65" s="10">
        <v>63.7</v>
      </c>
      <c r="AB65" s="10">
        <v>64.010000000000005</v>
      </c>
      <c r="AC65" s="95">
        <v>3449800</v>
      </c>
      <c r="AD65" s="10">
        <v>63.59</v>
      </c>
      <c r="AE65" s="2">
        <f t="shared" si="0"/>
        <v>0.67000000000000171</v>
      </c>
      <c r="AF65" s="138">
        <f t="shared" si="1"/>
        <v>4.4226820407518019E-3</v>
      </c>
    </row>
    <row r="66" spans="24:32" x14ac:dyDescent="0.25">
      <c r="X66" s="133">
        <v>42500</v>
      </c>
      <c r="Y66" s="10">
        <v>62.88</v>
      </c>
      <c r="Z66" s="10">
        <v>63.8</v>
      </c>
      <c r="AA66" s="10">
        <v>62.73</v>
      </c>
      <c r="AB66" s="10">
        <v>63.73</v>
      </c>
      <c r="AC66" s="95">
        <v>3245700</v>
      </c>
      <c r="AD66" s="10">
        <v>63.31</v>
      </c>
      <c r="AE66" s="2">
        <f t="shared" si="0"/>
        <v>1.0700000000000003</v>
      </c>
      <c r="AF66" s="138">
        <f t="shared" si="1"/>
        <v>1.5885750962772782E-2</v>
      </c>
    </row>
    <row r="67" spans="24:32" x14ac:dyDescent="0.25">
      <c r="X67" s="133">
        <v>42499</v>
      </c>
      <c r="Y67" s="10">
        <v>62.21</v>
      </c>
      <c r="Z67" s="10">
        <v>62.88</v>
      </c>
      <c r="AA67" s="10">
        <v>62</v>
      </c>
      <c r="AB67" s="10">
        <v>62.73</v>
      </c>
      <c r="AC67" s="95">
        <v>2418900</v>
      </c>
      <c r="AD67" s="10">
        <v>62.32</v>
      </c>
      <c r="AE67" s="2">
        <f>Z67-AA67</f>
        <v>0.88000000000000256</v>
      </c>
      <c r="AF67" s="138">
        <f>AD67/AD68-1</f>
        <v>1.004862236628834E-2</v>
      </c>
    </row>
    <row r="68" spans="24:32" x14ac:dyDescent="0.25">
      <c r="X68" s="133">
        <v>42496</v>
      </c>
      <c r="Y68" s="10">
        <v>62.07</v>
      </c>
      <c r="Z68" s="10">
        <v>62.27</v>
      </c>
      <c r="AA68" s="10">
        <v>61.46</v>
      </c>
      <c r="AB68" s="10">
        <v>62.11</v>
      </c>
      <c r="AC68" s="95">
        <v>2271900</v>
      </c>
      <c r="AD68" s="10">
        <v>61.7</v>
      </c>
      <c r="AE68" s="2">
        <f>Z68-AA68</f>
        <v>0.81000000000000227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42591</v>
      </c>
      <c r="X2" s="10">
        <v>30.91</v>
      </c>
      <c r="Y2" s="10">
        <v>31.25</v>
      </c>
      <c r="Z2" s="10">
        <v>30.83</v>
      </c>
      <c r="AA2" s="10">
        <v>31.07</v>
      </c>
      <c r="AB2" s="95">
        <v>13663600</v>
      </c>
      <c r="AC2" s="10">
        <v>31.07</v>
      </c>
      <c r="AD2" s="2">
        <f>Y2-Z2</f>
        <v>0.42000000000000171</v>
      </c>
      <c r="AE2" s="138">
        <f>AC2/AC3-1</f>
        <v>6.1528497409326643E-3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31.07</v>
      </c>
      <c r="W3" s="133">
        <v>42590</v>
      </c>
      <c r="X3" s="10">
        <v>30.92</v>
      </c>
      <c r="Y3" s="10">
        <v>31.06</v>
      </c>
      <c r="Z3" s="10">
        <v>30.8</v>
      </c>
      <c r="AA3" s="10">
        <v>30.88</v>
      </c>
      <c r="AB3" s="95">
        <v>10470900</v>
      </c>
      <c r="AC3" s="10">
        <v>30.88</v>
      </c>
      <c r="AD3" s="2">
        <f t="shared" ref="AD3:AD66" si="0">Y3-Z3</f>
        <v>0.25999999999999801</v>
      </c>
      <c r="AE3" s="138">
        <f t="shared" ref="AE3:AE66" si="1">AC3/AC4-1</f>
        <v>2.5974025974024872E-3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31.07</v>
      </c>
      <c r="W4" s="133">
        <v>42587</v>
      </c>
      <c r="X4" s="10">
        <v>30.51</v>
      </c>
      <c r="Y4" s="10">
        <v>30.89</v>
      </c>
      <c r="Z4" s="10">
        <v>30.5</v>
      </c>
      <c r="AA4" s="10">
        <v>30.8</v>
      </c>
      <c r="AB4" s="95">
        <v>13135900</v>
      </c>
      <c r="AC4" s="10">
        <v>30.8</v>
      </c>
      <c r="AD4" s="2">
        <f t="shared" si="0"/>
        <v>0.39000000000000057</v>
      </c>
      <c r="AE4" s="138">
        <f t="shared" si="1"/>
        <v>1.5161502966380969E-2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30.24</v>
      </c>
      <c r="Y5" s="10">
        <v>30.53</v>
      </c>
      <c r="Z5" s="10">
        <v>30.23</v>
      </c>
      <c r="AA5" s="10">
        <v>30.34</v>
      </c>
      <c r="AB5" s="95">
        <v>8660900</v>
      </c>
      <c r="AC5" s="10">
        <v>30.34</v>
      </c>
      <c r="AD5" s="2">
        <f t="shared" si="0"/>
        <v>0.30000000000000071</v>
      </c>
      <c r="AE5" s="138">
        <f t="shared" si="1"/>
        <v>3.3068783068783691E-3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42585</v>
      </c>
      <c r="X6" s="10">
        <v>30</v>
      </c>
      <c r="Y6" s="10">
        <v>30.25</v>
      </c>
      <c r="Z6" s="10">
        <v>29.91</v>
      </c>
      <c r="AA6" s="10">
        <v>30.24</v>
      </c>
      <c r="AB6" s="95">
        <v>14504200</v>
      </c>
      <c r="AC6" s="10">
        <v>30.24</v>
      </c>
      <c r="AD6" s="2">
        <f t="shared" si="0"/>
        <v>0.33999999999999986</v>
      </c>
      <c r="AE6" s="138">
        <f t="shared" si="1"/>
        <v>1.0357500835282307E-2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42584</v>
      </c>
      <c r="X7" s="10">
        <v>31.03</v>
      </c>
      <c r="Y7" s="10">
        <v>31.08</v>
      </c>
      <c r="Z7" s="10">
        <v>29.82</v>
      </c>
      <c r="AA7" s="10">
        <v>29.93</v>
      </c>
      <c r="AB7" s="95">
        <v>24346900</v>
      </c>
      <c r="AC7" s="10">
        <v>29.93</v>
      </c>
      <c r="AD7" s="2">
        <f t="shared" si="0"/>
        <v>1.259999999999998</v>
      </c>
      <c r="AE7" s="138">
        <f t="shared" si="1"/>
        <v>-4.3769968051118213E-2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31.54</v>
      </c>
      <c r="Y8" s="10">
        <v>31.62</v>
      </c>
      <c r="Z8" s="10">
        <v>31.2</v>
      </c>
      <c r="AA8" s="10">
        <v>31.3</v>
      </c>
      <c r="AB8" s="95">
        <v>11190600</v>
      </c>
      <c r="AC8" s="10">
        <v>31.3</v>
      </c>
      <c r="AD8" s="2">
        <f t="shared" si="0"/>
        <v>0.42000000000000171</v>
      </c>
      <c r="AE8" s="138">
        <f t="shared" si="1"/>
        <v>-7.609384908053185E-3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30.79</v>
      </c>
      <c r="Y9" s="10">
        <v>31.55</v>
      </c>
      <c r="Z9" s="10">
        <v>30.78</v>
      </c>
      <c r="AA9" s="10">
        <v>31.54</v>
      </c>
      <c r="AB9" s="95">
        <v>16150500</v>
      </c>
      <c r="AC9" s="10">
        <v>31.54</v>
      </c>
      <c r="AD9" s="2">
        <f t="shared" si="0"/>
        <v>0.76999999999999957</v>
      </c>
      <c r="AE9" s="138">
        <f t="shared" si="1"/>
        <v>1.7747660535656795E-2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42579</v>
      </c>
      <c r="X10" s="10">
        <v>31.05</v>
      </c>
      <c r="Y10" s="10">
        <v>31.2</v>
      </c>
      <c r="Z10" s="10">
        <v>30.65</v>
      </c>
      <c r="AA10" s="10">
        <v>30.99</v>
      </c>
      <c r="AB10" s="95">
        <v>20363900</v>
      </c>
      <c r="AC10" s="10">
        <v>30.99</v>
      </c>
      <c r="AD10" s="2">
        <f t="shared" si="0"/>
        <v>0.55000000000000071</v>
      </c>
      <c r="AE10" s="138">
        <f t="shared" si="1"/>
        <v>-3.216739537788893E-2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42578</v>
      </c>
      <c r="X11" s="10">
        <v>32.18</v>
      </c>
      <c r="Y11" s="10">
        <v>32.29</v>
      </c>
      <c r="Z11" s="10">
        <v>31.97</v>
      </c>
      <c r="AA11" s="10">
        <v>32.020000000000003</v>
      </c>
      <c r="AB11" s="95">
        <v>9159500</v>
      </c>
      <c r="AC11" s="10">
        <v>32.020000000000003</v>
      </c>
      <c r="AD11" s="2">
        <f t="shared" si="0"/>
        <v>0.32000000000000028</v>
      </c>
      <c r="AE11" s="138">
        <f t="shared" si="1"/>
        <v>-4.0435458786934886E-3</v>
      </c>
    </row>
    <row r="12" spans="1:31" x14ac:dyDescent="0.25">
      <c r="W12" s="133">
        <v>42577</v>
      </c>
      <c r="X12" s="10">
        <v>31.98</v>
      </c>
      <c r="Y12" s="10">
        <v>32.22</v>
      </c>
      <c r="Z12" s="10">
        <v>31.89</v>
      </c>
      <c r="AA12" s="10">
        <v>32.15</v>
      </c>
      <c r="AB12" s="95">
        <v>9462000</v>
      </c>
      <c r="AC12" s="10">
        <v>32.15</v>
      </c>
      <c r="AD12" s="2">
        <f t="shared" si="0"/>
        <v>0.32999999999999829</v>
      </c>
      <c r="AE12" s="138">
        <f t="shared" si="1"/>
        <v>2.8072364316904519E-3</v>
      </c>
    </row>
    <row r="13" spans="1:31" x14ac:dyDescent="0.25">
      <c r="W13" s="133">
        <v>42576</v>
      </c>
      <c r="X13" s="10">
        <v>32.19</v>
      </c>
      <c r="Y13" s="10">
        <v>32.36</v>
      </c>
      <c r="Z13" s="10">
        <v>31.96</v>
      </c>
      <c r="AA13" s="10">
        <v>32.06</v>
      </c>
      <c r="AB13" s="95">
        <v>11324900</v>
      </c>
      <c r="AC13" s="10">
        <v>32.06</v>
      </c>
      <c r="AD13" s="2">
        <f t="shared" si="0"/>
        <v>0.39999999999999858</v>
      </c>
      <c r="AE13" s="138">
        <f t="shared" si="1"/>
        <v>-3.1094527363182412E-3</v>
      </c>
    </row>
    <row r="14" spans="1:31" x14ac:dyDescent="0.25">
      <c r="W14" s="133">
        <v>42573</v>
      </c>
      <c r="X14" s="10">
        <v>32.1</v>
      </c>
      <c r="Y14" s="10">
        <v>32.24</v>
      </c>
      <c r="Z14" s="10">
        <v>31.72</v>
      </c>
      <c r="AA14" s="10">
        <v>32.159999999999997</v>
      </c>
      <c r="AB14" s="95">
        <v>13305400</v>
      </c>
      <c r="AC14" s="10">
        <v>32.159999999999997</v>
      </c>
      <c r="AD14" s="2">
        <f t="shared" si="0"/>
        <v>0.52000000000000313</v>
      </c>
      <c r="AE14" s="138">
        <f t="shared" si="1"/>
        <v>4.0586949734622291E-3</v>
      </c>
    </row>
    <row r="15" spans="1:31" x14ac:dyDescent="0.25">
      <c r="W15" s="133">
        <v>42572</v>
      </c>
      <c r="X15" s="10">
        <v>31.49</v>
      </c>
      <c r="Y15" s="10">
        <v>32.869999999999997</v>
      </c>
      <c r="Z15" s="10">
        <v>31.49</v>
      </c>
      <c r="AA15" s="10">
        <v>32.03</v>
      </c>
      <c r="AB15" s="95">
        <v>36218500</v>
      </c>
      <c r="AC15" s="10">
        <v>32.03</v>
      </c>
      <c r="AD15" s="2">
        <f t="shared" si="0"/>
        <v>1.379999999999999</v>
      </c>
      <c r="AE15" s="138">
        <f t="shared" si="1"/>
        <v>1.7148301047951842E-2</v>
      </c>
    </row>
    <row r="16" spans="1:31" x14ac:dyDescent="0.25">
      <c r="W16" s="133">
        <v>42571</v>
      </c>
      <c r="X16" s="10">
        <v>31.42</v>
      </c>
      <c r="Y16" s="10">
        <v>31.58</v>
      </c>
      <c r="Z16" s="10">
        <v>31.07</v>
      </c>
      <c r="AA16" s="10">
        <v>31.49</v>
      </c>
      <c r="AB16" s="95">
        <v>20923000</v>
      </c>
      <c r="AC16" s="10">
        <v>31.49</v>
      </c>
      <c r="AD16" s="2">
        <f t="shared" si="0"/>
        <v>0.50999999999999801</v>
      </c>
      <c r="AE16" s="138">
        <f t="shared" si="1"/>
        <v>7.6799999999999091E-3</v>
      </c>
    </row>
    <row r="17" spans="1:31" x14ac:dyDescent="0.25">
      <c r="W17" s="133">
        <v>42570</v>
      </c>
      <c r="X17" s="10">
        <v>30.7</v>
      </c>
      <c r="Y17" s="10">
        <v>31.27</v>
      </c>
      <c r="Z17" s="10">
        <v>30.7</v>
      </c>
      <c r="AA17" s="10">
        <v>31.25</v>
      </c>
      <c r="AB17" s="95">
        <v>17164100</v>
      </c>
      <c r="AC17" s="10">
        <v>31.25</v>
      </c>
      <c r="AD17" s="2">
        <f t="shared" si="0"/>
        <v>0.57000000000000028</v>
      </c>
      <c r="AE17" s="138">
        <f t="shared" si="1"/>
        <v>1.2309685779073432E-2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42569</v>
      </c>
      <c r="X18" s="10">
        <v>30.75</v>
      </c>
      <c r="Y18" s="10">
        <v>31.1</v>
      </c>
      <c r="Z18" s="10">
        <v>30.61</v>
      </c>
      <c r="AA18" s="10">
        <v>30.87</v>
      </c>
      <c r="AB18" s="95">
        <v>8732300</v>
      </c>
      <c r="AC18" s="10">
        <v>30.87</v>
      </c>
      <c r="AD18" s="2">
        <f t="shared" si="0"/>
        <v>0.49000000000000199</v>
      </c>
      <c r="AE18" s="138">
        <f t="shared" si="1"/>
        <v>3.2499187520311779E-3</v>
      </c>
    </row>
    <row r="19" spans="1:31" x14ac:dyDescent="0.25">
      <c r="W19" s="133">
        <v>42566</v>
      </c>
      <c r="X19" s="10">
        <v>30.82</v>
      </c>
      <c r="Y19" s="10">
        <v>30.98</v>
      </c>
      <c r="Z19" s="10">
        <v>30.57</v>
      </c>
      <c r="AA19" s="10">
        <v>30.77</v>
      </c>
      <c r="AB19" s="95">
        <v>8429500</v>
      </c>
      <c r="AC19" s="10">
        <v>30.77</v>
      </c>
      <c r="AD19" s="2">
        <f t="shared" si="0"/>
        <v>0.41000000000000014</v>
      </c>
      <c r="AE19" s="138">
        <f t="shared" si="1"/>
        <v>3.2509752925879987E-4</v>
      </c>
    </row>
    <row r="20" spans="1:31" x14ac:dyDescent="0.25">
      <c r="W20" s="133">
        <v>42565</v>
      </c>
      <c r="X20" s="10">
        <v>30.88</v>
      </c>
      <c r="Y20" s="10">
        <v>31.05</v>
      </c>
      <c r="Z20" s="10">
        <v>30.6</v>
      </c>
      <c r="AA20" s="10">
        <v>30.76</v>
      </c>
      <c r="AB20" s="95">
        <v>11306400</v>
      </c>
      <c r="AC20" s="10">
        <v>30.76</v>
      </c>
      <c r="AD20" s="2">
        <f t="shared" si="0"/>
        <v>0.44999999999999929</v>
      </c>
      <c r="AE20" s="138">
        <f t="shared" si="1"/>
        <v>4.2442050277506915E-3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42564</v>
      </c>
      <c r="X21" s="10">
        <v>30.63</v>
      </c>
      <c r="Y21" s="10">
        <v>30.69</v>
      </c>
      <c r="Z21" s="10">
        <v>30.22</v>
      </c>
      <c r="AA21" s="10">
        <v>30.63</v>
      </c>
      <c r="AB21" s="95">
        <v>13303600</v>
      </c>
      <c r="AC21" s="10">
        <v>30.63</v>
      </c>
      <c r="AD21" s="2">
        <f t="shared" si="0"/>
        <v>0.47000000000000242</v>
      </c>
      <c r="AE21" s="138">
        <f t="shared" si="1"/>
        <v>9.8039215686274161E-4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42563</v>
      </c>
      <c r="X22" s="10">
        <v>30.45</v>
      </c>
      <c r="Y22" s="10">
        <v>30.85</v>
      </c>
      <c r="Z22" s="10">
        <v>30.39</v>
      </c>
      <c r="AA22" s="10">
        <v>30.6</v>
      </c>
      <c r="AB22" s="95">
        <v>16786300</v>
      </c>
      <c r="AC22" s="10">
        <v>30.6</v>
      </c>
      <c r="AD22" s="2">
        <f t="shared" si="0"/>
        <v>0.46000000000000085</v>
      </c>
      <c r="AE22" s="138">
        <f t="shared" si="1"/>
        <v>1.5599070693660844E-2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42562</v>
      </c>
      <c r="X23" s="10">
        <v>29.79</v>
      </c>
      <c r="Y23" s="10">
        <v>30.27</v>
      </c>
      <c r="Z23" s="10">
        <v>29.74</v>
      </c>
      <c r="AA23" s="10">
        <v>30.13</v>
      </c>
      <c r="AB23" s="95">
        <v>13870300</v>
      </c>
      <c r="AC23" s="10">
        <v>30.13</v>
      </c>
      <c r="AD23" s="2">
        <f t="shared" si="0"/>
        <v>0.53000000000000114</v>
      </c>
      <c r="AE23" s="138">
        <f t="shared" si="1"/>
        <v>1.5846257585974355E-2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42559</v>
      </c>
      <c r="X24" s="10">
        <v>29.27</v>
      </c>
      <c r="Y24" s="10">
        <v>29.87</v>
      </c>
      <c r="Z24" s="10">
        <v>29.27</v>
      </c>
      <c r="AA24" s="10">
        <v>29.66</v>
      </c>
      <c r="AB24" s="95">
        <v>16659400</v>
      </c>
      <c r="AC24" s="10">
        <v>29.66</v>
      </c>
      <c r="AD24" s="2">
        <f t="shared" si="0"/>
        <v>0.60000000000000142</v>
      </c>
      <c r="AE24" s="138">
        <f t="shared" si="1"/>
        <v>3.2011134307585287E-2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42558</v>
      </c>
      <c r="X25" s="10">
        <v>28.49</v>
      </c>
      <c r="Y25" s="10">
        <v>29.06</v>
      </c>
      <c r="Z25" s="10">
        <v>28.42</v>
      </c>
      <c r="AA25" s="10">
        <v>28.74</v>
      </c>
      <c r="AB25" s="95">
        <v>10842300</v>
      </c>
      <c r="AC25" s="10">
        <v>28.74</v>
      </c>
      <c r="AD25" s="2">
        <f t="shared" si="0"/>
        <v>0.63999999999999702</v>
      </c>
      <c r="AE25" s="138">
        <f t="shared" si="1"/>
        <v>1.1971830985915588E-2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42557</v>
      </c>
      <c r="X26" s="10">
        <v>28</v>
      </c>
      <c r="Y26" s="10">
        <v>28.41</v>
      </c>
      <c r="Z26" s="10">
        <v>27.52</v>
      </c>
      <c r="AA26" s="10">
        <v>28.4</v>
      </c>
      <c r="AB26" s="95">
        <v>14631400</v>
      </c>
      <c r="AC26" s="10">
        <v>28.4</v>
      </c>
      <c r="AD26" s="2">
        <f t="shared" si="0"/>
        <v>0.89000000000000057</v>
      </c>
      <c r="AE26" s="138">
        <f t="shared" si="1"/>
        <v>8.1647142350016466E-3</v>
      </c>
    </row>
    <row r="27" spans="1:31" x14ac:dyDescent="0.25">
      <c r="W27" s="133">
        <v>42556</v>
      </c>
      <c r="X27" s="10">
        <v>28.64</v>
      </c>
      <c r="Y27" s="10">
        <v>28.68</v>
      </c>
      <c r="Z27" s="10">
        <v>28.04</v>
      </c>
      <c r="AA27" s="10">
        <v>28.17</v>
      </c>
      <c r="AB27" s="95">
        <v>12178200</v>
      </c>
      <c r="AC27" s="10">
        <v>28.17</v>
      </c>
      <c r="AD27" s="2">
        <f t="shared" si="0"/>
        <v>0.64000000000000057</v>
      </c>
      <c r="AE27" s="138">
        <f t="shared" si="1"/>
        <v>-2.4922118380062308E-2</v>
      </c>
    </row>
    <row r="28" spans="1:31" x14ac:dyDescent="0.25">
      <c r="W28" s="133">
        <v>42552</v>
      </c>
      <c r="X28" s="10">
        <v>28.69</v>
      </c>
      <c r="Y28" s="10">
        <v>28.98</v>
      </c>
      <c r="Z28" s="10">
        <v>28.36</v>
      </c>
      <c r="AA28" s="10">
        <v>28.89</v>
      </c>
      <c r="AB28" s="95">
        <v>15157900</v>
      </c>
      <c r="AC28" s="10">
        <v>28.89</v>
      </c>
      <c r="AD28" s="2">
        <f t="shared" si="0"/>
        <v>0.62000000000000099</v>
      </c>
      <c r="AE28" s="138">
        <f t="shared" si="1"/>
        <v>2.0848056537102533E-2</v>
      </c>
    </row>
    <row r="29" spans="1:31" x14ac:dyDescent="0.25">
      <c r="L29" t="s">
        <v>230</v>
      </c>
      <c r="M29" s="2">
        <f>M47+K47-F47</f>
        <v>36.819999999999709</v>
      </c>
      <c r="W29" s="133">
        <v>42551</v>
      </c>
      <c r="X29" s="10">
        <v>28.18</v>
      </c>
      <c r="Y29" s="10">
        <v>29.66</v>
      </c>
      <c r="Z29" s="10">
        <v>27.7</v>
      </c>
      <c r="AA29" s="10">
        <v>28.3</v>
      </c>
      <c r="AB29" s="95">
        <v>15360600</v>
      </c>
      <c r="AC29" s="10">
        <v>28.3</v>
      </c>
      <c r="AD29" s="2">
        <f t="shared" si="0"/>
        <v>1.9600000000000009</v>
      </c>
      <c r="AE29" s="138">
        <f t="shared" si="1"/>
        <v>4.6148384806532494E-3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42550</v>
      </c>
      <c r="X30" s="10">
        <v>28</v>
      </c>
      <c r="Y30" s="10">
        <v>28.2</v>
      </c>
      <c r="Z30" s="10">
        <v>27.6</v>
      </c>
      <c r="AA30" s="10">
        <v>28.17</v>
      </c>
      <c r="AB30" s="95">
        <v>10644100</v>
      </c>
      <c r="AC30" s="10">
        <v>28.17</v>
      </c>
      <c r="AD30" s="2">
        <f t="shared" si="0"/>
        <v>0.59999999999999787</v>
      </c>
      <c r="AE30" s="138">
        <f t="shared" si="1"/>
        <v>1.5501081470800315E-2</v>
      </c>
    </row>
    <row r="31" spans="1:31" x14ac:dyDescent="0.25">
      <c r="A31" s="398" t="s">
        <v>56</v>
      </c>
      <c r="B31" s="543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42549</v>
      </c>
      <c r="X31" s="10">
        <v>27.93</v>
      </c>
      <c r="Y31" s="10">
        <v>27.98</v>
      </c>
      <c r="Z31" s="10">
        <v>27.4</v>
      </c>
      <c r="AA31" s="10">
        <v>27.74</v>
      </c>
      <c r="AB31" s="95">
        <v>14061400</v>
      </c>
      <c r="AC31" s="10">
        <v>27.74</v>
      </c>
      <c r="AD31" s="2">
        <f t="shared" si="0"/>
        <v>0.58000000000000185</v>
      </c>
      <c r="AE31" s="138">
        <f t="shared" si="1"/>
        <v>8.3605961468555812E-3</v>
      </c>
    </row>
    <row r="32" spans="1:31" x14ac:dyDescent="0.25">
      <c r="A32" s="399" t="s">
        <v>71</v>
      </c>
      <c r="B32" s="543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42548</v>
      </c>
      <c r="X32" s="10">
        <v>28.09</v>
      </c>
      <c r="Y32" s="10">
        <v>28.1</v>
      </c>
      <c r="Z32" s="10">
        <v>27.34</v>
      </c>
      <c r="AA32" s="10">
        <v>27.51</v>
      </c>
      <c r="AB32" s="95">
        <v>18634200</v>
      </c>
      <c r="AC32" s="10">
        <v>27.51</v>
      </c>
      <c r="AD32" s="2">
        <f t="shared" si="0"/>
        <v>0.76000000000000156</v>
      </c>
      <c r="AE32" s="138">
        <f t="shared" si="1"/>
        <v>-2.9629629629629672E-2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42545</v>
      </c>
      <c r="X33" s="10">
        <v>28.58</v>
      </c>
      <c r="Y33" s="10">
        <v>29.04</v>
      </c>
      <c r="Z33" s="10">
        <v>28.25</v>
      </c>
      <c r="AA33" s="10">
        <v>28.35</v>
      </c>
      <c r="AB33" s="95">
        <v>30181100</v>
      </c>
      <c r="AC33" s="10">
        <v>28.35</v>
      </c>
      <c r="AD33" s="2">
        <f t="shared" si="0"/>
        <v>0.78999999999999915</v>
      </c>
      <c r="AE33" s="138">
        <f t="shared" si="1"/>
        <v>-4.9295774647887258E-2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42544</v>
      </c>
      <c r="X34" s="10">
        <v>29.59</v>
      </c>
      <c r="Y34" s="10">
        <v>29.85</v>
      </c>
      <c r="Z34" s="10">
        <v>29.55</v>
      </c>
      <c r="AA34" s="10">
        <v>29.82</v>
      </c>
      <c r="AB34" s="95">
        <v>9598100</v>
      </c>
      <c r="AC34" s="10">
        <v>29.82</v>
      </c>
      <c r="AD34" s="2">
        <f t="shared" si="0"/>
        <v>0.30000000000000071</v>
      </c>
      <c r="AE34" s="138">
        <f t="shared" si="1"/>
        <v>1.7053206002728416E-2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42543</v>
      </c>
      <c r="X35" s="10">
        <v>29.34</v>
      </c>
      <c r="Y35" s="10">
        <v>29.59</v>
      </c>
      <c r="Z35" s="10">
        <v>29.27</v>
      </c>
      <c r="AA35" s="10">
        <v>29.32</v>
      </c>
      <c r="AB35" s="95">
        <v>8717200</v>
      </c>
      <c r="AC35" s="10">
        <v>29.32</v>
      </c>
      <c r="AD35" s="2">
        <f t="shared" si="0"/>
        <v>0.32000000000000028</v>
      </c>
      <c r="AE35" s="138">
        <f t="shared" si="1"/>
        <v>-6.4384954252796334E-3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42542</v>
      </c>
      <c r="X36" s="10">
        <v>29.64</v>
      </c>
      <c r="Y36" s="10">
        <v>29.77</v>
      </c>
      <c r="Z36" s="10">
        <v>29.43</v>
      </c>
      <c r="AA36" s="10">
        <v>29.51</v>
      </c>
      <c r="AB36" s="95">
        <v>10318000</v>
      </c>
      <c r="AC36" s="10">
        <v>29.51</v>
      </c>
      <c r="AD36" s="2">
        <f t="shared" si="0"/>
        <v>0.33999999999999986</v>
      </c>
      <c r="AE36" s="138">
        <f t="shared" si="1"/>
        <v>-4.7217537942663146E-3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42541</v>
      </c>
      <c r="X37" s="10">
        <v>29.62</v>
      </c>
      <c r="Y37" s="10">
        <v>30.03</v>
      </c>
      <c r="Z37" s="10">
        <v>29.59</v>
      </c>
      <c r="AA37" s="10">
        <v>29.65</v>
      </c>
      <c r="AB37" s="95">
        <v>12329100</v>
      </c>
      <c r="AC37" s="10">
        <v>29.65</v>
      </c>
      <c r="AD37" s="2">
        <f t="shared" si="0"/>
        <v>0.44000000000000128</v>
      </c>
      <c r="AE37" s="138">
        <f t="shared" si="1"/>
        <v>1.436879917892564E-2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42538</v>
      </c>
      <c r="X38" s="10">
        <v>29.14</v>
      </c>
      <c r="Y38" s="10">
        <v>29.43</v>
      </c>
      <c r="Z38" s="10">
        <v>29.06</v>
      </c>
      <c r="AA38" s="10">
        <v>29.23</v>
      </c>
      <c r="AB38" s="95">
        <v>12707400</v>
      </c>
      <c r="AC38" s="10">
        <v>29.23</v>
      </c>
      <c r="AD38" s="2">
        <f t="shared" si="0"/>
        <v>0.37000000000000099</v>
      </c>
      <c r="AE38" s="138">
        <f t="shared" si="1"/>
        <v>7.2363886974500247E-3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42537</v>
      </c>
      <c r="X39" s="10">
        <v>28.67</v>
      </c>
      <c r="Y39" s="10">
        <v>29.07</v>
      </c>
      <c r="Z39" s="10">
        <v>28.5</v>
      </c>
      <c r="AA39" s="10">
        <v>29.02</v>
      </c>
      <c r="AB39" s="95">
        <v>9654400</v>
      </c>
      <c r="AC39" s="10">
        <v>29.02</v>
      </c>
      <c r="AD39" s="2">
        <f t="shared" si="0"/>
        <v>0.57000000000000028</v>
      </c>
      <c r="AE39" s="138">
        <f t="shared" si="1"/>
        <v>5.5440055440054703E-3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42536</v>
      </c>
      <c r="X40" s="10">
        <v>28.98</v>
      </c>
      <c r="Y40" s="10">
        <v>29.22</v>
      </c>
      <c r="Z40" s="10">
        <v>28.79</v>
      </c>
      <c r="AA40" s="10">
        <v>28.86</v>
      </c>
      <c r="AB40" s="95">
        <v>8479900</v>
      </c>
      <c r="AC40" s="10">
        <v>28.86</v>
      </c>
      <c r="AD40" s="2">
        <f t="shared" si="0"/>
        <v>0.42999999999999972</v>
      </c>
      <c r="AE40" s="138">
        <f t="shared" si="1"/>
        <v>1.0405827263266776E-3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8" t="s">
        <v>78</v>
      </c>
      <c r="P41" s="528"/>
      <c r="W41" s="133">
        <v>42535</v>
      </c>
      <c r="X41" s="10">
        <v>29.07</v>
      </c>
      <c r="Y41" s="10">
        <v>29.31</v>
      </c>
      <c r="Z41" s="10">
        <v>28.65</v>
      </c>
      <c r="AA41" s="10">
        <v>28.83</v>
      </c>
      <c r="AB41" s="95">
        <v>10751700</v>
      </c>
      <c r="AC41" s="10">
        <v>28.83</v>
      </c>
      <c r="AD41" s="2">
        <f t="shared" si="0"/>
        <v>0.66000000000000014</v>
      </c>
      <c r="AE41" s="138">
        <f t="shared" si="1"/>
        <v>-8.5969738651994199E-3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34.177</v>
      </c>
      <c r="Q42" s="2"/>
      <c r="T42" s="91" t="s">
        <v>113</v>
      </c>
      <c r="W42" s="133">
        <v>42534</v>
      </c>
      <c r="X42" s="10">
        <v>28.85</v>
      </c>
      <c r="Y42" s="10">
        <v>29.4</v>
      </c>
      <c r="Z42" s="10">
        <v>28.8</v>
      </c>
      <c r="AA42" s="10">
        <v>29.08</v>
      </c>
      <c r="AB42" s="95">
        <v>13871300</v>
      </c>
      <c r="AC42" s="10">
        <v>29.08</v>
      </c>
      <c r="AD42" s="2">
        <f t="shared" si="0"/>
        <v>0.59999999999999787</v>
      </c>
      <c r="AE42" s="138">
        <f t="shared" si="1"/>
        <v>6.8823124569861172E-4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33.866300000000003</v>
      </c>
      <c r="Q43" s="2"/>
      <c r="T43" s="161" t="s">
        <v>98</v>
      </c>
      <c r="U43" s="161">
        <v>30.88</v>
      </c>
      <c r="W43" s="133">
        <v>42531</v>
      </c>
      <c r="X43" s="10">
        <v>29.22</v>
      </c>
      <c r="Y43" s="10">
        <v>29.34</v>
      </c>
      <c r="Z43" s="10">
        <v>28.98</v>
      </c>
      <c r="AA43" s="10">
        <v>29.06</v>
      </c>
      <c r="AB43" s="95">
        <v>10740400</v>
      </c>
      <c r="AC43" s="10">
        <v>29.06</v>
      </c>
      <c r="AD43" s="2">
        <f t="shared" si="0"/>
        <v>0.35999999999999943</v>
      </c>
      <c r="AE43" s="138">
        <f t="shared" si="1"/>
        <v>-1.021798365122617E-2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33.555600000000005</v>
      </c>
      <c r="Q44" s="2"/>
      <c r="T44" s="10" t="s">
        <v>99</v>
      </c>
      <c r="U44" s="10">
        <v>30.91</v>
      </c>
      <c r="W44" s="133">
        <v>42530</v>
      </c>
      <c r="X44" s="10">
        <v>29.48</v>
      </c>
      <c r="Y44" s="10">
        <v>29.5</v>
      </c>
      <c r="Z44" s="10">
        <v>29.16</v>
      </c>
      <c r="AA44" s="10">
        <v>29.36</v>
      </c>
      <c r="AB44" s="95">
        <v>11907500</v>
      </c>
      <c r="AC44" s="10">
        <v>29.36</v>
      </c>
      <c r="AD44" s="2">
        <f t="shared" si="0"/>
        <v>0.33999999999999986</v>
      </c>
      <c r="AE44" s="138">
        <f t="shared" si="1"/>
        <v>-7.1017923571187191E-3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33.244900000000001</v>
      </c>
      <c r="Q45" s="2"/>
      <c r="T45" s="10" t="s">
        <v>100</v>
      </c>
      <c r="U45" s="10" t="s">
        <v>494</v>
      </c>
      <c r="W45" s="133">
        <v>42529</v>
      </c>
      <c r="X45" s="10">
        <v>30</v>
      </c>
      <c r="Y45" s="10">
        <v>30.03</v>
      </c>
      <c r="Z45" s="10">
        <v>29.52</v>
      </c>
      <c r="AA45" s="10">
        <v>29.57</v>
      </c>
      <c r="AB45" s="95">
        <v>12990900</v>
      </c>
      <c r="AC45" s="10">
        <v>29.57</v>
      </c>
      <c r="AD45" s="2">
        <f t="shared" si="0"/>
        <v>0.51000000000000156</v>
      </c>
      <c r="AE45" s="138" t="e">
        <f t="shared" si="1"/>
        <v>#DIV/0!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32.934200000000004</v>
      </c>
      <c r="Q46" s="2"/>
      <c r="T46" s="10" t="s">
        <v>101</v>
      </c>
      <c r="U46" s="10" t="s">
        <v>495</v>
      </c>
      <c r="W46" s="133">
        <v>42529</v>
      </c>
      <c r="X46" s="10" t="s">
        <v>196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32.6235</v>
      </c>
      <c r="Q47" s="2"/>
      <c r="T47" s="10" t="s">
        <v>102</v>
      </c>
      <c r="U47" s="10">
        <v>36.46</v>
      </c>
      <c r="W47" s="133">
        <v>42528</v>
      </c>
      <c r="X47" s="10">
        <v>30.16</v>
      </c>
      <c r="Y47" s="10">
        <v>30.38</v>
      </c>
      <c r="Z47" s="10">
        <v>29.95</v>
      </c>
      <c r="AA47" s="10">
        <v>30.23</v>
      </c>
      <c r="AB47" s="95">
        <v>14425700</v>
      </c>
      <c r="AC47" s="10">
        <v>29.85</v>
      </c>
      <c r="AD47" s="2">
        <f t="shared" si="0"/>
        <v>0.42999999999999972</v>
      </c>
      <c r="AE47" s="138">
        <f t="shared" si="1"/>
        <v>8.1053698074975422E-3</v>
      </c>
    </row>
    <row r="48" spans="1:31" x14ac:dyDescent="0.25">
      <c r="O48" s="83">
        <v>1.04</v>
      </c>
      <c r="P48" s="83">
        <f t="shared" si="2"/>
        <v>32.312800000000003</v>
      </c>
      <c r="Q48" s="2"/>
      <c r="T48" s="10" t="s">
        <v>103</v>
      </c>
      <c r="U48" s="10">
        <v>1.65374</v>
      </c>
      <c r="W48" s="133">
        <v>42527</v>
      </c>
      <c r="X48" s="10">
        <v>29.85</v>
      </c>
      <c r="Y48" s="10">
        <v>30.04</v>
      </c>
      <c r="Z48" s="10">
        <v>29.72</v>
      </c>
      <c r="AA48" s="10">
        <v>29.99</v>
      </c>
      <c r="AB48" s="95">
        <v>10985800</v>
      </c>
      <c r="AC48" s="10">
        <v>29.61</v>
      </c>
      <c r="AD48" s="2">
        <f t="shared" si="0"/>
        <v>0.32000000000000028</v>
      </c>
      <c r="AE48" s="138">
        <f t="shared" si="1"/>
        <v>1.300034211426615E-2</v>
      </c>
    </row>
    <row r="49" spans="15:31" x14ac:dyDescent="0.25">
      <c r="O49" s="83">
        <v>1.03</v>
      </c>
      <c r="P49" s="83">
        <f t="shared" si="2"/>
        <v>32.002099999999999</v>
      </c>
      <c r="Q49" s="2"/>
      <c r="T49" s="10" t="s">
        <v>123</v>
      </c>
      <c r="U49" s="10" t="s">
        <v>331</v>
      </c>
      <c r="W49" s="133">
        <v>42524</v>
      </c>
      <c r="X49" s="10">
        <v>30.09</v>
      </c>
      <c r="Y49" s="10">
        <v>30.15</v>
      </c>
      <c r="Z49" s="10">
        <v>29.51</v>
      </c>
      <c r="AA49" s="10">
        <v>29.6</v>
      </c>
      <c r="AB49" s="95">
        <v>18549600</v>
      </c>
      <c r="AC49" s="10">
        <v>29.23</v>
      </c>
      <c r="AD49" s="2">
        <f t="shared" si="0"/>
        <v>0.63999999999999702</v>
      </c>
      <c r="AE49" s="138">
        <f t="shared" si="1"/>
        <v>-2.1753681392235547E-2</v>
      </c>
    </row>
    <row r="50" spans="15:31" x14ac:dyDescent="0.25">
      <c r="O50" s="83">
        <v>1.02</v>
      </c>
      <c r="P50" s="83">
        <f t="shared" si="2"/>
        <v>31.691400000000002</v>
      </c>
      <c r="Q50" s="2"/>
      <c r="T50" s="10"/>
      <c r="U50" s="10"/>
      <c r="W50" s="133">
        <v>42523</v>
      </c>
      <c r="X50" s="10">
        <v>30.13</v>
      </c>
      <c r="Y50" s="10">
        <v>30.46</v>
      </c>
      <c r="Z50" s="10">
        <v>30.05</v>
      </c>
      <c r="AA50" s="10">
        <v>30.26</v>
      </c>
      <c r="AB50" s="95">
        <v>12649300</v>
      </c>
      <c r="AC50" s="10">
        <v>29.88</v>
      </c>
      <c r="AD50" s="2">
        <f t="shared" si="0"/>
        <v>0.41000000000000014</v>
      </c>
      <c r="AE50" s="138">
        <f t="shared" si="1"/>
        <v>1.3404825737264314E-3</v>
      </c>
    </row>
    <row r="51" spans="15:31" x14ac:dyDescent="0.25">
      <c r="O51" s="83">
        <v>1.01</v>
      </c>
      <c r="P51" s="83">
        <f t="shared" si="2"/>
        <v>31.380700000000001</v>
      </c>
      <c r="Q51" s="2"/>
      <c r="T51" s="10" t="s">
        <v>105</v>
      </c>
      <c r="U51" s="10" t="s">
        <v>496</v>
      </c>
      <c r="W51" s="133">
        <v>42522</v>
      </c>
      <c r="X51" s="10">
        <v>31.15</v>
      </c>
      <c r="Y51" s="10">
        <v>31.15</v>
      </c>
      <c r="Z51" s="10">
        <v>29.87</v>
      </c>
      <c r="AA51" s="10">
        <v>30.22</v>
      </c>
      <c r="AB51" s="95">
        <v>26002300</v>
      </c>
      <c r="AC51" s="10">
        <v>29.84</v>
      </c>
      <c r="AD51" s="2">
        <f t="shared" si="0"/>
        <v>1.2799999999999976</v>
      </c>
      <c r="AE51" s="138">
        <f t="shared" si="1"/>
        <v>-3.3991583036581452E-2</v>
      </c>
    </row>
    <row r="52" spans="15:31" x14ac:dyDescent="0.25">
      <c r="O52" s="83">
        <v>1</v>
      </c>
      <c r="P52" s="83">
        <f t="shared" si="2"/>
        <v>31.07</v>
      </c>
      <c r="Q52" s="2"/>
      <c r="T52" s="10" t="s">
        <v>106</v>
      </c>
      <c r="U52" s="10" t="s">
        <v>210</v>
      </c>
      <c r="W52" s="133">
        <v>42521</v>
      </c>
      <c r="X52" s="10">
        <v>31.54</v>
      </c>
      <c r="Y52" s="10">
        <v>31.62</v>
      </c>
      <c r="Z52" s="10">
        <v>31.13</v>
      </c>
      <c r="AA52" s="10">
        <v>31.28</v>
      </c>
      <c r="AB52" s="95">
        <v>11803400</v>
      </c>
      <c r="AC52" s="10">
        <v>30.89</v>
      </c>
      <c r="AD52" s="2">
        <f t="shared" si="0"/>
        <v>0.49000000000000199</v>
      </c>
      <c r="AE52" s="138">
        <f t="shared" si="1"/>
        <v>-3.548387096774186E-3</v>
      </c>
    </row>
    <row r="53" spans="15:31" x14ac:dyDescent="0.25">
      <c r="O53" s="83">
        <v>0.99</v>
      </c>
      <c r="P53" s="83">
        <f t="shared" si="2"/>
        <v>30.7593</v>
      </c>
      <c r="Q53" s="2"/>
      <c r="T53" s="10" t="s">
        <v>107</v>
      </c>
      <c r="U53" s="95">
        <v>13691127</v>
      </c>
      <c r="W53" s="133">
        <v>42517</v>
      </c>
      <c r="X53" s="10">
        <v>31.31</v>
      </c>
      <c r="Y53" s="10">
        <v>31.64</v>
      </c>
      <c r="Z53" s="10">
        <v>31.26</v>
      </c>
      <c r="AA53" s="10">
        <v>31.39</v>
      </c>
      <c r="AB53" s="95">
        <v>6089800</v>
      </c>
      <c r="AC53" s="10">
        <v>31</v>
      </c>
      <c r="AD53" s="2">
        <f t="shared" si="0"/>
        <v>0.37999999999999901</v>
      </c>
      <c r="AE53" s="138">
        <f t="shared" si="1"/>
        <v>3.2362459546926292E-3</v>
      </c>
    </row>
    <row r="54" spans="15:31" x14ac:dyDescent="0.25">
      <c r="O54" s="83">
        <v>0.98</v>
      </c>
      <c r="P54" s="83">
        <f t="shared" si="2"/>
        <v>30.448599999999999</v>
      </c>
      <c r="Q54" s="2"/>
      <c r="T54" s="10" t="s">
        <v>110</v>
      </c>
      <c r="U54" s="95">
        <v>13079100</v>
      </c>
      <c r="W54" s="133">
        <v>42516</v>
      </c>
      <c r="X54" s="10">
        <v>31.65</v>
      </c>
      <c r="Y54" s="10">
        <v>31.75</v>
      </c>
      <c r="Z54" s="10">
        <v>31.18</v>
      </c>
      <c r="AA54" s="10">
        <v>31.29</v>
      </c>
      <c r="AB54" s="95">
        <v>6747700</v>
      </c>
      <c r="AC54" s="10">
        <v>30.9</v>
      </c>
      <c r="AD54" s="2">
        <f t="shared" si="0"/>
        <v>0.57000000000000028</v>
      </c>
      <c r="AE54" s="138">
        <f t="shared" si="1"/>
        <v>-1.1200000000000099E-2</v>
      </c>
    </row>
    <row r="55" spans="15:31" x14ac:dyDescent="0.25">
      <c r="O55" s="83">
        <v>0.97</v>
      </c>
      <c r="P55" s="83">
        <f t="shared" si="2"/>
        <v>30.137899999999998</v>
      </c>
      <c r="T55" s="10" t="s">
        <v>108</v>
      </c>
      <c r="U55" s="10" t="s">
        <v>497</v>
      </c>
      <c r="W55" s="133">
        <v>42515</v>
      </c>
      <c r="X55" s="10">
        <v>31.19</v>
      </c>
      <c r="Y55" s="10">
        <v>31.77</v>
      </c>
      <c r="Z55" s="10">
        <v>31.12</v>
      </c>
      <c r="AA55" s="10">
        <v>31.65</v>
      </c>
      <c r="AB55" s="95">
        <v>10151600</v>
      </c>
      <c r="AC55" s="10">
        <v>31.25</v>
      </c>
      <c r="AD55" s="2">
        <f t="shared" si="0"/>
        <v>0.64999999999999858</v>
      </c>
      <c r="AE55" s="138">
        <f t="shared" si="1"/>
        <v>1.924331376386168E-2</v>
      </c>
    </row>
    <row r="56" spans="15:31" x14ac:dyDescent="0.25">
      <c r="O56" s="83">
        <v>0.96</v>
      </c>
      <c r="P56" s="83">
        <f t="shared" si="2"/>
        <v>29.827199999999998</v>
      </c>
      <c r="T56" s="10" t="s">
        <v>111</v>
      </c>
      <c r="U56" s="10">
        <v>3.98</v>
      </c>
      <c r="W56" s="133">
        <v>42514</v>
      </c>
      <c r="X56" s="10">
        <v>30.65</v>
      </c>
      <c r="Y56" s="10">
        <v>31.08</v>
      </c>
      <c r="Z56" s="10">
        <v>30.62</v>
      </c>
      <c r="AA56" s="10">
        <v>31.05</v>
      </c>
      <c r="AB56" s="95">
        <v>8743100</v>
      </c>
      <c r="AC56" s="10">
        <v>30.66</v>
      </c>
      <c r="AD56" s="2">
        <f t="shared" si="0"/>
        <v>0.4599999999999973</v>
      </c>
      <c r="AE56" s="138">
        <f t="shared" si="1"/>
        <v>1.4895729890764597E-2</v>
      </c>
    </row>
    <row r="57" spans="15:31" x14ac:dyDescent="0.25">
      <c r="O57" s="83">
        <v>0.95</v>
      </c>
      <c r="P57" s="83">
        <f t="shared" si="2"/>
        <v>29.516500000000001</v>
      </c>
      <c r="T57" s="10" t="s">
        <v>112</v>
      </c>
      <c r="U57" s="10">
        <v>7.81</v>
      </c>
      <c r="W57" s="133">
        <v>42513</v>
      </c>
      <c r="X57" s="10">
        <v>30.5</v>
      </c>
      <c r="Y57" s="10">
        <v>30.63</v>
      </c>
      <c r="Z57" s="10">
        <v>30.35</v>
      </c>
      <c r="AA57" s="10">
        <v>30.59</v>
      </c>
      <c r="AB57" s="95">
        <v>6698900</v>
      </c>
      <c r="AC57" s="10">
        <v>30.21</v>
      </c>
      <c r="AD57" s="2">
        <f t="shared" si="0"/>
        <v>0.27999999999999758</v>
      </c>
      <c r="AE57" s="138">
        <f t="shared" si="1"/>
        <v>6.6247101689298482E-4</v>
      </c>
    </row>
    <row r="58" spans="15:31" x14ac:dyDescent="0.25">
      <c r="O58" s="83">
        <v>0.94</v>
      </c>
      <c r="P58" s="83">
        <f t="shared" si="2"/>
        <v>29.2058</v>
      </c>
      <c r="T58" s="10" t="s">
        <v>109</v>
      </c>
      <c r="U58" s="10" t="s">
        <v>400</v>
      </c>
      <c r="W58" s="133">
        <v>42510</v>
      </c>
      <c r="X58" s="10">
        <v>30.51</v>
      </c>
      <c r="Y58" s="10">
        <v>30.79</v>
      </c>
      <c r="Z58" s="10">
        <v>30.4</v>
      </c>
      <c r="AA58" s="10">
        <v>30.57</v>
      </c>
      <c r="AB58" s="95">
        <v>7736100</v>
      </c>
      <c r="AC58" s="10">
        <v>30.19</v>
      </c>
      <c r="AD58" s="2">
        <f t="shared" si="0"/>
        <v>0.39000000000000057</v>
      </c>
      <c r="AE58" s="138">
        <f t="shared" si="1"/>
        <v>8.3500334001336274E-3</v>
      </c>
    </row>
    <row r="59" spans="15:31" x14ac:dyDescent="0.25">
      <c r="O59" s="83">
        <v>0.93</v>
      </c>
      <c r="P59" s="83">
        <f t="shared" si="2"/>
        <v>28.895100000000003</v>
      </c>
      <c r="W59" s="133">
        <v>42509</v>
      </c>
      <c r="X59" s="10">
        <v>30.51</v>
      </c>
      <c r="Y59" s="10">
        <v>30.68</v>
      </c>
      <c r="Z59" s="10">
        <v>30.17</v>
      </c>
      <c r="AA59" s="10">
        <v>30.32</v>
      </c>
      <c r="AB59" s="95">
        <v>10142200</v>
      </c>
      <c r="AC59" s="10">
        <v>29.94</v>
      </c>
      <c r="AD59" s="2">
        <f t="shared" si="0"/>
        <v>0.50999999999999801</v>
      </c>
      <c r="AE59" s="138">
        <f t="shared" si="1"/>
        <v>-1.383399209486158E-2</v>
      </c>
    </row>
    <row r="60" spans="15:31" x14ac:dyDescent="0.25">
      <c r="O60" s="83">
        <v>0.92</v>
      </c>
      <c r="P60" s="83">
        <f t="shared" si="2"/>
        <v>28.584400000000002</v>
      </c>
      <c r="W60" s="133">
        <v>42508</v>
      </c>
      <c r="X60" s="10">
        <v>30.56</v>
      </c>
      <c r="Y60" s="10">
        <v>31.04</v>
      </c>
      <c r="Z60" s="10">
        <v>30.44</v>
      </c>
      <c r="AA60" s="10">
        <v>30.75</v>
      </c>
      <c r="AB60" s="95">
        <v>8454200</v>
      </c>
      <c r="AC60" s="10">
        <v>30.36</v>
      </c>
      <c r="AD60" s="2">
        <f t="shared" si="0"/>
        <v>0.59999999999999787</v>
      </c>
      <c r="AE60" s="138">
        <f t="shared" si="1"/>
        <v>3.9682539682539542E-3</v>
      </c>
    </row>
    <row r="61" spans="15:31" x14ac:dyDescent="0.25">
      <c r="O61" s="83">
        <v>0.91</v>
      </c>
      <c r="P61" s="83">
        <f t="shared" si="2"/>
        <v>28.273700000000002</v>
      </c>
      <c r="W61" s="133">
        <v>42507</v>
      </c>
      <c r="X61" s="10">
        <v>30.4</v>
      </c>
      <c r="Y61" s="10">
        <v>30.78</v>
      </c>
      <c r="Z61" s="10">
        <v>30.28</v>
      </c>
      <c r="AA61" s="10">
        <v>30.63</v>
      </c>
      <c r="AB61" s="95">
        <v>9542900</v>
      </c>
      <c r="AC61" s="10">
        <v>30.24</v>
      </c>
      <c r="AD61" s="2">
        <f t="shared" si="0"/>
        <v>0.5</v>
      </c>
      <c r="AE61" s="138">
        <f t="shared" si="1"/>
        <v>-1.3210039630119352E-3</v>
      </c>
    </row>
    <row r="62" spans="15:31" x14ac:dyDescent="0.25">
      <c r="O62" s="83">
        <v>0.9</v>
      </c>
      <c r="P62" s="83">
        <f t="shared" si="2"/>
        <v>27.963000000000001</v>
      </c>
      <c r="W62" s="133">
        <v>42506</v>
      </c>
      <c r="X62" s="10">
        <v>30.5</v>
      </c>
      <c r="Y62" s="10">
        <v>30.98</v>
      </c>
      <c r="Z62" s="10">
        <v>30.5</v>
      </c>
      <c r="AA62" s="10">
        <v>30.67</v>
      </c>
      <c r="AB62" s="95">
        <v>17749500</v>
      </c>
      <c r="AC62" s="10">
        <v>30.28</v>
      </c>
      <c r="AD62" s="2">
        <f t="shared" si="0"/>
        <v>0.48000000000000043</v>
      </c>
      <c r="AE62" s="138">
        <f t="shared" si="1"/>
        <v>4.644990046450026E-3</v>
      </c>
    </row>
    <row r="63" spans="15:31" x14ac:dyDescent="0.25">
      <c r="W63" s="133">
        <v>42503</v>
      </c>
      <c r="X63" s="10">
        <v>30.87</v>
      </c>
      <c r="Y63" s="10">
        <v>31.29</v>
      </c>
      <c r="Z63" s="10">
        <v>30.37</v>
      </c>
      <c r="AA63" s="10">
        <v>30.52</v>
      </c>
      <c r="AB63" s="95">
        <v>10563400</v>
      </c>
      <c r="AC63" s="10">
        <v>30.14</v>
      </c>
      <c r="AD63" s="2">
        <f t="shared" si="0"/>
        <v>0.91999999999999815</v>
      </c>
      <c r="AE63" s="138">
        <f t="shared" si="1"/>
        <v>-2.1110750243585552E-2</v>
      </c>
    </row>
    <row r="64" spans="15:31" x14ac:dyDescent="0.25">
      <c r="W64" s="133">
        <v>42502</v>
      </c>
      <c r="X64" s="10">
        <v>31.2</v>
      </c>
      <c r="Y64" s="10">
        <v>31.37</v>
      </c>
      <c r="Z64" s="10">
        <v>30.75</v>
      </c>
      <c r="AA64" s="10">
        <v>31.18</v>
      </c>
      <c r="AB64" s="95">
        <v>9411500</v>
      </c>
      <c r="AC64" s="10">
        <v>30.79</v>
      </c>
      <c r="AD64" s="2">
        <f t="shared" si="0"/>
        <v>0.62000000000000099</v>
      </c>
      <c r="AE64" s="138">
        <f t="shared" si="1"/>
        <v>3.2583903551643978E-3</v>
      </c>
    </row>
    <row r="65" spans="23:31" x14ac:dyDescent="0.25">
      <c r="W65" s="133">
        <v>42501</v>
      </c>
      <c r="X65" s="10">
        <v>31.32</v>
      </c>
      <c r="Y65" s="10">
        <v>31.46</v>
      </c>
      <c r="Z65" s="10">
        <v>31</v>
      </c>
      <c r="AA65" s="10">
        <v>31.08</v>
      </c>
      <c r="AB65" s="95">
        <v>8538100</v>
      </c>
      <c r="AC65" s="10">
        <v>30.69</v>
      </c>
      <c r="AD65" s="2">
        <f t="shared" si="0"/>
        <v>0.46000000000000085</v>
      </c>
      <c r="AE65" s="138">
        <f t="shared" si="1"/>
        <v>-8.720930232558155E-3</v>
      </c>
    </row>
    <row r="66" spans="23:31" x14ac:dyDescent="0.25">
      <c r="W66" s="133">
        <v>42500</v>
      </c>
      <c r="X66" s="10">
        <v>30.9</v>
      </c>
      <c r="Y66" s="10">
        <v>31.37</v>
      </c>
      <c r="Z66" s="10">
        <v>30.84</v>
      </c>
      <c r="AA66" s="10">
        <v>31.35</v>
      </c>
      <c r="AB66" s="95">
        <v>9185400</v>
      </c>
      <c r="AC66" s="10">
        <v>30.96</v>
      </c>
      <c r="AD66" s="2">
        <f t="shared" si="0"/>
        <v>0.53000000000000114</v>
      </c>
      <c r="AE66" s="138">
        <f t="shared" si="1"/>
        <v>1.875616979269501E-2</v>
      </c>
    </row>
    <row r="67" spans="23:31" x14ac:dyDescent="0.25">
      <c r="W67" s="133">
        <v>42499</v>
      </c>
      <c r="X67" s="10">
        <v>31</v>
      </c>
      <c r="Y67" s="10">
        <v>31.07</v>
      </c>
      <c r="Z67" s="10">
        <v>30.54</v>
      </c>
      <c r="AA67" s="10">
        <v>30.78</v>
      </c>
      <c r="AB67" s="95">
        <v>8127200</v>
      </c>
      <c r="AC67" s="10">
        <v>30.39</v>
      </c>
      <c r="AD67" s="2">
        <f>Y67-Z67</f>
        <v>0.53000000000000114</v>
      </c>
      <c r="AE67" s="138">
        <f>AC67/AC68-1</f>
        <v>-5.8881256133463955E-3</v>
      </c>
    </row>
    <row r="68" spans="23:31" x14ac:dyDescent="0.25">
      <c r="W68" s="133">
        <v>42496</v>
      </c>
      <c r="X68" s="10">
        <v>30.73</v>
      </c>
      <c r="Y68" s="10">
        <v>31.11</v>
      </c>
      <c r="Z68" s="10">
        <v>30.56</v>
      </c>
      <c r="AA68" s="10">
        <v>30.96</v>
      </c>
      <c r="AB68" s="95">
        <v>11427900</v>
      </c>
      <c r="AC68" s="10">
        <v>30.57</v>
      </c>
      <c r="AD68" s="2">
        <f>Y68-Z68</f>
        <v>0.55000000000000071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42591</v>
      </c>
      <c r="X2" s="10">
        <v>156.54</v>
      </c>
      <c r="Y2" s="10">
        <v>157.25</v>
      </c>
      <c r="Z2" s="10">
        <v>156.25</v>
      </c>
      <c r="AA2" s="10">
        <v>156.68</v>
      </c>
      <c r="AB2" s="95">
        <v>580500</v>
      </c>
      <c r="AC2" s="10">
        <v>156.68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156.68</v>
      </c>
      <c r="W3" s="133">
        <v>42590</v>
      </c>
      <c r="X3" s="10">
        <v>157.44</v>
      </c>
      <c r="Y3" s="10">
        <v>157.81</v>
      </c>
      <c r="Z3" s="10">
        <v>156.16</v>
      </c>
      <c r="AA3" s="10">
        <v>156.52000000000001</v>
      </c>
      <c r="AB3" s="95">
        <v>833800</v>
      </c>
      <c r="AC3" s="10">
        <v>156.52000000000001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156.68</v>
      </c>
      <c r="W4" s="133">
        <v>42587</v>
      </c>
      <c r="X4" s="10">
        <v>157.32</v>
      </c>
      <c r="Y4" s="10">
        <v>157.81</v>
      </c>
      <c r="Z4" s="10">
        <v>156.82</v>
      </c>
      <c r="AA4" s="10">
        <v>157.51</v>
      </c>
      <c r="AB4" s="95">
        <v>935600</v>
      </c>
      <c r="AC4" s="10">
        <v>157.51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42586</v>
      </c>
      <c r="X5" s="10">
        <v>156.62</v>
      </c>
      <c r="Y5" s="10">
        <v>157.69</v>
      </c>
      <c r="Z5" s="10">
        <v>156.25</v>
      </c>
      <c r="AA5" s="10">
        <v>156.41999999999999</v>
      </c>
      <c r="AB5" s="95">
        <v>893300</v>
      </c>
      <c r="AC5" s="10">
        <v>156.41999999999999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42585</v>
      </c>
      <c r="X6" s="10">
        <v>156.83000000000001</v>
      </c>
      <c r="Y6" s="10">
        <v>156.83000000000001</v>
      </c>
      <c r="Z6" s="10">
        <v>155.66999999999999</v>
      </c>
      <c r="AA6" s="10">
        <v>156</v>
      </c>
      <c r="AB6" s="95">
        <v>1039700</v>
      </c>
      <c r="AC6" s="10">
        <v>156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42584</v>
      </c>
      <c r="X7" s="10">
        <v>159.53</v>
      </c>
      <c r="Y7" s="10">
        <v>159.79</v>
      </c>
      <c r="Z7" s="10">
        <v>155.88999999999999</v>
      </c>
      <c r="AA7" s="10">
        <v>156.44</v>
      </c>
      <c r="AB7" s="95">
        <v>1711300</v>
      </c>
      <c r="AC7" s="10">
        <v>156.44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42583</v>
      </c>
      <c r="X8" s="10">
        <v>158.75</v>
      </c>
      <c r="Y8" s="10">
        <v>160.68</v>
      </c>
      <c r="Z8" s="10">
        <v>158.57</v>
      </c>
      <c r="AA8" s="10">
        <v>159.56</v>
      </c>
      <c r="AB8" s="95">
        <v>1794000</v>
      </c>
      <c r="AC8" s="10">
        <v>159.56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42580</v>
      </c>
      <c r="X9" s="10">
        <v>158.94</v>
      </c>
      <c r="Y9" s="10">
        <v>159.99</v>
      </c>
      <c r="Z9" s="10">
        <v>158.38</v>
      </c>
      <c r="AA9" s="10">
        <v>158.84</v>
      </c>
      <c r="AB9" s="95">
        <v>1438600</v>
      </c>
      <c r="AC9" s="10">
        <v>158.84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42579</v>
      </c>
      <c r="X10" s="10">
        <v>157.16</v>
      </c>
      <c r="Y10" s="10">
        <v>159.26</v>
      </c>
      <c r="Z10" s="10">
        <v>156.56</v>
      </c>
      <c r="AA10" s="10">
        <v>158.82</v>
      </c>
      <c r="AB10" s="95">
        <v>1654700</v>
      </c>
      <c r="AC10" s="10">
        <v>158.82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42578</v>
      </c>
      <c r="X11" s="10">
        <v>159.38999999999999</v>
      </c>
      <c r="Y11" s="10">
        <v>159.5</v>
      </c>
      <c r="Z11" s="10">
        <v>157.47999999999999</v>
      </c>
      <c r="AA11" s="10">
        <v>158.9</v>
      </c>
      <c r="AB11" s="95">
        <v>1536800</v>
      </c>
      <c r="AC11" s="10">
        <v>158.9</v>
      </c>
      <c r="AD11" s="2"/>
      <c r="AE11" s="138"/>
    </row>
    <row r="12" spans="1:43" x14ac:dyDescent="0.25">
      <c r="W12" s="133">
        <v>42577</v>
      </c>
      <c r="X12" s="10">
        <v>157</v>
      </c>
      <c r="Y12" s="10">
        <v>159.13</v>
      </c>
      <c r="Z12" s="10">
        <v>156.30000000000001</v>
      </c>
      <c r="AA12" s="10">
        <v>158.88999999999999</v>
      </c>
      <c r="AB12" s="95">
        <v>1508200</v>
      </c>
      <c r="AC12" s="10">
        <v>158.88999999999999</v>
      </c>
      <c r="AD12" s="2"/>
      <c r="AE12" s="138"/>
    </row>
    <row r="13" spans="1:43" x14ac:dyDescent="0.25">
      <c r="W13" s="133">
        <v>42576</v>
      </c>
      <c r="X13" s="10">
        <v>157</v>
      </c>
      <c r="Y13" s="10">
        <v>157.56</v>
      </c>
      <c r="Z13" s="10">
        <v>156.29</v>
      </c>
      <c r="AA13" s="10">
        <v>156.97999999999999</v>
      </c>
      <c r="AB13" s="95">
        <v>1119400</v>
      </c>
      <c r="AC13" s="10">
        <v>156.97999999999999</v>
      </c>
      <c r="AD13" s="2"/>
      <c r="AE13" s="138"/>
    </row>
    <row r="14" spans="1:43" x14ac:dyDescent="0.25">
      <c r="W14" s="133">
        <v>42573</v>
      </c>
      <c r="X14" s="10">
        <v>156.82</v>
      </c>
      <c r="Y14" s="10">
        <v>157.37</v>
      </c>
      <c r="Z14" s="10">
        <v>156.02000000000001</v>
      </c>
      <c r="AA14" s="10">
        <v>156.88999999999999</v>
      </c>
      <c r="AB14" s="95">
        <v>901900</v>
      </c>
      <c r="AC14" s="10">
        <v>156.88999999999999</v>
      </c>
      <c r="AD14" s="2"/>
      <c r="AE14" s="138"/>
    </row>
    <row r="15" spans="1:43" x14ac:dyDescent="0.25">
      <c r="W15" s="133">
        <v>42572</v>
      </c>
      <c r="X15" s="10">
        <v>157.53</v>
      </c>
      <c r="Y15" s="10">
        <v>157.79</v>
      </c>
      <c r="Z15" s="10">
        <v>155.72</v>
      </c>
      <c r="AA15" s="10">
        <v>156.19999999999999</v>
      </c>
      <c r="AB15" s="95">
        <v>1103200</v>
      </c>
      <c r="AC15" s="10">
        <v>156.19999999999999</v>
      </c>
      <c r="AD15" s="2"/>
      <c r="AE15" s="138"/>
    </row>
    <row r="16" spans="1:43" x14ac:dyDescent="0.25">
      <c r="W16" s="133">
        <v>42571</v>
      </c>
      <c r="X16" s="10">
        <v>156.79</v>
      </c>
      <c r="Y16" s="10">
        <v>158.1</v>
      </c>
      <c r="Z16" s="10">
        <v>156.54</v>
      </c>
      <c r="AA16" s="10">
        <v>157.69</v>
      </c>
      <c r="AB16" s="95">
        <v>686900</v>
      </c>
      <c r="AC16" s="10">
        <v>157.69</v>
      </c>
      <c r="AD16" s="2"/>
      <c r="AE16" s="138"/>
    </row>
    <row r="17" spans="1:31" x14ac:dyDescent="0.25">
      <c r="W17" s="133">
        <v>42570</v>
      </c>
      <c r="X17" s="10">
        <v>156.27000000000001</v>
      </c>
      <c r="Y17" s="10">
        <v>156.94</v>
      </c>
      <c r="Z17" s="10">
        <v>155.56</v>
      </c>
      <c r="AA17" s="10">
        <v>156.63999999999999</v>
      </c>
      <c r="AB17" s="95">
        <v>679200</v>
      </c>
      <c r="AC17" s="10">
        <v>156.63999999999999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42569</v>
      </c>
      <c r="X18" s="10">
        <v>156.65</v>
      </c>
      <c r="Y18" s="10">
        <v>157.32</v>
      </c>
      <c r="Z18" s="10">
        <v>156.06</v>
      </c>
      <c r="AA18" s="10">
        <v>157.05000000000001</v>
      </c>
      <c r="AB18" s="95">
        <v>1098900</v>
      </c>
      <c r="AC18" s="10">
        <v>157.05000000000001</v>
      </c>
      <c r="AD18" s="2"/>
      <c r="AE18" s="138"/>
    </row>
    <row r="19" spans="1:31" x14ac:dyDescent="0.25">
      <c r="W19" s="133">
        <v>42566</v>
      </c>
      <c r="X19" s="10">
        <v>158.37</v>
      </c>
      <c r="Y19" s="10">
        <v>158.37</v>
      </c>
      <c r="Z19" s="10">
        <v>156.75</v>
      </c>
      <c r="AA19" s="10">
        <v>157.04</v>
      </c>
      <c r="AB19" s="95">
        <v>1628200</v>
      </c>
      <c r="AC19" s="10">
        <v>157.04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42565</v>
      </c>
      <c r="X20" s="10">
        <v>156.6</v>
      </c>
      <c r="Y20" s="10">
        <v>158.07</v>
      </c>
      <c r="Z20" s="10">
        <v>155.69999999999999</v>
      </c>
      <c r="AA20" s="10">
        <v>157.72999999999999</v>
      </c>
      <c r="AB20" s="95">
        <v>2033500</v>
      </c>
      <c r="AC20" s="10">
        <v>157.72999999999999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42564</v>
      </c>
      <c r="X21" s="10">
        <v>155.01</v>
      </c>
      <c r="Y21" s="10">
        <v>155.16999999999999</v>
      </c>
      <c r="Z21" s="10">
        <v>154.09</v>
      </c>
      <c r="AA21" s="10">
        <v>154.80000000000001</v>
      </c>
      <c r="AB21" s="95">
        <v>844200</v>
      </c>
      <c r="AC21" s="10">
        <v>154.80000000000001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42563</v>
      </c>
      <c r="X22" s="10">
        <v>153.22999999999999</v>
      </c>
      <c r="Y22" s="10">
        <v>154.77000000000001</v>
      </c>
      <c r="Z22" s="10">
        <v>152.44999999999999</v>
      </c>
      <c r="AA22" s="10">
        <v>154.38</v>
      </c>
      <c r="AB22" s="95">
        <v>1188000</v>
      </c>
      <c r="AC22" s="10">
        <v>154.38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42562</v>
      </c>
      <c r="X23" s="10">
        <v>153.07</v>
      </c>
      <c r="Y23" s="10">
        <v>153.65</v>
      </c>
      <c r="Z23" s="10">
        <v>152.01</v>
      </c>
      <c r="AA23" s="10">
        <v>152.34</v>
      </c>
      <c r="AB23" s="95">
        <v>959100</v>
      </c>
      <c r="AC23" s="10">
        <v>152.34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42559</v>
      </c>
      <c r="X24" s="10">
        <v>150.47</v>
      </c>
      <c r="Y24" s="10">
        <v>153.41999999999999</v>
      </c>
      <c r="Z24" s="10">
        <v>150.36000000000001</v>
      </c>
      <c r="AA24" s="10">
        <v>152.69</v>
      </c>
      <c r="AB24" s="95">
        <v>1153700</v>
      </c>
      <c r="AC24" s="10">
        <v>152.69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42558</v>
      </c>
      <c r="X25" s="10">
        <v>148.84</v>
      </c>
      <c r="Y25" s="10">
        <v>149.72999999999999</v>
      </c>
      <c r="Z25" s="10">
        <v>148.44999999999999</v>
      </c>
      <c r="AA25" s="10">
        <v>149.06</v>
      </c>
      <c r="AB25" s="95">
        <v>1331900</v>
      </c>
      <c r="AC25" s="10">
        <v>149.06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42557</v>
      </c>
      <c r="X26" s="10">
        <v>146.4</v>
      </c>
      <c r="Y26" s="10">
        <v>149.38</v>
      </c>
      <c r="Z26" s="10">
        <v>145.75</v>
      </c>
      <c r="AA26" s="10">
        <v>149.11000000000001</v>
      </c>
      <c r="AB26" s="95">
        <v>1869400</v>
      </c>
      <c r="AC26" s="10">
        <v>149.11000000000001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42556</v>
      </c>
      <c r="X27" s="10">
        <v>148.19999999999999</v>
      </c>
      <c r="Y27" s="10">
        <v>148.74</v>
      </c>
      <c r="Z27" s="10">
        <v>146.63999999999999</v>
      </c>
      <c r="AA27" s="10">
        <v>147.25</v>
      </c>
      <c r="AB27" s="95">
        <v>1878200</v>
      </c>
      <c r="AC27" s="10">
        <v>147.25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42552</v>
      </c>
      <c r="X28" s="10">
        <v>147.94</v>
      </c>
      <c r="Y28" s="10">
        <v>149.85</v>
      </c>
      <c r="Z28" s="10">
        <v>147.47</v>
      </c>
      <c r="AA28" s="10">
        <v>149.22999999999999</v>
      </c>
      <c r="AB28" s="95">
        <v>1433100</v>
      </c>
      <c r="AC28" s="10">
        <v>149.22999999999999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42551</v>
      </c>
      <c r="X29" s="10">
        <v>145.59</v>
      </c>
      <c r="Y29" s="10">
        <v>147.78</v>
      </c>
      <c r="Z29" s="10">
        <v>145.13</v>
      </c>
      <c r="AA29" s="10">
        <v>147.76</v>
      </c>
      <c r="AB29" s="95">
        <v>2419800</v>
      </c>
      <c r="AC29" s="10">
        <v>147.76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42550</v>
      </c>
      <c r="X30" s="10">
        <v>144.47</v>
      </c>
      <c r="Y30" s="10">
        <v>145.65</v>
      </c>
      <c r="Z30" s="10">
        <v>143.09</v>
      </c>
      <c r="AA30" s="10">
        <v>145.16</v>
      </c>
      <c r="AB30" s="95">
        <v>1998800</v>
      </c>
      <c r="AC30" s="10">
        <v>145.16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42549</v>
      </c>
      <c r="X31" s="10">
        <v>142.37</v>
      </c>
      <c r="Y31" s="10">
        <v>143.27000000000001</v>
      </c>
      <c r="Z31" s="10">
        <v>141.5</v>
      </c>
      <c r="AA31" s="10">
        <v>143.15</v>
      </c>
      <c r="AB31" s="95">
        <v>2075100</v>
      </c>
      <c r="AC31" s="10">
        <v>143.15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42548</v>
      </c>
      <c r="X32" s="10">
        <v>143.84</v>
      </c>
      <c r="Y32" s="10">
        <v>144.65</v>
      </c>
      <c r="Z32" s="10">
        <v>140.21</v>
      </c>
      <c r="AA32" s="10">
        <v>140.93</v>
      </c>
      <c r="AB32" s="95">
        <v>2842400</v>
      </c>
      <c r="AC32" s="10">
        <v>140.93</v>
      </c>
      <c r="AD32" s="2"/>
      <c r="AE32" s="138"/>
    </row>
    <row r="33" spans="1:31" x14ac:dyDescent="0.25">
      <c r="W33" s="133">
        <v>42545</v>
      </c>
      <c r="X33" s="10">
        <v>146.63</v>
      </c>
      <c r="Y33" s="10">
        <v>148.84</v>
      </c>
      <c r="Z33" s="10">
        <v>144.62</v>
      </c>
      <c r="AA33" s="10">
        <v>145.35</v>
      </c>
      <c r="AB33" s="95">
        <v>3149400</v>
      </c>
      <c r="AC33" s="10">
        <v>145.35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42544</v>
      </c>
      <c r="X34" s="10">
        <v>151.5</v>
      </c>
      <c r="Y34" s="10">
        <v>152.19</v>
      </c>
      <c r="Z34" s="10">
        <v>150.80000000000001</v>
      </c>
      <c r="AA34" s="10">
        <v>152.13999999999999</v>
      </c>
      <c r="AB34" s="95">
        <v>1136900</v>
      </c>
      <c r="AC34" s="10">
        <v>152.13999999999999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42543</v>
      </c>
      <c r="X35" s="10">
        <v>149.1</v>
      </c>
      <c r="Y35" s="10">
        <v>151.5</v>
      </c>
      <c r="Z35" s="10">
        <v>149.05000000000001</v>
      </c>
      <c r="AA35" s="10">
        <v>149.85</v>
      </c>
      <c r="AB35" s="95">
        <v>936000</v>
      </c>
      <c r="AC35" s="10">
        <v>149.85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42542</v>
      </c>
      <c r="X36" s="10">
        <v>148.94999999999999</v>
      </c>
      <c r="Y36" s="10">
        <v>150.09</v>
      </c>
      <c r="Z36" s="10">
        <v>148.38999999999999</v>
      </c>
      <c r="AA36" s="10">
        <v>148.91</v>
      </c>
      <c r="AB36" s="95">
        <v>1257900</v>
      </c>
      <c r="AC36" s="10">
        <v>148.91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42541</v>
      </c>
      <c r="X37" s="10">
        <v>147.72</v>
      </c>
      <c r="Y37" s="10">
        <v>149.19999999999999</v>
      </c>
      <c r="Z37" s="10">
        <v>147.55000000000001</v>
      </c>
      <c r="AA37" s="10">
        <v>148.37</v>
      </c>
      <c r="AB37" s="95">
        <v>1264400</v>
      </c>
      <c r="AC37" s="10">
        <v>148.37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42538</v>
      </c>
      <c r="X38" s="10">
        <v>147.11000000000001</v>
      </c>
      <c r="Y38" s="10">
        <v>147.38</v>
      </c>
      <c r="Z38" s="10">
        <v>145.83000000000001</v>
      </c>
      <c r="AA38" s="10">
        <v>146.24</v>
      </c>
      <c r="AB38" s="95">
        <v>1418500</v>
      </c>
      <c r="AC38" s="10">
        <v>146.24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42537</v>
      </c>
      <c r="X39" s="10">
        <v>146.63999999999999</v>
      </c>
      <c r="Y39" s="10">
        <v>147.4</v>
      </c>
      <c r="Z39" s="10">
        <v>145.22999999999999</v>
      </c>
      <c r="AA39" s="10">
        <v>147.22999999999999</v>
      </c>
      <c r="AB39" s="95">
        <v>1335100</v>
      </c>
      <c r="AC39" s="10">
        <v>147.22999999999999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42536</v>
      </c>
      <c r="X40" s="10">
        <v>148.38999999999999</v>
      </c>
      <c r="Y40" s="10">
        <v>148.66</v>
      </c>
      <c r="Z40" s="10">
        <v>147.26</v>
      </c>
      <c r="AA40" s="10">
        <v>147.41</v>
      </c>
      <c r="AB40" s="95">
        <v>1131800</v>
      </c>
      <c r="AC40" s="10">
        <v>147.41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42535</v>
      </c>
      <c r="X41" s="10">
        <v>149.74</v>
      </c>
      <c r="Y41" s="10">
        <v>149.82</v>
      </c>
      <c r="Z41" s="10">
        <v>147.12</v>
      </c>
      <c r="AA41" s="10">
        <v>147.97999999999999</v>
      </c>
      <c r="AB41" s="95">
        <v>1755900</v>
      </c>
      <c r="AC41" s="10">
        <v>147.97999999999999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42534</v>
      </c>
      <c r="X42" s="10">
        <v>151.5</v>
      </c>
      <c r="Y42" s="10">
        <v>152.34</v>
      </c>
      <c r="Z42" s="10">
        <v>150.44</v>
      </c>
      <c r="AA42" s="10">
        <v>150.52000000000001</v>
      </c>
      <c r="AB42" s="95">
        <v>956800</v>
      </c>
      <c r="AC42" s="10">
        <v>150.52000000000001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156.52000000000001</v>
      </c>
      <c r="W43" s="133">
        <v>42534</v>
      </c>
      <c r="X43" s="10" t="s">
        <v>185</v>
      </c>
      <c r="Y43" s="10"/>
      <c r="Z43" s="10"/>
      <c r="AA43" s="10"/>
      <c r="AB43" s="95"/>
      <c r="AC43" s="10"/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156.54</v>
      </c>
      <c r="W44" s="133">
        <v>42531</v>
      </c>
      <c r="X44" s="10">
        <v>153.04</v>
      </c>
      <c r="Y44" s="10">
        <v>153.28</v>
      </c>
      <c r="Z44" s="10">
        <v>151.41999999999999</v>
      </c>
      <c r="AA44" s="10">
        <v>151.80000000000001</v>
      </c>
      <c r="AB44" s="95">
        <v>1303100</v>
      </c>
      <c r="AC44" s="10">
        <v>151.65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8" t="s">
        <v>78</v>
      </c>
      <c r="P45" s="528"/>
      <c r="T45" s="100" t="s">
        <v>100</v>
      </c>
      <c r="U45" s="100" t="s">
        <v>498</v>
      </c>
      <c r="W45" s="133">
        <v>42530</v>
      </c>
      <c r="X45" s="10">
        <v>153.6</v>
      </c>
      <c r="Y45" s="10">
        <v>154.81</v>
      </c>
      <c r="Z45" s="10">
        <v>153.01</v>
      </c>
      <c r="AA45" s="10">
        <v>154.15</v>
      </c>
      <c r="AB45" s="95">
        <v>1002600</v>
      </c>
      <c r="AC45" s="10">
        <v>154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172.34800000000001</v>
      </c>
      <c r="Q46" s="2"/>
      <c r="T46" s="100" t="s">
        <v>101</v>
      </c>
      <c r="U46" s="100" t="s">
        <v>499</v>
      </c>
      <c r="W46" s="133">
        <v>42529</v>
      </c>
      <c r="X46" s="10">
        <v>152.96</v>
      </c>
      <c r="Y46" s="10">
        <v>154.30000000000001</v>
      </c>
      <c r="Z46" s="10">
        <v>151.99</v>
      </c>
      <c r="AA46" s="10">
        <v>154.13999999999999</v>
      </c>
      <c r="AB46" s="95">
        <v>1395000</v>
      </c>
      <c r="AC46" s="10">
        <v>153.99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170.78120000000001</v>
      </c>
      <c r="Q47" s="2"/>
      <c r="T47" s="100" t="s">
        <v>102</v>
      </c>
      <c r="U47" s="100">
        <v>172.06</v>
      </c>
      <c r="W47" s="133">
        <v>42528</v>
      </c>
      <c r="X47" s="10">
        <v>153.19999999999999</v>
      </c>
      <c r="Y47" s="10">
        <v>153.61000000000001</v>
      </c>
      <c r="Z47" s="10">
        <v>152.53</v>
      </c>
      <c r="AA47" s="10">
        <v>152.69</v>
      </c>
      <c r="AB47" s="95">
        <v>1415600</v>
      </c>
      <c r="AC47" s="10">
        <v>152.54</v>
      </c>
      <c r="AD47" s="2"/>
      <c r="AE47" s="138"/>
    </row>
    <row r="48" spans="1:31" x14ac:dyDescent="0.25">
      <c r="O48" s="83">
        <v>1.08</v>
      </c>
      <c r="P48" s="83">
        <f t="shared" si="0"/>
        <v>169.21440000000001</v>
      </c>
      <c r="Q48" s="2"/>
      <c r="T48" s="100" t="s">
        <v>103</v>
      </c>
      <c r="U48" s="100">
        <v>0.98223099999999997</v>
      </c>
      <c r="W48" s="133">
        <v>42527</v>
      </c>
      <c r="X48" s="10">
        <v>152.80000000000001</v>
      </c>
      <c r="Y48" s="10">
        <v>153.9</v>
      </c>
      <c r="Z48" s="10">
        <v>152.03</v>
      </c>
      <c r="AA48" s="10">
        <v>153.19</v>
      </c>
      <c r="AB48" s="95">
        <v>1015000</v>
      </c>
      <c r="AC48" s="10">
        <v>153.04</v>
      </c>
      <c r="AD48" s="2"/>
      <c r="AE48" s="138"/>
    </row>
    <row r="49" spans="15:31" x14ac:dyDescent="0.25">
      <c r="O49" s="83">
        <v>1.07</v>
      </c>
      <c r="P49" s="83">
        <f t="shared" si="0"/>
        <v>167.64760000000001</v>
      </c>
      <c r="Q49" s="2"/>
      <c r="T49" s="100" t="s">
        <v>123</v>
      </c>
      <c r="U49" s="100" t="s">
        <v>331</v>
      </c>
      <c r="W49" s="133">
        <v>42524</v>
      </c>
      <c r="X49" s="10">
        <v>152.71</v>
      </c>
      <c r="Y49" s="10">
        <v>153.28</v>
      </c>
      <c r="Z49" s="10">
        <v>151.29</v>
      </c>
      <c r="AA49" s="10">
        <v>152.87</v>
      </c>
      <c r="AB49" s="95">
        <v>831700</v>
      </c>
      <c r="AC49" s="10">
        <v>152.72</v>
      </c>
      <c r="AD49" s="2"/>
      <c r="AE49" s="138"/>
    </row>
    <row r="50" spans="15:31" x14ac:dyDescent="0.25">
      <c r="O50" s="83">
        <v>1.06</v>
      </c>
      <c r="P50" s="83">
        <f t="shared" si="0"/>
        <v>166.08080000000001</v>
      </c>
      <c r="Q50" s="2"/>
      <c r="T50" s="100"/>
      <c r="U50" s="100"/>
      <c r="W50" s="133">
        <v>42523</v>
      </c>
      <c r="X50" s="10">
        <v>152.58000000000001</v>
      </c>
      <c r="Y50" s="10">
        <v>153.69999999999999</v>
      </c>
      <c r="Z50" s="10">
        <v>152.31</v>
      </c>
      <c r="AA50" s="10">
        <v>153.55000000000001</v>
      </c>
      <c r="AB50" s="95">
        <v>809600</v>
      </c>
      <c r="AC50" s="10">
        <v>153.4</v>
      </c>
      <c r="AD50" s="2"/>
      <c r="AE50" s="138"/>
    </row>
    <row r="51" spans="15:31" x14ac:dyDescent="0.25">
      <c r="O51" s="83">
        <v>1.05</v>
      </c>
      <c r="P51" s="83">
        <f t="shared" si="0"/>
        <v>164.51400000000001</v>
      </c>
      <c r="Q51" s="2"/>
      <c r="T51" s="100" t="s">
        <v>105</v>
      </c>
      <c r="U51" s="100" t="s">
        <v>500</v>
      </c>
      <c r="W51" s="133">
        <v>42522</v>
      </c>
      <c r="X51" s="10">
        <v>151.29</v>
      </c>
      <c r="Y51" s="10">
        <v>153.44999999999999</v>
      </c>
      <c r="Z51" s="10">
        <v>150.63</v>
      </c>
      <c r="AA51" s="10">
        <v>153.06</v>
      </c>
      <c r="AB51" s="95">
        <v>1730000</v>
      </c>
      <c r="AC51" s="10">
        <v>152.91</v>
      </c>
      <c r="AD51" s="2"/>
      <c r="AE51" s="138"/>
    </row>
    <row r="52" spans="15:31" x14ac:dyDescent="0.25">
      <c r="O52" s="83">
        <v>1.04</v>
      </c>
      <c r="P52" s="83">
        <f t="shared" si="0"/>
        <v>162.94720000000001</v>
      </c>
      <c r="Q52" s="2"/>
      <c r="T52" s="100" t="s">
        <v>106</v>
      </c>
      <c r="U52" s="100" t="s">
        <v>356</v>
      </c>
      <c r="W52" s="133">
        <v>42521</v>
      </c>
      <c r="X52" s="10">
        <v>152</v>
      </c>
      <c r="Y52" s="10">
        <v>152.12</v>
      </c>
      <c r="Z52" s="10">
        <v>150.52000000000001</v>
      </c>
      <c r="AA52" s="10">
        <v>151.77000000000001</v>
      </c>
      <c r="AB52" s="95">
        <v>2177300</v>
      </c>
      <c r="AC52" s="10">
        <v>151.62</v>
      </c>
      <c r="AD52" s="2"/>
      <c r="AE52" s="138"/>
    </row>
    <row r="53" spans="15:31" x14ac:dyDescent="0.25">
      <c r="O53" s="83">
        <v>1.03</v>
      </c>
      <c r="P53" s="83">
        <f t="shared" si="0"/>
        <v>161.38040000000001</v>
      </c>
      <c r="Q53" s="2"/>
      <c r="T53" s="100" t="s">
        <v>107</v>
      </c>
      <c r="U53" s="101">
        <v>584918</v>
      </c>
      <c r="W53" s="133">
        <v>42517</v>
      </c>
      <c r="X53" s="10">
        <v>151.52000000000001</v>
      </c>
      <c r="Y53" s="10">
        <v>152.16999999999999</v>
      </c>
      <c r="Z53" s="10">
        <v>150.35</v>
      </c>
      <c r="AA53" s="10">
        <v>152.13</v>
      </c>
      <c r="AB53" s="95">
        <v>1847600</v>
      </c>
      <c r="AC53" s="10">
        <v>151.97999999999999</v>
      </c>
      <c r="AD53" s="2"/>
      <c r="AE53" s="138"/>
    </row>
    <row r="54" spans="15:31" x14ac:dyDescent="0.25">
      <c r="O54" s="83">
        <v>1.02</v>
      </c>
      <c r="P54" s="83">
        <f t="shared" si="0"/>
        <v>159.81360000000001</v>
      </c>
      <c r="Q54" s="2"/>
      <c r="T54" s="100" t="s">
        <v>110</v>
      </c>
      <c r="U54" s="101">
        <v>1381100</v>
      </c>
      <c r="W54" s="133">
        <v>42516</v>
      </c>
      <c r="X54" s="10">
        <v>150.93</v>
      </c>
      <c r="Y54" s="10">
        <v>151.85</v>
      </c>
      <c r="Z54" s="10">
        <v>150.51</v>
      </c>
      <c r="AA54" s="10">
        <v>151.19999999999999</v>
      </c>
      <c r="AB54" s="95">
        <v>914300</v>
      </c>
      <c r="AC54" s="10">
        <v>151.05000000000001</v>
      </c>
      <c r="AD54" s="2"/>
      <c r="AE54" s="138"/>
    </row>
    <row r="55" spans="15:31" x14ac:dyDescent="0.25">
      <c r="O55" s="83">
        <v>1.01</v>
      </c>
      <c r="P55" s="83">
        <f t="shared" si="0"/>
        <v>158.24680000000001</v>
      </c>
      <c r="Q55" s="2"/>
      <c r="T55" s="100" t="s">
        <v>108</v>
      </c>
      <c r="U55" s="100" t="s">
        <v>501</v>
      </c>
      <c r="W55" s="133">
        <v>42515</v>
      </c>
      <c r="X55" s="10">
        <v>150.84</v>
      </c>
      <c r="Y55" s="10">
        <v>151.68</v>
      </c>
      <c r="Z55" s="10">
        <v>150.6</v>
      </c>
      <c r="AA55" s="10">
        <v>151.16</v>
      </c>
      <c r="AB55" s="95">
        <v>1311800</v>
      </c>
      <c r="AC55" s="10">
        <v>151.01</v>
      </c>
      <c r="AD55" s="2"/>
      <c r="AE55" s="138"/>
    </row>
    <row r="56" spans="15:31" x14ac:dyDescent="0.25">
      <c r="O56" s="83">
        <v>1</v>
      </c>
      <c r="P56" s="83">
        <f t="shared" si="0"/>
        <v>156.68</v>
      </c>
      <c r="Q56" s="2"/>
      <c r="T56" s="100" t="s">
        <v>111</v>
      </c>
      <c r="U56" s="100">
        <v>31.34</v>
      </c>
      <c r="W56" s="133">
        <v>42514</v>
      </c>
      <c r="X56" s="10">
        <v>149.24</v>
      </c>
      <c r="Y56" s="10">
        <v>151.06</v>
      </c>
      <c r="Z56" s="10">
        <v>148.79</v>
      </c>
      <c r="AA56" s="10">
        <v>150.68</v>
      </c>
      <c r="AB56" s="95">
        <v>1097600</v>
      </c>
      <c r="AC56" s="10">
        <v>150.53</v>
      </c>
      <c r="AD56" s="2"/>
      <c r="AE56" s="138"/>
    </row>
    <row r="57" spans="15:31" x14ac:dyDescent="0.25">
      <c r="O57" s="83">
        <v>0.99</v>
      </c>
      <c r="P57" s="83">
        <f t="shared" si="0"/>
        <v>155.11320000000001</v>
      </c>
      <c r="Q57" s="2"/>
      <c r="T57" s="100" t="s">
        <v>112</v>
      </c>
      <c r="U57" s="100">
        <v>5</v>
      </c>
      <c r="W57" s="133">
        <v>42513</v>
      </c>
      <c r="X57" s="10">
        <v>148.85</v>
      </c>
      <c r="Y57" s="10">
        <v>149.44</v>
      </c>
      <c r="Z57" s="10">
        <v>147.87</v>
      </c>
      <c r="AA57" s="10">
        <v>148.84</v>
      </c>
      <c r="AB57" s="95">
        <v>994100</v>
      </c>
      <c r="AC57" s="10">
        <v>148.69</v>
      </c>
      <c r="AD57" s="2"/>
      <c r="AE57" s="138"/>
    </row>
    <row r="58" spans="15:31" x14ac:dyDescent="0.25">
      <c r="O58" s="83">
        <v>0.98</v>
      </c>
      <c r="P58" s="83">
        <f t="shared" si="0"/>
        <v>153.54640000000001</v>
      </c>
      <c r="Q58" s="2"/>
      <c r="T58" s="100" t="s">
        <v>109</v>
      </c>
      <c r="U58" s="100" t="s">
        <v>325</v>
      </c>
      <c r="W58" s="133">
        <v>42510</v>
      </c>
      <c r="X58" s="10">
        <v>149.35</v>
      </c>
      <c r="Y58" s="10">
        <v>150.31</v>
      </c>
      <c r="Z58" s="10">
        <v>148.35</v>
      </c>
      <c r="AA58" s="10">
        <v>148.85</v>
      </c>
      <c r="AB58" s="95">
        <v>1420900</v>
      </c>
      <c r="AC58" s="10">
        <v>148.69999999999999</v>
      </c>
      <c r="AD58" s="2"/>
      <c r="AE58" s="138"/>
    </row>
    <row r="59" spans="15:31" x14ac:dyDescent="0.25">
      <c r="O59" s="83">
        <v>0.97</v>
      </c>
      <c r="P59" s="83">
        <f t="shared" si="0"/>
        <v>151.9796</v>
      </c>
      <c r="W59" s="133">
        <v>42509</v>
      </c>
      <c r="X59" s="10">
        <v>149.51</v>
      </c>
      <c r="Y59" s="10">
        <v>149.56</v>
      </c>
      <c r="Z59" s="10">
        <v>146.93</v>
      </c>
      <c r="AA59" s="10">
        <v>148.41999999999999</v>
      </c>
      <c r="AB59" s="95">
        <v>1428000</v>
      </c>
      <c r="AC59" s="10">
        <v>148.27000000000001</v>
      </c>
      <c r="AD59" s="2"/>
      <c r="AE59" s="138"/>
    </row>
    <row r="60" spans="15:31" x14ac:dyDescent="0.25">
      <c r="O60" s="83">
        <v>0.96</v>
      </c>
      <c r="P60" s="83">
        <f t="shared" si="0"/>
        <v>150.4128</v>
      </c>
      <c r="W60" s="133">
        <v>42508</v>
      </c>
      <c r="X60" s="10">
        <v>148.43</v>
      </c>
      <c r="Y60" s="10">
        <v>151.22</v>
      </c>
      <c r="Z60" s="10">
        <v>148.01</v>
      </c>
      <c r="AA60" s="10">
        <v>150.11000000000001</v>
      </c>
      <c r="AB60" s="95">
        <v>1715100</v>
      </c>
      <c r="AC60" s="10">
        <v>149.96</v>
      </c>
      <c r="AD60" s="2"/>
      <c r="AE60" s="138"/>
    </row>
    <row r="61" spans="15:31" x14ac:dyDescent="0.25">
      <c r="O61" s="83">
        <v>0.95</v>
      </c>
      <c r="P61" s="83">
        <f t="shared" si="0"/>
        <v>148.846</v>
      </c>
      <c r="W61" s="133">
        <v>42507</v>
      </c>
      <c r="X61" s="10">
        <v>150.19</v>
      </c>
      <c r="Y61" s="10">
        <v>150.94999999999999</v>
      </c>
      <c r="Z61" s="10">
        <v>148.06</v>
      </c>
      <c r="AA61" s="10">
        <v>148.82</v>
      </c>
      <c r="AB61" s="95">
        <v>1815800</v>
      </c>
      <c r="AC61" s="10">
        <v>148.66999999999999</v>
      </c>
      <c r="AD61" s="2"/>
      <c r="AE61" s="138"/>
    </row>
    <row r="62" spans="15:31" x14ac:dyDescent="0.25">
      <c r="O62" s="83">
        <v>0.94</v>
      </c>
      <c r="P62" s="83">
        <f t="shared" si="0"/>
        <v>147.2792</v>
      </c>
      <c r="W62" s="133">
        <v>42506</v>
      </c>
      <c r="X62" s="10">
        <v>147.9</v>
      </c>
      <c r="Y62" s="10">
        <v>150.43</v>
      </c>
      <c r="Z62" s="10">
        <v>147.69999999999999</v>
      </c>
      <c r="AA62" s="10">
        <v>150.24</v>
      </c>
      <c r="AB62" s="95">
        <v>1473000</v>
      </c>
      <c r="AC62" s="10">
        <v>150.09</v>
      </c>
      <c r="AD62" s="2"/>
      <c r="AE62" s="138"/>
    </row>
    <row r="63" spans="15:31" x14ac:dyDescent="0.25">
      <c r="O63" s="83">
        <v>0.93</v>
      </c>
      <c r="P63" s="83">
        <f t="shared" si="0"/>
        <v>145.7124</v>
      </c>
      <c r="W63" s="133">
        <v>42503</v>
      </c>
      <c r="X63" s="10">
        <v>148.37</v>
      </c>
      <c r="Y63" s="10">
        <v>149.35</v>
      </c>
      <c r="Z63" s="10">
        <v>147.4</v>
      </c>
      <c r="AA63" s="10">
        <v>147.88999999999999</v>
      </c>
      <c r="AB63" s="95">
        <v>1531100</v>
      </c>
      <c r="AC63" s="10">
        <v>147.74</v>
      </c>
      <c r="AD63" s="2"/>
      <c r="AE63" s="138"/>
    </row>
    <row r="64" spans="15:31" x14ac:dyDescent="0.25">
      <c r="O64" s="83">
        <v>0.92</v>
      </c>
      <c r="P64" s="83">
        <f t="shared" si="0"/>
        <v>144.1456</v>
      </c>
      <c r="W64" s="133">
        <v>42502</v>
      </c>
      <c r="X64" s="10">
        <v>148.29</v>
      </c>
      <c r="Y64" s="10">
        <v>149.26</v>
      </c>
      <c r="Z64" s="10">
        <v>147.58000000000001</v>
      </c>
      <c r="AA64" s="10">
        <v>148.91999999999999</v>
      </c>
      <c r="AB64" s="95">
        <v>1203300</v>
      </c>
      <c r="AC64" s="10">
        <v>148.77000000000001</v>
      </c>
      <c r="AD64" s="2"/>
      <c r="AE64" s="138"/>
    </row>
    <row r="65" spans="15:31" x14ac:dyDescent="0.25">
      <c r="O65" s="83">
        <v>0.91</v>
      </c>
      <c r="P65" s="83">
        <f t="shared" si="0"/>
        <v>142.5788</v>
      </c>
      <c r="W65" s="133">
        <v>42501</v>
      </c>
      <c r="X65" s="10">
        <v>149</v>
      </c>
      <c r="Y65" s="10">
        <v>149.94999999999999</v>
      </c>
      <c r="Z65" s="10">
        <v>147.94999999999999</v>
      </c>
      <c r="AA65" s="10">
        <v>147.97</v>
      </c>
      <c r="AB65" s="95">
        <v>972200</v>
      </c>
      <c r="AC65" s="10">
        <v>147.82</v>
      </c>
      <c r="AD65" s="2"/>
      <c r="AE65" s="138"/>
    </row>
    <row r="66" spans="15:31" x14ac:dyDescent="0.25">
      <c r="O66" s="83">
        <v>0.9</v>
      </c>
      <c r="P66" s="83">
        <f t="shared" si="0"/>
        <v>141.012</v>
      </c>
      <c r="W66" s="133">
        <v>42500</v>
      </c>
      <c r="X66" s="10">
        <v>148.36000000000001</v>
      </c>
      <c r="Y66" s="10">
        <v>148.88999999999999</v>
      </c>
      <c r="Z66" s="10">
        <v>147.08000000000001</v>
      </c>
      <c r="AA66" s="10">
        <v>148.83000000000001</v>
      </c>
      <c r="AB66" s="95">
        <v>1471500</v>
      </c>
      <c r="AC66" s="10">
        <v>148.68</v>
      </c>
      <c r="AD66" s="2"/>
      <c r="AE66" s="138"/>
    </row>
    <row r="67" spans="15:31" x14ac:dyDescent="0.25">
      <c r="W67" s="133">
        <v>42499</v>
      </c>
      <c r="X67" s="10">
        <v>147.29</v>
      </c>
      <c r="Y67" s="10">
        <v>148.5</v>
      </c>
      <c r="Z67" s="10">
        <v>146.78</v>
      </c>
      <c r="AA67" s="10">
        <v>147.46</v>
      </c>
      <c r="AB67" s="95">
        <v>1191200</v>
      </c>
      <c r="AC67" s="10">
        <v>147.31</v>
      </c>
      <c r="AD67" s="2"/>
      <c r="AE67" s="138"/>
    </row>
    <row r="68" spans="15:31" x14ac:dyDescent="0.25">
      <c r="W68" s="133">
        <v>42496</v>
      </c>
      <c r="X68" s="10">
        <v>145</v>
      </c>
      <c r="Y68" s="10">
        <v>147.53</v>
      </c>
      <c r="Z68" s="10">
        <v>144.86000000000001</v>
      </c>
      <c r="AA68" s="10">
        <v>146.97</v>
      </c>
      <c r="AB68" s="95">
        <v>1257400</v>
      </c>
      <c r="AC68" s="10">
        <v>146.82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42591</v>
      </c>
      <c r="X2" s="10">
        <v>34.049999999999997</v>
      </c>
      <c r="Y2" s="10">
        <v>34.21</v>
      </c>
      <c r="Z2" s="10">
        <v>33.79</v>
      </c>
      <c r="AA2" s="10">
        <v>33.880000000000003</v>
      </c>
      <c r="AB2" s="95">
        <v>346800</v>
      </c>
      <c r="AC2" s="10">
        <v>33.880000000000003</v>
      </c>
      <c r="AD2" s="2">
        <f>Y2-Z2</f>
        <v>0.42000000000000171</v>
      </c>
      <c r="AE2" s="138">
        <f>AC2/AC3-1</f>
        <v>-8.1967213114751969E-3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33.880000000000003</v>
      </c>
      <c r="W3" s="133">
        <v>42590</v>
      </c>
      <c r="X3" s="10">
        <v>34.130000000000003</v>
      </c>
      <c r="Y3" s="10">
        <v>34.369999999999997</v>
      </c>
      <c r="Z3" s="10">
        <v>34.03</v>
      </c>
      <c r="AA3" s="10">
        <v>34.159999999999997</v>
      </c>
      <c r="AB3" s="95">
        <v>517700</v>
      </c>
      <c r="AC3" s="10">
        <v>34.159999999999997</v>
      </c>
      <c r="AD3" s="2">
        <f t="shared" ref="AD3:AD66" si="0">Y3-Z3</f>
        <v>0.33999999999999631</v>
      </c>
      <c r="AE3" s="138">
        <f t="shared" ref="AE3:AE66" si="1">AC3/AC4-1</f>
        <v>4.410467509555982E-3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33.880000000000003</v>
      </c>
      <c r="W4" s="133">
        <v>42587</v>
      </c>
      <c r="X4" s="10">
        <v>33.57</v>
      </c>
      <c r="Y4" s="10">
        <v>34.119999999999997</v>
      </c>
      <c r="Z4" s="10">
        <v>33.520000000000003</v>
      </c>
      <c r="AA4" s="10">
        <v>34.01</v>
      </c>
      <c r="AB4" s="95">
        <v>482500</v>
      </c>
      <c r="AC4" s="10">
        <v>34.01</v>
      </c>
      <c r="AD4" s="2">
        <f t="shared" si="0"/>
        <v>0.59999999999999432</v>
      </c>
      <c r="AE4" s="138">
        <f t="shared" si="1"/>
        <v>1.9484412470023971E-2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33.35</v>
      </c>
      <c r="Y5" s="10">
        <v>33.69</v>
      </c>
      <c r="Z5" s="10">
        <v>33.33</v>
      </c>
      <c r="AA5" s="10">
        <v>33.36</v>
      </c>
      <c r="AB5" s="95">
        <v>665800</v>
      </c>
      <c r="AC5" s="10">
        <v>33.36</v>
      </c>
      <c r="AD5" s="2">
        <f t="shared" si="0"/>
        <v>0.35999999999999943</v>
      </c>
      <c r="AE5" s="138">
        <f t="shared" si="1"/>
        <v>-1.7953321364453378E-3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42585</v>
      </c>
      <c r="X6" s="10">
        <v>33.28</v>
      </c>
      <c r="Y6" s="10">
        <v>33.590000000000003</v>
      </c>
      <c r="Z6" s="10">
        <v>33.14</v>
      </c>
      <c r="AA6" s="10">
        <v>33.42</v>
      </c>
      <c r="AB6" s="95">
        <v>838600</v>
      </c>
      <c r="AC6" s="10">
        <v>33.42</v>
      </c>
      <c r="AD6" s="2">
        <f t="shared" si="0"/>
        <v>0.45000000000000284</v>
      </c>
      <c r="AE6" s="138">
        <f t="shared" si="1"/>
        <v>2.3995200959807672E-3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42584</v>
      </c>
      <c r="X7" s="10">
        <v>33.57</v>
      </c>
      <c r="Y7" s="10">
        <v>33.770000000000003</v>
      </c>
      <c r="Z7" s="10">
        <v>33.159999999999997</v>
      </c>
      <c r="AA7" s="10">
        <v>33.340000000000003</v>
      </c>
      <c r="AB7" s="95">
        <v>876700</v>
      </c>
      <c r="AC7" s="10">
        <v>33.340000000000003</v>
      </c>
      <c r="AD7" s="2">
        <f t="shared" si="0"/>
        <v>0.61000000000000654</v>
      </c>
      <c r="AE7" s="138">
        <f t="shared" si="1"/>
        <v>-8.0333234156499955E-3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33.36</v>
      </c>
      <c r="Y8" s="10">
        <v>33.81</v>
      </c>
      <c r="Z8" s="10">
        <v>33.159999999999997</v>
      </c>
      <c r="AA8" s="10">
        <v>33.61</v>
      </c>
      <c r="AB8" s="95">
        <v>1048400</v>
      </c>
      <c r="AC8" s="10">
        <v>33.61</v>
      </c>
      <c r="AD8" s="2">
        <f t="shared" si="0"/>
        <v>0.65000000000000568</v>
      </c>
      <c r="AE8" s="138">
        <f t="shared" si="1"/>
        <v>4.7832585949176831E-3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42580</v>
      </c>
      <c r="X9" s="10">
        <v>33.28</v>
      </c>
      <c r="Y9" s="10">
        <v>33.619999999999997</v>
      </c>
      <c r="Z9" s="10">
        <v>32.729999999999997</v>
      </c>
      <c r="AA9" s="10">
        <v>33.450000000000003</v>
      </c>
      <c r="AB9" s="95">
        <v>928400</v>
      </c>
      <c r="AC9" s="10">
        <v>33.450000000000003</v>
      </c>
      <c r="AD9" s="2">
        <f t="shared" si="0"/>
        <v>0.89000000000000057</v>
      </c>
      <c r="AE9" s="138">
        <f t="shared" si="1"/>
        <v>2.9985007496251548E-3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42579</v>
      </c>
      <c r="X10" s="10">
        <v>31.54</v>
      </c>
      <c r="Y10" s="10">
        <v>33.590000000000003</v>
      </c>
      <c r="Z10" s="10">
        <v>31.54</v>
      </c>
      <c r="AA10" s="10">
        <v>33.35</v>
      </c>
      <c r="AB10" s="95">
        <v>1388000</v>
      </c>
      <c r="AC10" s="10">
        <v>33.35</v>
      </c>
      <c r="AD10" s="2">
        <f t="shared" si="0"/>
        <v>2.0500000000000043</v>
      </c>
      <c r="AE10" s="138">
        <f t="shared" si="1"/>
        <v>2.9003394014193384E-2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42578</v>
      </c>
      <c r="X11" s="10">
        <v>32.08</v>
      </c>
      <c r="Y11" s="10">
        <v>32.85</v>
      </c>
      <c r="Z11" s="10">
        <v>32.020000000000003</v>
      </c>
      <c r="AA11" s="10">
        <v>32.409999999999997</v>
      </c>
      <c r="AB11" s="95">
        <v>1261000</v>
      </c>
      <c r="AC11" s="10">
        <v>32.409999999999997</v>
      </c>
      <c r="AD11" s="2">
        <f t="shared" si="0"/>
        <v>0.82999999999999829</v>
      </c>
      <c r="AE11" s="138">
        <f t="shared" si="1"/>
        <v>1.3129102844638973E-2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42577</v>
      </c>
      <c r="X12" s="10">
        <v>31.2</v>
      </c>
      <c r="Y12" s="10">
        <v>32.03</v>
      </c>
      <c r="Z12" s="10">
        <v>31.04</v>
      </c>
      <c r="AA12" s="10">
        <v>31.99</v>
      </c>
      <c r="AB12" s="95">
        <v>530400</v>
      </c>
      <c r="AC12" s="10">
        <v>31.99</v>
      </c>
      <c r="AD12" s="2">
        <f t="shared" si="0"/>
        <v>0.99000000000000199</v>
      </c>
      <c r="AE12" s="138">
        <f t="shared" si="1"/>
        <v>2.7626084163186571E-2</v>
      </c>
    </row>
    <row r="13" spans="1:43" x14ac:dyDescent="0.25">
      <c r="W13" s="133">
        <v>42576</v>
      </c>
      <c r="X13" s="10">
        <v>31.04</v>
      </c>
      <c r="Y13" s="10">
        <v>31.19</v>
      </c>
      <c r="Z13" s="10">
        <v>30.84</v>
      </c>
      <c r="AA13" s="10">
        <v>31.13</v>
      </c>
      <c r="AB13" s="95">
        <v>477100</v>
      </c>
      <c r="AC13" s="10">
        <v>31.13</v>
      </c>
      <c r="AD13" s="2">
        <f t="shared" si="0"/>
        <v>0.35000000000000142</v>
      </c>
      <c r="AE13" s="138">
        <f t="shared" si="1"/>
        <v>2.2537025112685516E-3</v>
      </c>
    </row>
    <row r="14" spans="1:43" x14ac:dyDescent="0.25">
      <c r="W14" s="133">
        <v>42573</v>
      </c>
      <c r="X14" s="10">
        <v>30.51</v>
      </c>
      <c r="Y14" s="10">
        <v>31.16</v>
      </c>
      <c r="Z14" s="10">
        <v>30.47</v>
      </c>
      <c r="AA14" s="10">
        <v>31.06</v>
      </c>
      <c r="AB14" s="95">
        <v>561600</v>
      </c>
      <c r="AC14" s="10">
        <v>31.06</v>
      </c>
      <c r="AD14" s="2">
        <f t="shared" si="0"/>
        <v>0.69000000000000128</v>
      </c>
      <c r="AE14" s="138">
        <f t="shared" si="1"/>
        <v>5.8290155440414715E-3</v>
      </c>
    </row>
    <row r="15" spans="1:43" x14ac:dyDescent="0.25">
      <c r="W15" s="133">
        <v>42572</v>
      </c>
      <c r="X15" s="10">
        <v>31.38</v>
      </c>
      <c r="Y15" s="10">
        <v>31.4</v>
      </c>
      <c r="Z15" s="10">
        <v>30.61</v>
      </c>
      <c r="AA15" s="10">
        <v>30.88</v>
      </c>
      <c r="AB15" s="95">
        <v>991600</v>
      </c>
      <c r="AC15" s="10">
        <v>30.88</v>
      </c>
      <c r="AD15" s="2">
        <f t="shared" si="0"/>
        <v>0.78999999999999915</v>
      </c>
      <c r="AE15" s="138">
        <f t="shared" si="1"/>
        <v>-2.27848101265824E-2</v>
      </c>
    </row>
    <row r="16" spans="1:43" x14ac:dyDescent="0.25">
      <c r="W16" s="133">
        <v>42571</v>
      </c>
      <c r="X16" s="10">
        <v>31.45</v>
      </c>
      <c r="Y16" s="10">
        <v>31.84</v>
      </c>
      <c r="Z16" s="10">
        <v>31.38</v>
      </c>
      <c r="AA16" s="10">
        <v>31.6</v>
      </c>
      <c r="AB16" s="95">
        <v>443800</v>
      </c>
      <c r="AC16" s="10">
        <v>31.6</v>
      </c>
      <c r="AD16" s="2">
        <f t="shared" si="0"/>
        <v>0.46000000000000085</v>
      </c>
      <c r="AE16" s="138">
        <f t="shared" si="1"/>
        <v>2.220107833809104E-3</v>
      </c>
    </row>
    <row r="17" spans="1:31" x14ac:dyDescent="0.25">
      <c r="W17" s="133">
        <v>42570</v>
      </c>
      <c r="X17" s="10">
        <v>31.46</v>
      </c>
      <c r="Y17" s="10">
        <v>31.7</v>
      </c>
      <c r="Z17" s="10">
        <v>31.42</v>
      </c>
      <c r="AA17" s="10">
        <v>31.53</v>
      </c>
      <c r="AB17" s="95">
        <v>439400</v>
      </c>
      <c r="AC17" s="10">
        <v>31.53</v>
      </c>
      <c r="AD17" s="2">
        <f t="shared" si="0"/>
        <v>0.27999999999999758</v>
      </c>
      <c r="AE17" s="138">
        <f t="shared" si="1"/>
        <v>-5.3627760252364931E-3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42569</v>
      </c>
      <c r="X18" s="10">
        <v>31.36</v>
      </c>
      <c r="Y18" s="10">
        <v>31.81</v>
      </c>
      <c r="Z18" s="10">
        <v>31.36</v>
      </c>
      <c r="AA18" s="10">
        <v>31.7</v>
      </c>
      <c r="AB18" s="95">
        <v>330000</v>
      </c>
      <c r="AC18" s="10">
        <v>31.7</v>
      </c>
      <c r="AD18" s="2">
        <f t="shared" si="0"/>
        <v>0.44999999999999929</v>
      </c>
      <c r="AE18" s="138">
        <f t="shared" si="1"/>
        <v>-9.4547746612039241E-4</v>
      </c>
    </row>
    <row r="19" spans="1:31" x14ac:dyDescent="0.25">
      <c r="W19" s="133">
        <v>42566</v>
      </c>
      <c r="X19" s="10">
        <v>31.56</v>
      </c>
      <c r="Y19" s="10">
        <v>31.78</v>
      </c>
      <c r="Z19" s="10">
        <v>31.35</v>
      </c>
      <c r="AA19" s="10">
        <v>31.73</v>
      </c>
      <c r="AB19" s="95">
        <v>658000</v>
      </c>
      <c r="AC19" s="10">
        <v>31.73</v>
      </c>
      <c r="AD19" s="2">
        <f t="shared" si="0"/>
        <v>0.42999999999999972</v>
      </c>
      <c r="AE19" s="138">
        <f t="shared" si="1"/>
        <v>6.6624365482232939E-3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42565</v>
      </c>
      <c r="X20" s="10">
        <v>31.86</v>
      </c>
      <c r="Y20" s="10">
        <v>32.03</v>
      </c>
      <c r="Z20" s="10">
        <v>31.5</v>
      </c>
      <c r="AA20" s="10">
        <v>31.52</v>
      </c>
      <c r="AB20" s="95">
        <v>568400</v>
      </c>
      <c r="AC20" s="10">
        <v>31.52</v>
      </c>
      <c r="AD20" s="2">
        <f t="shared" si="0"/>
        <v>0.53000000000000114</v>
      </c>
      <c r="AE20" s="138">
        <f t="shared" si="1"/>
        <v>-3.1715826197276087E-4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42564</v>
      </c>
      <c r="X21" s="10">
        <v>32.06</v>
      </c>
      <c r="Y21" s="10">
        <v>32.06</v>
      </c>
      <c r="Z21" s="10">
        <v>31.25</v>
      </c>
      <c r="AA21" s="10">
        <v>31.53</v>
      </c>
      <c r="AB21" s="95">
        <v>607500</v>
      </c>
      <c r="AC21" s="10">
        <v>31.53</v>
      </c>
      <c r="AD21" s="2">
        <f t="shared" si="0"/>
        <v>0.81000000000000227</v>
      </c>
      <c r="AE21" s="138">
        <f t="shared" si="1"/>
        <v>-9.1137649277184263E-3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42563</v>
      </c>
      <c r="X22" s="10">
        <v>31.76</v>
      </c>
      <c r="Y22" s="10">
        <v>31.89</v>
      </c>
      <c r="Z22" s="10">
        <v>31.35</v>
      </c>
      <c r="AA22" s="10">
        <v>31.82</v>
      </c>
      <c r="AB22" s="95">
        <v>738300</v>
      </c>
      <c r="AC22" s="10">
        <v>31.82</v>
      </c>
      <c r="AD22" s="2">
        <f t="shared" si="0"/>
        <v>0.53999999999999915</v>
      </c>
      <c r="AE22" s="138">
        <f t="shared" si="1"/>
        <v>1.7263427109974305E-2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42562</v>
      </c>
      <c r="X23" s="10">
        <v>31.5</v>
      </c>
      <c r="Y23" s="10">
        <v>31.62</v>
      </c>
      <c r="Z23" s="10">
        <v>31.02</v>
      </c>
      <c r="AA23" s="10">
        <v>31.28</v>
      </c>
      <c r="AB23" s="95">
        <v>700700</v>
      </c>
      <c r="AC23" s="10">
        <v>31.28</v>
      </c>
      <c r="AD23" s="2">
        <f t="shared" si="0"/>
        <v>0.60000000000000142</v>
      </c>
      <c r="AE23" s="138">
        <f t="shared" si="1"/>
        <v>1.889250814332244E-2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42559</v>
      </c>
      <c r="X24" s="10">
        <v>30.5</v>
      </c>
      <c r="Y24" s="10">
        <v>30.99</v>
      </c>
      <c r="Z24" s="10">
        <v>30.44</v>
      </c>
      <c r="AA24" s="10">
        <v>30.7</v>
      </c>
      <c r="AB24" s="95">
        <v>1109000</v>
      </c>
      <c r="AC24" s="10">
        <v>30.7</v>
      </c>
      <c r="AD24" s="2">
        <f t="shared" si="0"/>
        <v>0.54999999999999716</v>
      </c>
      <c r="AE24" s="138">
        <f t="shared" si="1"/>
        <v>2.3333333333333206E-2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42558</v>
      </c>
      <c r="X25" s="10">
        <v>30.16</v>
      </c>
      <c r="Y25" s="10">
        <v>30.63</v>
      </c>
      <c r="Z25" s="10">
        <v>29.65</v>
      </c>
      <c r="AA25" s="10">
        <v>30</v>
      </c>
      <c r="AB25" s="95">
        <v>804900</v>
      </c>
      <c r="AC25" s="10">
        <v>30</v>
      </c>
      <c r="AD25" s="2">
        <f t="shared" si="0"/>
        <v>0.98000000000000043</v>
      </c>
      <c r="AE25" s="138">
        <f t="shared" si="1"/>
        <v>-3.6532713384257454E-3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42557</v>
      </c>
      <c r="X26" s="10">
        <v>29.85</v>
      </c>
      <c r="Y26" s="10">
        <v>30.22</v>
      </c>
      <c r="Z26" s="10">
        <v>29.31</v>
      </c>
      <c r="AA26" s="10">
        <v>30.11</v>
      </c>
      <c r="AB26" s="95">
        <v>1179700</v>
      </c>
      <c r="AC26" s="10">
        <v>30.11</v>
      </c>
      <c r="AD26" s="2">
        <f t="shared" si="0"/>
        <v>0.91000000000000014</v>
      </c>
      <c r="AE26" s="138">
        <f t="shared" si="1"/>
        <v>2.9980013324450994E-3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42556</v>
      </c>
      <c r="X27" s="10">
        <v>30.57</v>
      </c>
      <c r="Y27" s="10">
        <v>30.76</v>
      </c>
      <c r="Z27" s="10">
        <v>29.75</v>
      </c>
      <c r="AA27" s="10">
        <v>30.02</v>
      </c>
      <c r="AB27" s="95">
        <v>645800</v>
      </c>
      <c r="AC27" s="10">
        <v>30.02</v>
      </c>
      <c r="AD27" s="2">
        <f t="shared" si="0"/>
        <v>1.0100000000000016</v>
      </c>
      <c r="AE27" s="138">
        <f t="shared" si="1"/>
        <v>-2.8478964401294493E-2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42552</v>
      </c>
      <c r="X28" s="10">
        <v>30.59</v>
      </c>
      <c r="Y28" s="10">
        <v>31.18</v>
      </c>
      <c r="Z28" s="10">
        <v>30.51</v>
      </c>
      <c r="AA28" s="10">
        <v>30.9</v>
      </c>
      <c r="AB28" s="95">
        <v>513500</v>
      </c>
      <c r="AC28" s="10">
        <v>30.9</v>
      </c>
      <c r="AD28" s="2">
        <f t="shared" si="0"/>
        <v>0.66999999999999815</v>
      </c>
      <c r="AE28" s="138">
        <f t="shared" si="1"/>
        <v>7.8277886497064575E-3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42551</v>
      </c>
      <c r="X29" s="10">
        <v>29.94</v>
      </c>
      <c r="Y29" s="10">
        <v>30.68</v>
      </c>
      <c r="Z29" s="10">
        <v>29.76</v>
      </c>
      <c r="AA29" s="10">
        <v>30.66</v>
      </c>
      <c r="AB29" s="95">
        <v>803700</v>
      </c>
      <c r="AC29" s="10">
        <v>30.66</v>
      </c>
      <c r="AD29" s="2">
        <f t="shared" si="0"/>
        <v>0.91999999999999815</v>
      </c>
      <c r="AE29" s="138">
        <f t="shared" si="1"/>
        <v>3.1628532974428136E-2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42550</v>
      </c>
      <c r="X30" s="10">
        <v>30</v>
      </c>
      <c r="Y30" s="10">
        <v>30.19</v>
      </c>
      <c r="Z30" s="10">
        <v>29.5</v>
      </c>
      <c r="AA30" s="10">
        <v>29.72</v>
      </c>
      <c r="AB30" s="95">
        <v>910500</v>
      </c>
      <c r="AC30" s="10">
        <v>29.72</v>
      </c>
      <c r="AD30" s="2">
        <f t="shared" si="0"/>
        <v>0.69000000000000128</v>
      </c>
      <c r="AE30" s="138">
        <f t="shared" si="1"/>
        <v>4.7329276538201626E-3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42549</v>
      </c>
      <c r="X31" s="10">
        <v>29.44</v>
      </c>
      <c r="Y31" s="10">
        <v>29.72</v>
      </c>
      <c r="Z31" s="10">
        <v>29.17</v>
      </c>
      <c r="AA31" s="10">
        <v>29.58</v>
      </c>
      <c r="AB31" s="95">
        <v>1352500</v>
      </c>
      <c r="AC31" s="10">
        <v>29.58</v>
      </c>
      <c r="AD31" s="2">
        <f t="shared" si="0"/>
        <v>0.54999999999999716</v>
      </c>
      <c r="AE31" s="138">
        <f t="shared" si="1"/>
        <v>2.1056265101829563E-2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42548</v>
      </c>
      <c r="X32" s="10">
        <v>29.98</v>
      </c>
      <c r="Y32" s="10">
        <v>30</v>
      </c>
      <c r="Z32" s="10">
        <v>28.72</v>
      </c>
      <c r="AA32" s="10">
        <v>28.97</v>
      </c>
      <c r="AB32" s="95">
        <v>1003800</v>
      </c>
      <c r="AC32" s="10">
        <v>28.97</v>
      </c>
      <c r="AD32" s="2">
        <f t="shared" si="0"/>
        <v>1.2800000000000011</v>
      </c>
      <c r="AE32" s="138">
        <f t="shared" si="1"/>
        <v>-4.8291721419185363E-2</v>
      </c>
    </row>
    <row r="33" spans="1:31" x14ac:dyDescent="0.25">
      <c r="W33" s="133">
        <v>42545</v>
      </c>
      <c r="X33" s="10">
        <v>31.91</v>
      </c>
      <c r="Y33" s="10">
        <v>32.01</v>
      </c>
      <c r="Z33" s="10">
        <v>30.42</v>
      </c>
      <c r="AA33" s="10">
        <v>30.44</v>
      </c>
      <c r="AB33" s="95">
        <v>1182600</v>
      </c>
      <c r="AC33" s="10">
        <v>30.44</v>
      </c>
      <c r="AD33" s="2">
        <f t="shared" si="0"/>
        <v>1.5899999999999963</v>
      </c>
      <c r="AE33" s="138">
        <f t="shared" si="1"/>
        <v>-9.0257023311416607E-2</v>
      </c>
    </row>
    <row r="34" spans="1:31" x14ac:dyDescent="0.25">
      <c r="W34" s="133">
        <v>42544</v>
      </c>
      <c r="X34" s="10">
        <v>33.17</v>
      </c>
      <c r="Y34" s="10">
        <v>33.47</v>
      </c>
      <c r="Z34" s="10">
        <v>33.17</v>
      </c>
      <c r="AA34" s="10">
        <v>33.46</v>
      </c>
      <c r="AB34" s="95">
        <v>462100</v>
      </c>
      <c r="AC34" s="10">
        <v>33.46</v>
      </c>
      <c r="AD34" s="2">
        <f t="shared" si="0"/>
        <v>0.29999999999999716</v>
      </c>
      <c r="AE34" s="138">
        <f t="shared" si="1"/>
        <v>2.5436714679742511E-2</v>
      </c>
    </row>
    <row r="35" spans="1:31" x14ac:dyDescent="0.25">
      <c r="W35" s="133">
        <v>42543</v>
      </c>
      <c r="X35" s="10">
        <v>32.85</v>
      </c>
      <c r="Y35" s="10">
        <v>32.9</v>
      </c>
      <c r="Z35" s="10">
        <v>32.49</v>
      </c>
      <c r="AA35" s="10">
        <v>32.630000000000003</v>
      </c>
      <c r="AB35" s="95">
        <v>484300</v>
      </c>
      <c r="AC35" s="10">
        <v>32.630000000000003</v>
      </c>
      <c r="AD35" s="2">
        <f t="shared" si="0"/>
        <v>0.40999999999999659</v>
      </c>
      <c r="AE35" s="138">
        <f t="shared" si="1"/>
        <v>-9.1855480710334447E-4</v>
      </c>
    </row>
    <row r="36" spans="1:31" x14ac:dyDescent="0.25">
      <c r="L36" t="s">
        <v>230</v>
      </c>
      <c r="M36" s="2">
        <f>M47+K47-F47</f>
        <v>529.88000000000284</v>
      </c>
      <c r="W36" s="133">
        <v>42542</v>
      </c>
      <c r="X36" s="10">
        <v>33.340000000000003</v>
      </c>
      <c r="Y36" s="10">
        <v>33.42</v>
      </c>
      <c r="Z36" s="10">
        <v>32.53</v>
      </c>
      <c r="AA36" s="10">
        <v>32.659999999999997</v>
      </c>
      <c r="AB36" s="95">
        <v>747400</v>
      </c>
      <c r="AC36" s="10">
        <v>32.659999999999997</v>
      </c>
      <c r="AD36" s="2">
        <f t="shared" si="0"/>
        <v>0.89000000000000057</v>
      </c>
      <c r="AE36" s="138">
        <f t="shared" si="1"/>
        <v>-2.0983213429256686E-2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42541</v>
      </c>
      <c r="X37" s="10">
        <v>33.479999999999997</v>
      </c>
      <c r="Y37" s="10">
        <v>33.72</v>
      </c>
      <c r="Z37" s="10">
        <v>33.26</v>
      </c>
      <c r="AA37" s="10">
        <v>33.36</v>
      </c>
      <c r="AB37" s="95">
        <v>406600</v>
      </c>
      <c r="AC37" s="10">
        <v>33.36</v>
      </c>
      <c r="AD37" s="2">
        <f t="shared" si="0"/>
        <v>0.46000000000000085</v>
      </c>
      <c r="AE37" s="138">
        <f t="shared" si="1"/>
        <v>1.3365735115431265E-2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42538</v>
      </c>
      <c r="X38" s="10">
        <v>32.6</v>
      </c>
      <c r="Y38" s="10">
        <v>33.07</v>
      </c>
      <c r="Z38" s="10">
        <v>32.409999999999997</v>
      </c>
      <c r="AA38" s="10">
        <v>32.92</v>
      </c>
      <c r="AB38" s="95">
        <v>893300</v>
      </c>
      <c r="AC38" s="10">
        <v>32.92</v>
      </c>
      <c r="AD38" s="2">
        <f t="shared" si="0"/>
        <v>0.66000000000000369</v>
      </c>
      <c r="AE38" s="138">
        <f t="shared" si="1"/>
        <v>1.3234841489689231E-2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42537</v>
      </c>
      <c r="X39" s="10">
        <v>32.22</v>
      </c>
      <c r="Y39" s="10">
        <v>32.619999999999997</v>
      </c>
      <c r="Z39" s="10">
        <v>31.8</v>
      </c>
      <c r="AA39" s="10">
        <v>32.49</v>
      </c>
      <c r="AB39" s="95">
        <v>568600</v>
      </c>
      <c r="AC39" s="10">
        <v>32.49</v>
      </c>
      <c r="AD39" s="2">
        <f t="shared" si="0"/>
        <v>0.81999999999999673</v>
      </c>
      <c r="AE39" s="138">
        <f t="shared" si="1"/>
        <v>1.5413070283600838E-3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42536</v>
      </c>
      <c r="X40" s="10">
        <v>32.770000000000003</v>
      </c>
      <c r="Y40" s="10">
        <v>32.97</v>
      </c>
      <c r="Z40" s="10">
        <v>32.409999999999997</v>
      </c>
      <c r="AA40" s="10">
        <v>32.44</v>
      </c>
      <c r="AB40" s="95">
        <v>415100</v>
      </c>
      <c r="AC40" s="10">
        <v>32.44</v>
      </c>
      <c r="AD40" s="2">
        <f t="shared" si="0"/>
        <v>0.56000000000000227</v>
      </c>
      <c r="AE40" s="138">
        <f t="shared" si="1"/>
        <v>-2.4600246002461912E-3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42535</v>
      </c>
      <c r="X41" s="10">
        <v>32.72</v>
      </c>
      <c r="Y41" s="10">
        <v>33.130000000000003</v>
      </c>
      <c r="Z41" s="10">
        <v>32.33</v>
      </c>
      <c r="AA41" s="10">
        <v>32.520000000000003</v>
      </c>
      <c r="AB41" s="95">
        <v>879400</v>
      </c>
      <c r="AC41" s="10">
        <v>32.520000000000003</v>
      </c>
      <c r="AD41" s="2">
        <f t="shared" si="0"/>
        <v>0.80000000000000426</v>
      </c>
      <c r="AE41" s="138">
        <f t="shared" si="1"/>
        <v>-1.1850501367365318E-2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42534</v>
      </c>
      <c r="X42" s="10">
        <v>33.369999999999997</v>
      </c>
      <c r="Y42" s="10">
        <v>33.5</v>
      </c>
      <c r="Z42" s="10">
        <v>32.89</v>
      </c>
      <c r="AA42" s="10">
        <v>32.909999999999997</v>
      </c>
      <c r="AB42" s="95">
        <v>448200</v>
      </c>
      <c r="AC42" s="10">
        <v>32.909999999999997</v>
      </c>
      <c r="AD42" s="2">
        <f t="shared" si="0"/>
        <v>0.60999999999999943</v>
      </c>
      <c r="AE42" s="138">
        <f t="shared" si="1"/>
        <v>-1.5849282296650724E-2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37.268000000000008</v>
      </c>
      <c r="T43" s="93" t="s">
        <v>98</v>
      </c>
      <c r="U43" s="444">
        <v>34.159999999999997</v>
      </c>
      <c r="W43" s="133">
        <v>42531</v>
      </c>
      <c r="X43" s="10">
        <v>33.61</v>
      </c>
      <c r="Y43" s="10">
        <v>33.630000000000003</v>
      </c>
      <c r="Z43" s="10">
        <v>33.07</v>
      </c>
      <c r="AA43" s="10">
        <v>33.44</v>
      </c>
      <c r="AB43" s="95">
        <v>877900</v>
      </c>
      <c r="AC43" s="10">
        <v>33.44</v>
      </c>
      <c r="AD43" s="2">
        <f t="shared" si="0"/>
        <v>0.56000000000000227</v>
      </c>
      <c r="AE43" s="138">
        <f t="shared" si="1"/>
        <v>-1.9067175124670155E-2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36.929200000000009</v>
      </c>
      <c r="T44" s="93" t="s">
        <v>99</v>
      </c>
      <c r="U44" s="444">
        <v>34.049999999999997</v>
      </c>
      <c r="W44" s="133">
        <v>42530</v>
      </c>
      <c r="X44" s="10">
        <v>33.96</v>
      </c>
      <c r="Y44" s="10">
        <v>34.14</v>
      </c>
      <c r="Z44" s="10">
        <v>33.74</v>
      </c>
      <c r="AA44" s="10">
        <v>34.090000000000003</v>
      </c>
      <c r="AB44" s="95">
        <v>247800</v>
      </c>
      <c r="AC44" s="10">
        <v>34.090000000000003</v>
      </c>
      <c r="AD44" s="2">
        <f t="shared" si="0"/>
        <v>0.39999999999999858</v>
      </c>
      <c r="AE44" s="138">
        <f t="shared" si="1"/>
        <v>-8.4351367073879358E-3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36.590400000000002</v>
      </c>
      <c r="T45" s="93" t="s">
        <v>100</v>
      </c>
      <c r="U45" s="444" t="s">
        <v>357</v>
      </c>
      <c r="W45" s="133">
        <v>42529</v>
      </c>
      <c r="X45" s="10">
        <v>34.5</v>
      </c>
      <c r="Y45" s="10">
        <v>34.57</v>
      </c>
      <c r="Z45" s="10">
        <v>34.25</v>
      </c>
      <c r="AA45" s="10">
        <v>34.380000000000003</v>
      </c>
      <c r="AB45" s="95">
        <v>740900</v>
      </c>
      <c r="AC45" s="10">
        <v>34.380000000000003</v>
      </c>
      <c r="AD45" s="2">
        <f t="shared" si="0"/>
        <v>0.32000000000000028</v>
      </c>
      <c r="AE45" s="138">
        <f t="shared" si="1"/>
        <v>3.2098044937263204E-3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36.251600000000003</v>
      </c>
      <c r="Q46" s="2"/>
      <c r="T46" s="93" t="s">
        <v>101</v>
      </c>
      <c r="U46" s="444" t="s">
        <v>362</v>
      </c>
      <c r="W46" s="133">
        <v>42528</v>
      </c>
      <c r="X46" s="10">
        <v>33.950000000000003</v>
      </c>
      <c r="Y46" s="10">
        <v>34.369999999999997</v>
      </c>
      <c r="Z46" s="10">
        <v>33.869999999999997</v>
      </c>
      <c r="AA46" s="10">
        <v>34.270000000000003</v>
      </c>
      <c r="AB46" s="95">
        <v>376500</v>
      </c>
      <c r="AC46" s="10">
        <v>34.270000000000003</v>
      </c>
      <c r="AD46" s="2">
        <f t="shared" si="0"/>
        <v>0.5</v>
      </c>
      <c r="AE46" s="138">
        <f t="shared" si="1"/>
        <v>9.7230406599884134E-3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35.912800000000004</v>
      </c>
      <c r="Q47" s="2"/>
      <c r="T47" s="93" t="s">
        <v>102</v>
      </c>
      <c r="U47" s="444">
        <v>34.33</v>
      </c>
      <c r="W47" s="133">
        <v>42527</v>
      </c>
      <c r="X47" s="10">
        <v>33.79</v>
      </c>
      <c r="Y47" s="10">
        <v>34.07</v>
      </c>
      <c r="Z47" s="10">
        <v>33.49</v>
      </c>
      <c r="AA47" s="10">
        <v>33.94</v>
      </c>
      <c r="AB47" s="95">
        <v>704000</v>
      </c>
      <c r="AC47" s="10">
        <v>33.94</v>
      </c>
      <c r="AD47" s="2">
        <f t="shared" si="0"/>
        <v>0.57999999999999829</v>
      </c>
      <c r="AE47" s="138">
        <f t="shared" si="1"/>
        <v>1.1323003575685275E-2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35.574000000000005</v>
      </c>
      <c r="Q48" s="2"/>
      <c r="T48" s="93" t="s">
        <v>103</v>
      </c>
      <c r="U48" s="444">
        <v>1.4225300000000001</v>
      </c>
      <c r="W48" s="133">
        <v>42524</v>
      </c>
      <c r="X48" s="10">
        <v>33.96</v>
      </c>
      <c r="Y48" s="10">
        <v>33.96</v>
      </c>
      <c r="Z48" s="10">
        <v>33.31</v>
      </c>
      <c r="AA48" s="10">
        <v>33.56</v>
      </c>
      <c r="AB48" s="95">
        <v>655300</v>
      </c>
      <c r="AC48" s="10">
        <v>33.56</v>
      </c>
      <c r="AD48" s="2">
        <f t="shared" si="0"/>
        <v>0.64999999999999858</v>
      </c>
      <c r="AE48" s="138">
        <f t="shared" si="1"/>
        <v>-7.1005917159762122E-3</v>
      </c>
    </row>
    <row r="49" spans="15:31" x14ac:dyDescent="0.25">
      <c r="O49" s="83">
        <v>1.04</v>
      </c>
      <c r="P49" s="83">
        <f t="shared" si="5"/>
        <v>35.235200000000006</v>
      </c>
      <c r="Q49" s="2"/>
      <c r="T49" s="93" t="s">
        <v>123</v>
      </c>
      <c r="U49" s="444" t="s">
        <v>351</v>
      </c>
      <c r="W49" s="133">
        <v>42523</v>
      </c>
      <c r="X49" s="10">
        <v>33.090000000000003</v>
      </c>
      <c r="Y49" s="10">
        <v>33.840000000000003</v>
      </c>
      <c r="Z49" s="10">
        <v>33.090000000000003</v>
      </c>
      <c r="AA49" s="10">
        <v>33.799999999999997</v>
      </c>
      <c r="AB49" s="95">
        <v>635100</v>
      </c>
      <c r="AC49" s="10">
        <v>33.799999999999997</v>
      </c>
      <c r="AD49" s="2">
        <f t="shared" si="0"/>
        <v>0.75</v>
      </c>
      <c r="AE49" s="138">
        <f t="shared" si="1"/>
        <v>1.6235718580877911E-2</v>
      </c>
    </row>
    <row r="50" spans="15:31" x14ac:dyDescent="0.25">
      <c r="O50" s="83">
        <v>1.03</v>
      </c>
      <c r="P50" s="83">
        <f t="shared" si="5"/>
        <v>34.896400000000007</v>
      </c>
      <c r="Q50" s="2"/>
      <c r="T50" s="93"/>
      <c r="U50" s="444"/>
      <c r="W50" s="133">
        <v>42522</v>
      </c>
      <c r="X50" s="10">
        <v>32.96</v>
      </c>
      <c r="Y50" s="10">
        <v>33.42</v>
      </c>
      <c r="Z50" s="10">
        <v>32.6</v>
      </c>
      <c r="AA50" s="10">
        <v>33.26</v>
      </c>
      <c r="AB50" s="95">
        <v>778600</v>
      </c>
      <c r="AC50" s="10">
        <v>33.26</v>
      </c>
      <c r="AD50" s="2">
        <f t="shared" si="0"/>
        <v>0.82000000000000028</v>
      </c>
      <c r="AE50" s="138">
        <f t="shared" si="1"/>
        <v>3.0075187969913486E-4</v>
      </c>
    </row>
    <row r="51" spans="15:31" x14ac:dyDescent="0.25">
      <c r="O51" s="83">
        <v>1.02</v>
      </c>
      <c r="P51" s="83">
        <f t="shared" si="5"/>
        <v>34.557600000000001</v>
      </c>
      <c r="Q51" s="2"/>
      <c r="T51" s="93" t="s">
        <v>105</v>
      </c>
      <c r="U51" s="444" t="s">
        <v>502</v>
      </c>
      <c r="W51" s="133">
        <v>42521</v>
      </c>
      <c r="X51" s="10">
        <v>33.520000000000003</v>
      </c>
      <c r="Y51" s="10">
        <v>33.979999999999997</v>
      </c>
      <c r="Z51" s="10">
        <v>33.14</v>
      </c>
      <c r="AA51" s="10">
        <v>33.25</v>
      </c>
      <c r="AB51" s="95">
        <v>966600</v>
      </c>
      <c r="AC51" s="10">
        <v>33.25</v>
      </c>
      <c r="AD51" s="2">
        <f t="shared" si="0"/>
        <v>0.83999999999999631</v>
      </c>
      <c r="AE51" s="138">
        <f t="shared" si="1"/>
        <v>-5.6818181818181213E-3</v>
      </c>
    </row>
    <row r="52" spans="15:31" x14ac:dyDescent="0.25">
      <c r="O52" s="83">
        <v>1.01</v>
      </c>
      <c r="P52" s="83">
        <f t="shared" si="5"/>
        <v>34.218800000000002</v>
      </c>
      <c r="Q52" s="2"/>
      <c r="T52" s="93" t="s">
        <v>106</v>
      </c>
      <c r="U52" s="444" t="s">
        <v>278</v>
      </c>
      <c r="W52" s="133">
        <v>42517</v>
      </c>
      <c r="X52" s="10">
        <v>33.590000000000003</v>
      </c>
      <c r="Y52" s="10">
        <v>33.9</v>
      </c>
      <c r="Z52" s="10">
        <v>33.26</v>
      </c>
      <c r="AA52" s="10">
        <v>33.44</v>
      </c>
      <c r="AB52" s="95">
        <v>579700</v>
      </c>
      <c r="AC52" s="10">
        <v>33.44</v>
      </c>
      <c r="AD52" s="2">
        <f t="shared" si="0"/>
        <v>0.64000000000000057</v>
      </c>
      <c r="AE52" s="138">
        <f t="shared" si="1"/>
        <v>-7.1258907363420665E-3</v>
      </c>
    </row>
    <row r="53" spans="15:31" x14ac:dyDescent="0.25">
      <c r="O53" s="83">
        <v>1</v>
      </c>
      <c r="P53" s="83">
        <f t="shared" si="5"/>
        <v>33.880000000000003</v>
      </c>
      <c r="Q53" s="2"/>
      <c r="T53" s="93" t="s">
        <v>107</v>
      </c>
      <c r="U53" s="445">
        <v>346792</v>
      </c>
      <c r="W53" s="133">
        <v>42516</v>
      </c>
      <c r="X53" s="10">
        <v>34.229999999999997</v>
      </c>
      <c r="Y53" s="10">
        <v>34.43</v>
      </c>
      <c r="Z53" s="10">
        <v>33.57</v>
      </c>
      <c r="AA53" s="10">
        <v>33.68</v>
      </c>
      <c r="AB53" s="95">
        <v>522000</v>
      </c>
      <c r="AC53" s="10">
        <v>33.68</v>
      </c>
      <c r="AD53" s="2">
        <f t="shared" si="0"/>
        <v>0.85999999999999943</v>
      </c>
      <c r="AE53" s="138">
        <f t="shared" si="1"/>
        <v>-1.0575793184488869E-2</v>
      </c>
    </row>
    <row r="54" spans="15:31" x14ac:dyDescent="0.25">
      <c r="O54" s="83">
        <v>0.99</v>
      </c>
      <c r="P54" s="83">
        <f t="shared" si="5"/>
        <v>33.541200000000003</v>
      </c>
      <c r="Q54" s="2"/>
      <c r="T54" s="93" t="s">
        <v>110</v>
      </c>
      <c r="U54" s="445">
        <v>685417</v>
      </c>
      <c r="W54" s="133">
        <v>42515</v>
      </c>
      <c r="X54" s="10">
        <v>33.47</v>
      </c>
      <c r="Y54" s="10">
        <v>34.159999999999997</v>
      </c>
      <c r="Z54" s="10">
        <v>33.25</v>
      </c>
      <c r="AA54" s="10">
        <v>34.04</v>
      </c>
      <c r="AB54" s="95">
        <v>506700</v>
      </c>
      <c r="AC54" s="10">
        <v>34.04</v>
      </c>
      <c r="AD54" s="2">
        <f t="shared" si="0"/>
        <v>0.90999999999999659</v>
      </c>
      <c r="AE54" s="138">
        <f t="shared" si="1"/>
        <v>2.4683925346177027E-2</v>
      </c>
    </row>
    <row r="55" spans="15:31" x14ac:dyDescent="0.25">
      <c r="O55" s="83">
        <v>0.98</v>
      </c>
      <c r="P55" s="83">
        <f t="shared" si="5"/>
        <v>33.202400000000004</v>
      </c>
      <c r="Q55" s="2"/>
      <c r="T55" s="93" t="s">
        <v>108</v>
      </c>
      <c r="U55" s="444" t="s">
        <v>503</v>
      </c>
      <c r="W55" s="133">
        <v>42514</v>
      </c>
      <c r="X55" s="10">
        <v>32.85</v>
      </c>
      <c r="Y55" s="10">
        <v>33.36</v>
      </c>
      <c r="Z55" s="10">
        <v>32.6</v>
      </c>
      <c r="AA55" s="10">
        <v>33.22</v>
      </c>
      <c r="AB55" s="95">
        <v>510300</v>
      </c>
      <c r="AC55" s="10">
        <v>33.22</v>
      </c>
      <c r="AD55" s="2">
        <f t="shared" si="0"/>
        <v>0.75999999999999801</v>
      </c>
      <c r="AE55" s="138">
        <f t="shared" si="1"/>
        <v>1.6523867809057569E-2</v>
      </c>
    </row>
    <row r="56" spans="15:31" x14ac:dyDescent="0.25">
      <c r="O56" s="83">
        <v>0.97</v>
      </c>
      <c r="P56" s="83">
        <f t="shared" si="5"/>
        <v>32.863599999999998</v>
      </c>
      <c r="Q56" s="2"/>
      <c r="T56" s="93" t="s">
        <v>111</v>
      </c>
      <c r="U56" s="444">
        <v>20.350000000000001</v>
      </c>
      <c r="W56" s="133">
        <v>42513</v>
      </c>
      <c r="X56" s="10">
        <v>32.42</v>
      </c>
      <c r="Y56" s="10">
        <v>32.729999999999997</v>
      </c>
      <c r="Z56" s="10">
        <v>32.26</v>
      </c>
      <c r="AA56" s="10">
        <v>32.68</v>
      </c>
      <c r="AB56" s="95">
        <v>467600</v>
      </c>
      <c r="AC56" s="10">
        <v>32.68</v>
      </c>
      <c r="AD56" s="2">
        <f t="shared" si="0"/>
        <v>0.46999999999999886</v>
      </c>
      <c r="AE56" s="138">
        <f t="shared" si="1"/>
        <v>3.377341111452159E-3</v>
      </c>
    </row>
    <row r="57" spans="15:31" x14ac:dyDescent="0.25">
      <c r="O57" s="83">
        <v>0.96</v>
      </c>
      <c r="P57" s="83">
        <f t="shared" si="5"/>
        <v>32.524799999999999</v>
      </c>
      <c r="Q57" s="2"/>
      <c r="T57" s="93" t="s">
        <v>112</v>
      </c>
      <c r="U57" s="444">
        <v>1.67</v>
      </c>
      <c r="W57" s="133">
        <v>42510</v>
      </c>
      <c r="X57" s="10">
        <v>32.65</v>
      </c>
      <c r="Y57" s="10">
        <v>32.840000000000003</v>
      </c>
      <c r="Z57" s="10">
        <v>32.479999999999997</v>
      </c>
      <c r="AA57" s="10">
        <v>32.57</v>
      </c>
      <c r="AB57" s="95">
        <v>423100</v>
      </c>
      <c r="AC57" s="10">
        <v>32.57</v>
      </c>
      <c r="AD57" s="2">
        <f t="shared" si="0"/>
        <v>0.36000000000000654</v>
      </c>
      <c r="AE57" s="138">
        <f t="shared" si="1"/>
        <v>5.5572707625810569E-3</v>
      </c>
    </row>
    <row r="58" spans="15:31" x14ac:dyDescent="0.25">
      <c r="O58" s="83">
        <v>0.95</v>
      </c>
      <c r="P58" s="83">
        <f t="shared" si="5"/>
        <v>32.186</v>
      </c>
      <c r="Q58" s="2"/>
      <c r="T58" s="93" t="s">
        <v>109</v>
      </c>
      <c r="U58" s="444" t="s">
        <v>504</v>
      </c>
      <c r="W58" s="133">
        <v>42509</v>
      </c>
      <c r="X58" s="10">
        <v>32.54</v>
      </c>
      <c r="Y58" s="10">
        <v>32.729999999999997</v>
      </c>
      <c r="Z58" s="10">
        <v>31.96</v>
      </c>
      <c r="AA58" s="10">
        <v>32.39</v>
      </c>
      <c r="AB58" s="95">
        <v>494500</v>
      </c>
      <c r="AC58" s="10">
        <v>32.39</v>
      </c>
      <c r="AD58" s="2">
        <f t="shared" si="0"/>
        <v>0.76999999999999602</v>
      </c>
      <c r="AE58" s="138">
        <f t="shared" si="1"/>
        <v>-1.5501519756838888E-2</v>
      </c>
    </row>
    <row r="59" spans="15:31" x14ac:dyDescent="0.25">
      <c r="O59" s="83">
        <v>0.94</v>
      </c>
      <c r="P59" s="83">
        <f t="shared" si="5"/>
        <v>31.847200000000001</v>
      </c>
      <c r="W59" s="133">
        <v>42508</v>
      </c>
      <c r="X59" s="10">
        <v>33.130000000000003</v>
      </c>
      <c r="Y59" s="10">
        <v>33.54</v>
      </c>
      <c r="Z59" s="10">
        <v>32.76</v>
      </c>
      <c r="AA59" s="10">
        <v>32.9</v>
      </c>
      <c r="AB59" s="95">
        <v>451700</v>
      </c>
      <c r="AC59" s="10">
        <v>32.9</v>
      </c>
      <c r="AD59" s="2">
        <f t="shared" si="0"/>
        <v>0.78000000000000114</v>
      </c>
      <c r="AE59" s="138" t="e">
        <f t="shared" si="1"/>
        <v>#DIV/0!</v>
      </c>
    </row>
    <row r="60" spans="15:31" x14ac:dyDescent="0.25">
      <c r="O60" s="83">
        <v>0.93</v>
      </c>
      <c r="P60" s="83">
        <f t="shared" si="5"/>
        <v>31.508400000000005</v>
      </c>
      <c r="W60" s="133">
        <v>42508</v>
      </c>
      <c r="X60" s="10" t="s">
        <v>142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0.92</v>
      </c>
      <c r="P61" s="83">
        <f t="shared" si="5"/>
        <v>31.169600000000003</v>
      </c>
      <c r="W61" s="133">
        <v>42507</v>
      </c>
      <c r="X61" s="10">
        <v>33.340000000000003</v>
      </c>
      <c r="Y61" s="10">
        <v>34.21</v>
      </c>
      <c r="Z61" s="10">
        <v>33.18</v>
      </c>
      <c r="AA61" s="10">
        <v>33.549999999999997</v>
      </c>
      <c r="AB61" s="95">
        <v>782000</v>
      </c>
      <c r="AC61" s="10">
        <v>33.29</v>
      </c>
      <c r="AD61" s="2">
        <f t="shared" si="0"/>
        <v>1.0300000000000011</v>
      </c>
      <c r="AE61" s="138">
        <f t="shared" si="1"/>
        <v>3.9203860072376528E-3</v>
      </c>
    </row>
    <row r="62" spans="15:31" x14ac:dyDescent="0.25">
      <c r="O62" s="83">
        <v>0.91</v>
      </c>
      <c r="P62" s="83">
        <f t="shared" si="5"/>
        <v>30.830800000000004</v>
      </c>
      <c r="W62" s="133">
        <v>42506</v>
      </c>
      <c r="X62" s="10">
        <v>33.19</v>
      </c>
      <c r="Y62" s="10">
        <v>33.68</v>
      </c>
      <c r="Z62" s="10">
        <v>33.03</v>
      </c>
      <c r="AA62" s="10">
        <v>33.42</v>
      </c>
      <c r="AB62" s="95">
        <v>478400</v>
      </c>
      <c r="AC62" s="10">
        <v>33.159999999999997</v>
      </c>
      <c r="AD62" s="2">
        <f t="shared" si="0"/>
        <v>0.64999999999999858</v>
      </c>
      <c r="AE62" s="138">
        <f t="shared" si="1"/>
        <v>1.5620214395099419E-2</v>
      </c>
    </row>
    <row r="63" spans="15:31" x14ac:dyDescent="0.25">
      <c r="O63" s="83">
        <v>0.9</v>
      </c>
      <c r="P63" s="83">
        <f t="shared" si="5"/>
        <v>30.492000000000004</v>
      </c>
      <c r="W63" s="133">
        <v>42503</v>
      </c>
      <c r="X63" s="10">
        <v>33.44</v>
      </c>
      <c r="Y63" s="10">
        <v>33.72</v>
      </c>
      <c r="Z63" s="10">
        <v>32.729999999999997</v>
      </c>
      <c r="AA63" s="10">
        <v>32.9</v>
      </c>
      <c r="AB63" s="95">
        <v>527000</v>
      </c>
      <c r="AC63" s="10">
        <v>32.65</v>
      </c>
      <c r="AD63" s="2">
        <f t="shared" si="0"/>
        <v>0.99000000000000199</v>
      </c>
      <c r="AE63" s="138">
        <f t="shared" si="1"/>
        <v>-1.6862390846130726E-2</v>
      </c>
    </row>
    <row r="64" spans="15:31" x14ac:dyDescent="0.25">
      <c r="W64" s="133">
        <v>42502</v>
      </c>
      <c r="X64" s="10">
        <v>34.049999999999997</v>
      </c>
      <c r="Y64" s="10">
        <v>34.22</v>
      </c>
      <c r="Z64" s="10">
        <v>33.15</v>
      </c>
      <c r="AA64" s="10">
        <v>33.47</v>
      </c>
      <c r="AB64" s="95">
        <v>813200</v>
      </c>
      <c r="AC64" s="10">
        <v>33.21</v>
      </c>
      <c r="AD64" s="2">
        <f t="shared" si="0"/>
        <v>1.0700000000000003</v>
      </c>
      <c r="AE64" s="138">
        <f t="shared" si="1"/>
        <v>-8.3607046879665692E-3</v>
      </c>
    </row>
    <row r="65" spans="23:31" x14ac:dyDescent="0.25">
      <c r="W65" s="133">
        <v>42501</v>
      </c>
      <c r="X65" s="10">
        <v>33.72</v>
      </c>
      <c r="Y65" s="10">
        <v>34.14</v>
      </c>
      <c r="Z65" s="10">
        <v>33.54</v>
      </c>
      <c r="AA65" s="10">
        <v>33.75</v>
      </c>
      <c r="AB65" s="95">
        <v>439300</v>
      </c>
      <c r="AC65" s="10">
        <v>33.49</v>
      </c>
      <c r="AD65" s="2">
        <f t="shared" si="0"/>
        <v>0.60000000000000142</v>
      </c>
      <c r="AE65" s="138">
        <f t="shared" si="1"/>
        <v>1.1958146487294208E-3</v>
      </c>
    </row>
    <row r="66" spans="23:31" x14ac:dyDescent="0.25">
      <c r="W66" s="133">
        <v>42500</v>
      </c>
      <c r="X66" s="10">
        <v>32.72</v>
      </c>
      <c r="Y66" s="10">
        <v>33.770000000000003</v>
      </c>
      <c r="Z66" s="10">
        <v>32.54</v>
      </c>
      <c r="AA66" s="10">
        <v>33.71</v>
      </c>
      <c r="AB66" s="95">
        <v>676800</v>
      </c>
      <c r="AC66" s="10">
        <v>33.450000000000003</v>
      </c>
      <c r="AD66" s="2">
        <f t="shared" si="0"/>
        <v>1.230000000000004</v>
      </c>
      <c r="AE66" s="138">
        <f t="shared" si="1"/>
        <v>3.464274667491507E-2</v>
      </c>
    </row>
    <row r="67" spans="23:31" x14ac:dyDescent="0.25">
      <c r="W67" s="133">
        <v>42499</v>
      </c>
      <c r="X67" s="10">
        <v>33.35</v>
      </c>
      <c r="Y67" s="10">
        <v>33.56</v>
      </c>
      <c r="Z67" s="10">
        <v>32.51</v>
      </c>
      <c r="AA67" s="10">
        <v>32.58</v>
      </c>
      <c r="AB67" s="95">
        <v>1254100</v>
      </c>
      <c r="AC67" s="10">
        <v>32.33</v>
      </c>
      <c r="AD67" s="2">
        <f>Y67-Z67</f>
        <v>1.0500000000000043</v>
      </c>
      <c r="AE67" s="138">
        <f>AC67/AC68-1</f>
        <v>-3.0003000300030003E-2</v>
      </c>
    </row>
    <row r="68" spans="23:31" x14ac:dyDescent="0.25">
      <c r="W68" s="133">
        <v>42496</v>
      </c>
      <c r="X68" s="10">
        <v>33.340000000000003</v>
      </c>
      <c r="Y68" s="10">
        <v>33.69</v>
      </c>
      <c r="Z68" s="10">
        <v>33.19</v>
      </c>
      <c r="AA68" s="10">
        <v>33.590000000000003</v>
      </c>
      <c r="AB68" s="95">
        <v>1106400</v>
      </c>
      <c r="AC68" s="10">
        <v>33.33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42591</v>
      </c>
      <c r="X2" s="10">
        <v>108.01</v>
      </c>
      <c r="Y2" s="10">
        <v>108.4</v>
      </c>
      <c r="Z2" s="10">
        <v>107.87</v>
      </c>
      <c r="AA2" s="10">
        <v>108.34</v>
      </c>
      <c r="AB2" s="95">
        <v>2213100</v>
      </c>
      <c r="AC2" s="10">
        <v>108.34</v>
      </c>
      <c r="AD2" s="2">
        <f>Y2-Z2</f>
        <v>0.53000000000000114</v>
      </c>
      <c r="AE2" s="138">
        <f>AC2/AC3-1</f>
        <v>5.1025141478802105E-3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108.34</v>
      </c>
      <c r="W3" s="133">
        <v>42590</v>
      </c>
      <c r="X3" s="10">
        <v>107.74</v>
      </c>
      <c r="Y3" s="10">
        <v>108.34</v>
      </c>
      <c r="Z3" s="10">
        <v>107.49</v>
      </c>
      <c r="AA3" s="10">
        <v>107.79</v>
      </c>
      <c r="AB3" s="95">
        <v>3018400</v>
      </c>
      <c r="AC3" s="10">
        <v>107.79</v>
      </c>
      <c r="AD3" s="2">
        <f t="shared" ref="AD3:AD66" si="0">Y3-Z3</f>
        <v>0.85000000000000853</v>
      </c>
      <c r="AE3" s="138">
        <f t="shared" ref="AE3:AE66" si="1">AC3/AC4-1</f>
        <v>4.6408019305754777E-4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108.34</v>
      </c>
      <c r="W4" s="133">
        <v>42587</v>
      </c>
      <c r="X4" s="10">
        <v>106.85</v>
      </c>
      <c r="Y4" s="10">
        <v>107.74</v>
      </c>
      <c r="Z4" s="10">
        <v>106.68</v>
      </c>
      <c r="AA4" s="10">
        <v>107.74</v>
      </c>
      <c r="AB4" s="95">
        <v>2676100</v>
      </c>
      <c r="AC4" s="10">
        <v>107.74</v>
      </c>
      <c r="AD4" s="2">
        <f t="shared" si="0"/>
        <v>1.0599999999999881</v>
      </c>
      <c r="AE4" s="138">
        <f t="shared" si="1"/>
        <v>1.2974802557352394E-2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106.55</v>
      </c>
      <c r="Y5" s="10">
        <v>107.07</v>
      </c>
      <c r="Z5" s="10">
        <v>106.32</v>
      </c>
      <c r="AA5" s="10">
        <v>106.36</v>
      </c>
      <c r="AB5" s="95">
        <v>1862900</v>
      </c>
      <c r="AC5" s="10">
        <v>106.36</v>
      </c>
      <c r="AD5" s="2">
        <f t="shared" si="0"/>
        <v>0.75</v>
      </c>
      <c r="AE5" s="138">
        <f t="shared" si="1"/>
        <v>6.5857559507009888E-4</v>
      </c>
    </row>
    <row r="6" spans="1:31" x14ac:dyDescent="0.25">
      <c r="O6" s="11" t="s">
        <v>64</v>
      </c>
      <c r="Q6" s="2">
        <f>Q3*Q2</f>
        <v>0</v>
      </c>
      <c r="W6" s="133">
        <v>42585</v>
      </c>
      <c r="X6" s="10">
        <v>106.27</v>
      </c>
      <c r="Y6" s="10">
        <v>106.52</v>
      </c>
      <c r="Z6" s="10">
        <v>106.02</v>
      </c>
      <c r="AA6" s="10">
        <v>106.29</v>
      </c>
      <c r="AB6" s="95">
        <v>2985400</v>
      </c>
      <c r="AC6" s="10">
        <v>106.29</v>
      </c>
      <c r="AD6" s="2">
        <f t="shared" si="0"/>
        <v>0.5</v>
      </c>
      <c r="AE6" s="138">
        <f t="shared" si="1"/>
        <v>1.8819986826024149E-4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42584</v>
      </c>
      <c r="X7" s="10">
        <v>106.49</v>
      </c>
      <c r="Y7" s="10">
        <v>106.73</v>
      </c>
      <c r="Z7" s="10">
        <v>105.89</v>
      </c>
      <c r="AA7" s="10">
        <v>106.27</v>
      </c>
      <c r="AB7" s="95">
        <v>2384100</v>
      </c>
      <c r="AC7" s="10">
        <v>106.27</v>
      </c>
      <c r="AD7" s="2">
        <f t="shared" si="0"/>
        <v>0.84000000000000341</v>
      </c>
      <c r="AE7" s="138">
        <f t="shared" si="1"/>
        <v>-6.2651954366934604E-3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42583</v>
      </c>
      <c r="X8" s="10">
        <v>107.46</v>
      </c>
      <c r="Y8" s="10">
        <v>107.65</v>
      </c>
      <c r="Z8" s="10">
        <v>106.5</v>
      </c>
      <c r="AA8" s="10">
        <v>106.94</v>
      </c>
      <c r="AB8" s="95">
        <v>3061600</v>
      </c>
      <c r="AC8" s="10">
        <v>106.94</v>
      </c>
      <c r="AD8" s="2">
        <f t="shared" si="0"/>
        <v>1.1500000000000057</v>
      </c>
      <c r="AE8" s="138">
        <f t="shared" si="1"/>
        <v>-6.5954482117975832E-3</v>
      </c>
    </row>
    <row r="9" spans="1:31" x14ac:dyDescent="0.25">
      <c r="O9" s="11" t="s">
        <v>231</v>
      </c>
      <c r="Q9" s="138">
        <f>IF(Q2=0, 0, Q8/Q6)</f>
        <v>0</v>
      </c>
      <c r="W9" s="133">
        <v>42580</v>
      </c>
      <c r="X9" s="10">
        <v>107.5</v>
      </c>
      <c r="Y9" s="10">
        <v>108.08</v>
      </c>
      <c r="Z9" s="10">
        <v>107.19</v>
      </c>
      <c r="AA9" s="10">
        <v>107.65</v>
      </c>
      <c r="AB9" s="95">
        <v>3232600</v>
      </c>
      <c r="AC9" s="10">
        <v>107.65</v>
      </c>
      <c r="AD9" s="2">
        <f t="shared" si="0"/>
        <v>0.89000000000000057</v>
      </c>
      <c r="AE9" s="138">
        <f t="shared" si="1"/>
        <v>6.506785647890645E-4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42579</v>
      </c>
      <c r="X10" s="10">
        <v>107.69</v>
      </c>
      <c r="Y10" s="10">
        <v>107.99</v>
      </c>
      <c r="Z10" s="10">
        <v>107.1</v>
      </c>
      <c r="AA10" s="10">
        <v>107.58</v>
      </c>
      <c r="AB10" s="95">
        <v>2806700</v>
      </c>
      <c r="AC10" s="10">
        <v>107.58</v>
      </c>
      <c r="AD10" s="2">
        <f t="shared" si="0"/>
        <v>0.89000000000000057</v>
      </c>
      <c r="AE10" s="138">
        <f t="shared" si="1"/>
        <v>-1.0214504596527396E-3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42578</v>
      </c>
      <c r="X11" s="10">
        <v>108.06</v>
      </c>
      <c r="Y11" s="10">
        <v>108.49</v>
      </c>
      <c r="Z11" s="10">
        <v>107.48</v>
      </c>
      <c r="AA11" s="10">
        <v>107.69</v>
      </c>
      <c r="AB11" s="95">
        <v>3995400</v>
      </c>
      <c r="AC11" s="10">
        <v>107.69</v>
      </c>
      <c r="AD11" s="2">
        <f t="shared" si="0"/>
        <v>1.0099999999999909</v>
      </c>
      <c r="AE11" s="138">
        <f t="shared" si="1"/>
        <v>-1.8537399202892546E-3</v>
      </c>
    </row>
    <row r="12" spans="1:31" x14ac:dyDescent="0.25">
      <c r="W12" s="133">
        <v>42577</v>
      </c>
      <c r="X12" s="10">
        <v>107.04</v>
      </c>
      <c r="Y12" s="10">
        <v>107.96</v>
      </c>
      <c r="Z12" s="10">
        <v>106.5</v>
      </c>
      <c r="AA12" s="10">
        <v>107.89</v>
      </c>
      <c r="AB12" s="95">
        <v>4414400</v>
      </c>
      <c r="AC12" s="10">
        <v>107.89</v>
      </c>
      <c r="AD12" s="2">
        <f t="shared" si="0"/>
        <v>1.4599999999999937</v>
      </c>
      <c r="AE12" s="138">
        <f t="shared" si="1"/>
        <v>3.0960344003822193E-2</v>
      </c>
    </row>
    <row r="13" spans="1:31" x14ac:dyDescent="0.25">
      <c r="W13" s="133">
        <v>42576</v>
      </c>
      <c r="X13" s="10">
        <v>105.05</v>
      </c>
      <c r="Y13" s="10">
        <v>105.2</v>
      </c>
      <c r="Z13" s="10">
        <v>104.42</v>
      </c>
      <c r="AA13" s="10">
        <v>104.65</v>
      </c>
      <c r="AB13" s="95">
        <v>3461300</v>
      </c>
      <c r="AC13" s="10">
        <v>104.65</v>
      </c>
      <c r="AD13" s="2">
        <f t="shared" si="0"/>
        <v>0.78000000000000114</v>
      </c>
      <c r="AE13" s="138">
        <f t="shared" si="1"/>
        <v>-4.5657757062683713E-3</v>
      </c>
    </row>
    <row r="14" spans="1:31" x14ac:dyDescent="0.25">
      <c r="W14" s="133">
        <v>42573</v>
      </c>
      <c r="X14" s="10">
        <v>104.77</v>
      </c>
      <c r="Y14" s="10">
        <v>105.2</v>
      </c>
      <c r="Z14" s="10">
        <v>104.5</v>
      </c>
      <c r="AA14" s="10">
        <v>105.13</v>
      </c>
      <c r="AB14" s="95">
        <v>3513900</v>
      </c>
      <c r="AC14" s="10">
        <v>105.13</v>
      </c>
      <c r="AD14" s="2">
        <f t="shared" si="0"/>
        <v>0.70000000000000284</v>
      </c>
      <c r="AE14" s="138">
        <f t="shared" si="1"/>
        <v>-6.8020784128484113E-3</v>
      </c>
    </row>
    <row r="15" spans="1:31" x14ac:dyDescent="0.25">
      <c r="W15" s="133">
        <v>42572</v>
      </c>
      <c r="X15" s="10">
        <v>106.37</v>
      </c>
      <c r="Y15" s="10">
        <v>106.74</v>
      </c>
      <c r="Z15" s="10">
        <v>105.61</v>
      </c>
      <c r="AA15" s="10">
        <v>105.85</v>
      </c>
      <c r="AB15" s="95">
        <v>3808900</v>
      </c>
      <c r="AC15" s="10">
        <v>105.85</v>
      </c>
      <c r="AD15" s="2">
        <f t="shared" si="0"/>
        <v>1.1299999999999955</v>
      </c>
      <c r="AE15" s="138">
        <f t="shared" si="1"/>
        <v>-1.7917766880423125E-3</v>
      </c>
    </row>
    <row r="16" spans="1:31" x14ac:dyDescent="0.25">
      <c r="W16" s="133">
        <v>42571</v>
      </c>
      <c r="X16" s="10">
        <v>105.69</v>
      </c>
      <c r="Y16" s="10">
        <v>106.28</v>
      </c>
      <c r="Z16" s="10">
        <v>105.56</v>
      </c>
      <c r="AA16" s="10">
        <v>106.04</v>
      </c>
      <c r="AB16" s="95">
        <v>2987400</v>
      </c>
      <c r="AC16" s="10">
        <v>106.04</v>
      </c>
      <c r="AD16" s="2">
        <f t="shared" si="0"/>
        <v>0.71999999999999886</v>
      </c>
      <c r="AE16" s="138">
        <f t="shared" si="1"/>
        <v>3.9765195985608237E-3</v>
      </c>
    </row>
    <row r="17" spans="1:31" x14ac:dyDescent="0.25">
      <c r="W17" s="133">
        <v>42570</v>
      </c>
      <c r="X17" s="10">
        <v>104.99</v>
      </c>
      <c r="Y17" s="10">
        <v>105.94</v>
      </c>
      <c r="Z17" s="10">
        <v>104.89</v>
      </c>
      <c r="AA17" s="10">
        <v>105.62</v>
      </c>
      <c r="AB17" s="95">
        <v>3493900</v>
      </c>
      <c r="AC17" s="10">
        <v>105.62</v>
      </c>
      <c r="AD17" s="2">
        <f t="shared" si="0"/>
        <v>1.0499999999999972</v>
      </c>
      <c r="AE17" s="138">
        <f t="shared" si="1"/>
        <v>1.2323442980377575E-3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42569</v>
      </c>
      <c r="X18" s="10">
        <v>105.48</v>
      </c>
      <c r="Y18" s="10">
        <v>105.93</v>
      </c>
      <c r="Z18" s="10">
        <v>104.88</v>
      </c>
      <c r="AA18" s="10">
        <v>105.49</v>
      </c>
      <c r="AB18" s="95">
        <v>2185300</v>
      </c>
      <c r="AC18" s="10">
        <v>105.49</v>
      </c>
      <c r="AD18" s="2">
        <f t="shared" si="0"/>
        <v>1.0500000000000114</v>
      </c>
      <c r="AE18" s="138">
        <f t="shared" si="1"/>
        <v>-9.4786729857854191E-5</v>
      </c>
    </row>
    <row r="19" spans="1:31" x14ac:dyDescent="0.25">
      <c r="W19" s="133">
        <v>42566</v>
      </c>
      <c r="X19" s="10">
        <v>105.35</v>
      </c>
      <c r="Y19" s="10">
        <v>105.65</v>
      </c>
      <c r="Z19" s="10">
        <v>104.87</v>
      </c>
      <c r="AA19" s="10">
        <v>105.5</v>
      </c>
      <c r="AB19" s="95">
        <v>2836900</v>
      </c>
      <c r="AC19" s="10">
        <v>105.5</v>
      </c>
      <c r="AD19" s="2">
        <f t="shared" si="0"/>
        <v>0.78000000000000114</v>
      </c>
      <c r="AE19" s="138">
        <f t="shared" si="1"/>
        <v>3.4240060871220113E-3</v>
      </c>
    </row>
    <row r="20" spans="1:31" x14ac:dyDescent="0.25">
      <c r="W20" s="133">
        <v>42565</v>
      </c>
      <c r="X20" s="10">
        <v>105.98</v>
      </c>
      <c r="Y20" s="10">
        <v>105.99</v>
      </c>
      <c r="Z20" s="10">
        <v>104.94</v>
      </c>
      <c r="AA20" s="10">
        <v>105.14</v>
      </c>
      <c r="AB20" s="95">
        <v>3307400</v>
      </c>
      <c r="AC20" s="10">
        <v>105.14</v>
      </c>
      <c r="AD20" s="2">
        <f t="shared" si="0"/>
        <v>1.0499999999999972</v>
      </c>
      <c r="AE20" s="138">
        <f t="shared" si="1"/>
        <v>4.757826624797179E-4</v>
      </c>
    </row>
    <row r="21" spans="1:31" x14ac:dyDescent="0.25">
      <c r="W21" s="133">
        <v>42564</v>
      </c>
      <c r="X21" s="10">
        <v>105.07</v>
      </c>
      <c r="Y21" s="10">
        <v>105.21</v>
      </c>
      <c r="Z21" s="10">
        <v>104.59</v>
      </c>
      <c r="AA21" s="10">
        <v>105.09</v>
      </c>
      <c r="AB21" s="95">
        <v>2950100</v>
      </c>
      <c r="AC21" s="10">
        <v>105.09</v>
      </c>
      <c r="AD21" s="2">
        <f t="shared" si="0"/>
        <v>0.61999999999999034</v>
      </c>
      <c r="AE21" s="138">
        <f t="shared" si="1"/>
        <v>5.6459330143541209E-3</v>
      </c>
    </row>
    <row r="22" spans="1:31" x14ac:dyDescent="0.25">
      <c r="W22" s="133">
        <v>42563</v>
      </c>
      <c r="X22" s="10">
        <v>104.23</v>
      </c>
      <c r="Y22" s="10">
        <v>105.06</v>
      </c>
      <c r="Z22" s="10">
        <v>104.09</v>
      </c>
      <c r="AA22" s="10">
        <v>104.5</v>
      </c>
      <c r="AB22" s="95">
        <v>3741400</v>
      </c>
      <c r="AC22" s="10">
        <v>104.5</v>
      </c>
      <c r="AD22" s="2">
        <f t="shared" si="0"/>
        <v>0.96999999999999886</v>
      </c>
      <c r="AE22" s="138">
        <f t="shared" si="1"/>
        <v>5.1943055021161921E-3</v>
      </c>
    </row>
    <row r="23" spans="1:31" x14ac:dyDescent="0.25">
      <c r="W23" s="133">
        <v>42562</v>
      </c>
      <c r="X23" s="10">
        <v>103.66</v>
      </c>
      <c r="Y23" s="10">
        <v>104.49</v>
      </c>
      <c r="Z23" s="10">
        <v>103.6</v>
      </c>
      <c r="AA23" s="10">
        <v>103.96</v>
      </c>
      <c r="AB23" s="95">
        <v>3317100</v>
      </c>
      <c r="AC23" s="10">
        <v>103.96</v>
      </c>
      <c r="AD23" s="2">
        <f t="shared" si="0"/>
        <v>0.89000000000000057</v>
      </c>
      <c r="AE23" s="138">
        <f t="shared" si="1"/>
        <v>2.8940767895040409E-3</v>
      </c>
    </row>
    <row r="24" spans="1:31" x14ac:dyDescent="0.25">
      <c r="W24" s="133">
        <v>42559</v>
      </c>
      <c r="X24" s="10">
        <v>102.91</v>
      </c>
      <c r="Y24" s="10">
        <v>103.74</v>
      </c>
      <c r="Z24" s="10">
        <v>102.57</v>
      </c>
      <c r="AA24" s="10">
        <v>103.66</v>
      </c>
      <c r="AB24" s="95">
        <v>3502900</v>
      </c>
      <c r="AC24" s="10">
        <v>103.66</v>
      </c>
      <c r="AD24" s="2">
        <f t="shared" si="0"/>
        <v>1.1700000000000017</v>
      </c>
      <c r="AE24" s="138">
        <f t="shared" si="1"/>
        <v>1.6573502010395202E-2</v>
      </c>
    </row>
    <row r="25" spans="1:31" x14ac:dyDescent="0.25">
      <c r="W25" s="133">
        <v>42558</v>
      </c>
      <c r="X25" s="10">
        <v>101.53</v>
      </c>
      <c r="Y25" s="10">
        <v>102.14</v>
      </c>
      <c r="Z25" s="10">
        <v>101.37</v>
      </c>
      <c r="AA25" s="10">
        <v>101.97</v>
      </c>
      <c r="AB25" s="95">
        <v>3051600</v>
      </c>
      <c r="AC25" s="10">
        <v>101.97</v>
      </c>
      <c r="AD25" s="2">
        <f t="shared" si="0"/>
        <v>0.76999999999999602</v>
      </c>
      <c r="AE25" s="138">
        <f t="shared" si="1"/>
        <v>5.8196883014400846E-3</v>
      </c>
    </row>
    <row r="26" spans="1:31" x14ac:dyDescent="0.25">
      <c r="W26" s="133">
        <v>42557</v>
      </c>
      <c r="X26" s="10">
        <v>100.55</v>
      </c>
      <c r="Y26" s="10">
        <v>101.49</v>
      </c>
      <c r="Z26" s="10">
        <v>99.31</v>
      </c>
      <c r="AA26" s="10">
        <v>101.38</v>
      </c>
      <c r="AB26" s="95">
        <v>5227500</v>
      </c>
      <c r="AC26" s="10">
        <v>101.38</v>
      </c>
      <c r="AD26" s="2">
        <f t="shared" si="0"/>
        <v>2.1799999999999926</v>
      </c>
      <c r="AE26" s="138">
        <f t="shared" si="1"/>
        <v>7.553170343867821E-3</v>
      </c>
    </row>
    <row r="27" spans="1:31" x14ac:dyDescent="0.25">
      <c r="L27" t="s">
        <v>230</v>
      </c>
      <c r="M27" s="2">
        <f>M35+K35-F35</f>
        <v>114.84999999999991</v>
      </c>
      <c r="W27" s="133">
        <v>42556</v>
      </c>
      <c r="X27" s="10">
        <v>102.1</v>
      </c>
      <c r="Y27" s="10">
        <v>102.34</v>
      </c>
      <c r="Z27" s="10">
        <v>100.21</v>
      </c>
      <c r="AA27" s="10">
        <v>100.62</v>
      </c>
      <c r="AB27" s="95">
        <v>4311100</v>
      </c>
      <c r="AC27" s="10">
        <v>100.62</v>
      </c>
      <c r="AD27" s="2">
        <f t="shared" si="0"/>
        <v>2.1300000000000097</v>
      </c>
      <c r="AE27" s="138">
        <f t="shared" si="1"/>
        <v>-2.0539277718290672E-2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42552</v>
      </c>
      <c r="X28" s="10">
        <v>102.48</v>
      </c>
      <c r="Y28" s="10">
        <v>104.19</v>
      </c>
      <c r="Z28" s="10">
        <v>102.34</v>
      </c>
      <c r="AA28" s="10">
        <v>102.73</v>
      </c>
      <c r="AB28" s="95">
        <v>6578900</v>
      </c>
      <c r="AC28" s="10">
        <v>102.73</v>
      </c>
      <c r="AD28" s="2">
        <f t="shared" si="0"/>
        <v>1.8499999999999943</v>
      </c>
      <c r="AE28" s="138">
        <f t="shared" si="1"/>
        <v>1.7552413456851657E-3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42551</v>
      </c>
      <c r="X29" s="10">
        <v>100.87</v>
      </c>
      <c r="Y29" s="10">
        <v>102.57</v>
      </c>
      <c r="Z29" s="10">
        <v>100.57</v>
      </c>
      <c r="AA29" s="10">
        <v>102.55</v>
      </c>
      <c r="AB29" s="95">
        <v>5837700</v>
      </c>
      <c r="AC29" s="10">
        <v>102.55</v>
      </c>
      <c r="AD29" s="2">
        <f t="shared" si="0"/>
        <v>2</v>
      </c>
      <c r="AE29" s="138">
        <f t="shared" si="1"/>
        <v>2.0702697322583896E-2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42550</v>
      </c>
      <c r="X30" s="10">
        <v>99.98</v>
      </c>
      <c r="Y30" s="10">
        <v>100.7</v>
      </c>
      <c r="Z30" s="10">
        <v>99.46</v>
      </c>
      <c r="AA30" s="10">
        <v>100.47</v>
      </c>
      <c r="AB30" s="95">
        <v>4737300</v>
      </c>
      <c r="AC30" s="10">
        <v>100.47</v>
      </c>
      <c r="AD30" s="2">
        <f t="shared" si="0"/>
        <v>1.2400000000000091</v>
      </c>
      <c r="AE30" s="138">
        <f t="shared" si="1"/>
        <v>1.4541048167222126E-2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42549</v>
      </c>
      <c r="X31" s="10">
        <v>98.15</v>
      </c>
      <c r="Y31" s="10">
        <v>99.12</v>
      </c>
      <c r="Z31" s="10">
        <v>97.93</v>
      </c>
      <c r="AA31" s="10">
        <v>99.03</v>
      </c>
      <c r="AB31" s="95">
        <v>5583200</v>
      </c>
      <c r="AC31" s="10">
        <v>99.03</v>
      </c>
      <c r="AD31" s="2">
        <f t="shared" si="0"/>
        <v>1.1899999999999977</v>
      </c>
      <c r="AE31" s="138">
        <f t="shared" si="1"/>
        <v>1.8722353667318226E-2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42548</v>
      </c>
      <c r="X32" s="10">
        <v>98</v>
      </c>
      <c r="Y32" s="10">
        <v>98.21</v>
      </c>
      <c r="Z32" s="10">
        <v>96.89</v>
      </c>
      <c r="AA32" s="10">
        <v>97.21</v>
      </c>
      <c r="AB32" s="95">
        <v>6236500</v>
      </c>
      <c r="AC32" s="10">
        <v>97.21</v>
      </c>
      <c r="AD32" s="2">
        <f t="shared" si="0"/>
        <v>1.3199999999999932</v>
      </c>
      <c r="AE32" s="138">
        <f t="shared" si="1"/>
        <v>-1.6988573162099341E-2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42545</v>
      </c>
      <c r="X33" s="10">
        <v>99.42</v>
      </c>
      <c r="Y33" s="10">
        <v>100.41</v>
      </c>
      <c r="Z33" s="10">
        <v>98.76</v>
      </c>
      <c r="AA33" s="10">
        <v>98.89</v>
      </c>
      <c r="AB33" s="95">
        <v>7446400</v>
      </c>
      <c r="AC33" s="10">
        <v>98.89</v>
      </c>
      <c r="AD33" s="2">
        <f t="shared" si="0"/>
        <v>1.6499999999999915</v>
      </c>
      <c r="AE33" s="138">
        <f t="shared" si="1"/>
        <v>-3.3616730186651012E-2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42544</v>
      </c>
      <c r="X34" s="10">
        <v>102.5</v>
      </c>
      <c r="Y34" s="10">
        <v>102.5</v>
      </c>
      <c r="Z34" s="10">
        <v>101.73</v>
      </c>
      <c r="AA34" s="10">
        <v>102.33</v>
      </c>
      <c r="AB34" s="95">
        <v>3074800</v>
      </c>
      <c r="AC34" s="10">
        <v>102.33</v>
      </c>
      <c r="AD34" s="2">
        <f t="shared" si="0"/>
        <v>0.76999999999999602</v>
      </c>
      <c r="AE34" s="138">
        <f t="shared" si="1"/>
        <v>9.6694622594968305E-3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42543</v>
      </c>
      <c r="X35" s="10">
        <v>101.77</v>
      </c>
      <c r="Y35" s="10">
        <v>101.97</v>
      </c>
      <c r="Z35" s="10">
        <v>101.1</v>
      </c>
      <c r="AA35" s="10">
        <v>101.35</v>
      </c>
      <c r="AB35" s="95">
        <v>2634500</v>
      </c>
      <c r="AC35" s="10">
        <v>101.35</v>
      </c>
      <c r="AD35" s="2">
        <f t="shared" si="0"/>
        <v>0.87000000000000455</v>
      </c>
      <c r="AE35" s="138">
        <f t="shared" si="1"/>
        <v>-2.165993895835383E-3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42542</v>
      </c>
      <c r="X36" s="10">
        <v>101.99</v>
      </c>
      <c r="Y36" s="10">
        <v>102.1</v>
      </c>
      <c r="Z36" s="10">
        <v>101.4</v>
      </c>
      <c r="AA36" s="10">
        <v>101.57</v>
      </c>
      <c r="AB36" s="95">
        <v>3318900</v>
      </c>
      <c r="AC36" s="10">
        <v>101.57</v>
      </c>
      <c r="AD36" s="2">
        <f t="shared" si="0"/>
        <v>0.69999999999998863</v>
      </c>
      <c r="AE36" s="138">
        <f t="shared" si="1"/>
        <v>-1.2782694198624212E-3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42541</v>
      </c>
      <c r="X37" s="10">
        <v>102.02</v>
      </c>
      <c r="Y37" s="10">
        <v>102.86</v>
      </c>
      <c r="Z37" s="10">
        <v>101.66</v>
      </c>
      <c r="AA37" s="10">
        <v>101.7</v>
      </c>
      <c r="AB37" s="95">
        <v>4447900</v>
      </c>
      <c r="AC37" s="10">
        <v>101.7</v>
      </c>
      <c r="AD37" s="2">
        <f t="shared" si="0"/>
        <v>1.2000000000000028</v>
      </c>
      <c r="AE37" s="138">
        <f t="shared" si="1"/>
        <v>4.9407114624506754E-3</v>
      </c>
    </row>
    <row r="38" spans="1:31" x14ac:dyDescent="0.25">
      <c r="W38" s="133">
        <v>42538</v>
      </c>
      <c r="X38" s="10">
        <v>100.85</v>
      </c>
      <c r="Y38" s="10">
        <v>101.69</v>
      </c>
      <c r="Z38" s="10">
        <v>100.33</v>
      </c>
      <c r="AA38" s="10">
        <v>101.2</v>
      </c>
      <c r="AB38" s="95">
        <v>5691900</v>
      </c>
      <c r="AC38" s="10">
        <v>101.2</v>
      </c>
      <c r="AD38" s="2">
        <f t="shared" si="0"/>
        <v>1.3599999999999994</v>
      </c>
      <c r="AE38" s="138">
        <f t="shared" si="1"/>
        <v>7.9113924050622231E-4</v>
      </c>
    </row>
    <row r="39" spans="1:31" ht="20.25" thickBot="1" x14ac:dyDescent="0.35">
      <c r="P39" s="528" t="s">
        <v>78</v>
      </c>
      <c r="Q39" s="528"/>
      <c r="W39" s="133">
        <v>42537</v>
      </c>
      <c r="X39" s="10">
        <v>100.29</v>
      </c>
      <c r="Y39" s="10">
        <v>101.54</v>
      </c>
      <c r="Z39" s="10">
        <v>99.35</v>
      </c>
      <c r="AA39" s="10">
        <v>101.12</v>
      </c>
      <c r="AB39" s="95">
        <v>4549900</v>
      </c>
      <c r="AC39" s="10">
        <v>101.12</v>
      </c>
      <c r="AD39" s="2">
        <f t="shared" si="0"/>
        <v>2.1900000000000119</v>
      </c>
      <c r="AE39" s="138">
        <f t="shared" si="1"/>
        <v>5.7688482196140978E-3</v>
      </c>
    </row>
    <row r="40" spans="1:31" ht="15.75" thickTop="1" x14ac:dyDescent="0.25">
      <c r="O40" s="2"/>
      <c r="P40" s="83">
        <v>1.1000000000000001</v>
      </c>
      <c r="Q40" s="83">
        <f>P40*$Q$4</f>
        <v>119.17400000000001</v>
      </c>
      <c r="W40" s="133">
        <v>42536</v>
      </c>
      <c r="X40" s="10">
        <v>101.5</v>
      </c>
      <c r="Y40" s="10">
        <v>101.74</v>
      </c>
      <c r="Z40" s="10">
        <v>100.54</v>
      </c>
      <c r="AA40" s="10">
        <v>100.54</v>
      </c>
      <c r="AB40" s="95">
        <v>4480000</v>
      </c>
      <c r="AC40" s="10">
        <v>100.54</v>
      </c>
      <c r="AD40" s="2">
        <f t="shared" si="0"/>
        <v>1.1999999999999886</v>
      </c>
      <c r="AE40" s="138">
        <f t="shared" si="1"/>
        <v>-6.4235596402806294E-3</v>
      </c>
    </row>
    <row r="41" spans="1:31" x14ac:dyDescent="0.25">
      <c r="O41" s="2"/>
      <c r="P41" s="83">
        <v>1.0900000000000001</v>
      </c>
      <c r="Q41" s="83">
        <f t="shared" ref="Q41:Q60" si="2">P41*$Q$4</f>
        <v>118.09060000000001</v>
      </c>
      <c r="W41" s="133">
        <v>42535</v>
      </c>
      <c r="X41" s="10">
        <v>101.21</v>
      </c>
      <c r="Y41" s="10">
        <v>101.91</v>
      </c>
      <c r="Z41" s="10">
        <v>100.51</v>
      </c>
      <c r="AA41" s="10">
        <v>101.19</v>
      </c>
      <c r="AB41" s="95">
        <v>3705200</v>
      </c>
      <c r="AC41" s="10">
        <v>101.19</v>
      </c>
      <c r="AD41" s="2">
        <f t="shared" si="0"/>
        <v>1.3999999999999915</v>
      </c>
      <c r="AE41" s="138">
        <f t="shared" si="1"/>
        <v>-1.9760893192366513E-4</v>
      </c>
    </row>
    <row r="42" spans="1:31" ht="20.25" thickBot="1" x14ac:dyDescent="0.35">
      <c r="O42" s="2"/>
      <c r="P42" s="83">
        <v>1.08</v>
      </c>
      <c r="Q42" s="83">
        <f t="shared" si="2"/>
        <v>117.00720000000001</v>
      </c>
      <c r="T42" s="91" t="s">
        <v>113</v>
      </c>
      <c r="W42" s="133">
        <v>42534</v>
      </c>
      <c r="X42" s="10">
        <v>101.98</v>
      </c>
      <c r="Y42" s="10">
        <v>102.4</v>
      </c>
      <c r="Z42" s="10">
        <v>101.19</v>
      </c>
      <c r="AA42" s="10">
        <v>101.21</v>
      </c>
      <c r="AB42" s="95">
        <v>4494500</v>
      </c>
      <c r="AC42" s="10">
        <v>101.21</v>
      </c>
      <c r="AD42" s="2">
        <f t="shared" si="0"/>
        <v>1.210000000000008</v>
      </c>
      <c r="AE42" s="138">
        <f t="shared" si="1"/>
        <v>-7.7450980392157476E-3</v>
      </c>
    </row>
    <row r="43" spans="1:31" ht="15.75" thickTop="1" x14ac:dyDescent="0.25">
      <c r="O43" s="2"/>
      <c r="P43" s="83">
        <v>1.07</v>
      </c>
      <c r="Q43" s="83">
        <f t="shared" si="2"/>
        <v>115.92380000000001</v>
      </c>
      <c r="T43" s="128" t="s">
        <v>98</v>
      </c>
      <c r="U43" s="98">
        <v>107.79</v>
      </c>
      <c r="W43" s="133">
        <v>42531</v>
      </c>
      <c r="X43" s="10">
        <v>101.55</v>
      </c>
      <c r="Y43" s="10">
        <v>102.39</v>
      </c>
      <c r="Z43" s="10">
        <v>101.21</v>
      </c>
      <c r="AA43" s="10">
        <v>102</v>
      </c>
      <c r="AB43" s="95">
        <v>3601700</v>
      </c>
      <c r="AC43" s="10">
        <v>102</v>
      </c>
      <c r="AD43" s="2">
        <f t="shared" si="0"/>
        <v>1.1800000000000068</v>
      </c>
      <c r="AE43" s="138">
        <f t="shared" si="1"/>
        <v>-3.1274433150898506E-3</v>
      </c>
    </row>
    <row r="44" spans="1:31" x14ac:dyDescent="0.25">
      <c r="O44" s="2"/>
      <c r="P44" s="83">
        <v>1.06</v>
      </c>
      <c r="Q44" s="83">
        <f t="shared" si="2"/>
        <v>114.8404</v>
      </c>
      <c r="T44" s="93" t="s">
        <v>99</v>
      </c>
      <c r="U44" s="88">
        <v>108.01</v>
      </c>
      <c r="W44" s="133">
        <v>42530</v>
      </c>
      <c r="X44" s="10">
        <v>101.57</v>
      </c>
      <c r="Y44" s="10">
        <v>102.35</v>
      </c>
      <c r="Z44" s="10">
        <v>101.49</v>
      </c>
      <c r="AA44" s="10">
        <v>102.32</v>
      </c>
      <c r="AB44" s="95">
        <v>3608400</v>
      </c>
      <c r="AC44" s="10">
        <v>102.32</v>
      </c>
      <c r="AD44" s="2">
        <f t="shared" si="0"/>
        <v>0.85999999999999943</v>
      </c>
      <c r="AE44" s="138">
        <f t="shared" si="1"/>
        <v>2.4492995003428941E-3</v>
      </c>
    </row>
    <row r="45" spans="1:31" x14ac:dyDescent="0.25">
      <c r="O45" s="2"/>
      <c r="P45" s="83">
        <v>1.05</v>
      </c>
      <c r="Q45" s="83">
        <f t="shared" si="2"/>
        <v>113.75700000000001</v>
      </c>
      <c r="T45" s="93" t="s">
        <v>100</v>
      </c>
      <c r="U45" s="88" t="s">
        <v>505</v>
      </c>
      <c r="W45" s="133">
        <v>42529</v>
      </c>
      <c r="X45" s="10">
        <v>101.45</v>
      </c>
      <c r="Y45" s="10">
        <v>102.12</v>
      </c>
      <c r="Z45" s="10">
        <v>101.38</v>
      </c>
      <c r="AA45" s="10">
        <v>102.07</v>
      </c>
      <c r="AB45" s="95">
        <v>2566800</v>
      </c>
      <c r="AC45" s="10">
        <v>102.07</v>
      </c>
      <c r="AD45" s="2">
        <f t="shared" si="0"/>
        <v>0.74000000000000909</v>
      </c>
      <c r="AE45" s="138">
        <f t="shared" si="1"/>
        <v>6.1113849186791303E-3</v>
      </c>
    </row>
    <row r="46" spans="1:31" x14ac:dyDescent="0.25">
      <c r="O46" s="2"/>
      <c r="P46" s="83">
        <v>1.04</v>
      </c>
      <c r="Q46" s="83">
        <f t="shared" si="2"/>
        <v>112.67360000000001</v>
      </c>
      <c r="T46" s="93" t="s">
        <v>101</v>
      </c>
      <c r="U46" s="88" t="s">
        <v>506</v>
      </c>
      <c r="W46" s="133">
        <v>42528</v>
      </c>
      <c r="X46" s="10">
        <v>101.78</v>
      </c>
      <c r="Y46" s="10">
        <v>102.4</v>
      </c>
      <c r="Z46" s="10">
        <v>101.45</v>
      </c>
      <c r="AA46" s="10">
        <v>101.45</v>
      </c>
      <c r="AB46" s="95">
        <v>2539700</v>
      </c>
      <c r="AC46" s="10">
        <v>101.45</v>
      </c>
      <c r="AD46" s="2">
        <f t="shared" si="0"/>
        <v>0.95000000000000284</v>
      </c>
      <c r="AE46" s="138">
        <f t="shared" si="1"/>
        <v>8.8792423046579749E-4</v>
      </c>
    </row>
    <row r="47" spans="1:31" x14ac:dyDescent="0.25">
      <c r="O47" s="2"/>
      <c r="P47" s="83">
        <v>1.03</v>
      </c>
      <c r="Q47" s="83">
        <f t="shared" si="2"/>
        <v>111.59020000000001</v>
      </c>
      <c r="T47" s="93" t="s">
        <v>102</v>
      </c>
      <c r="U47" s="88">
        <v>113.56</v>
      </c>
      <c r="W47" s="133">
        <v>42527</v>
      </c>
      <c r="X47" s="10">
        <v>100.74</v>
      </c>
      <c r="Y47" s="10">
        <v>101.57</v>
      </c>
      <c r="Z47" s="10">
        <v>100.51</v>
      </c>
      <c r="AA47" s="10">
        <v>101.36</v>
      </c>
      <c r="AB47" s="95">
        <v>3769200</v>
      </c>
      <c r="AC47" s="10">
        <v>101.36</v>
      </c>
      <c r="AD47" s="2">
        <f t="shared" si="0"/>
        <v>1.0599999999999881</v>
      </c>
      <c r="AE47" s="138">
        <f t="shared" si="1"/>
        <v>9.260181220750674E-3</v>
      </c>
    </row>
    <row r="48" spans="1:31" x14ac:dyDescent="0.25">
      <c r="O48" s="2"/>
      <c r="P48" s="83">
        <v>1.02</v>
      </c>
      <c r="Q48" s="83">
        <f t="shared" si="2"/>
        <v>110.5068</v>
      </c>
      <c r="T48" s="93" t="s">
        <v>103</v>
      </c>
      <c r="U48" s="88">
        <v>0.98120799999999997</v>
      </c>
      <c r="W48" s="133">
        <v>42524</v>
      </c>
      <c r="X48" s="10">
        <v>100.75</v>
      </c>
      <c r="Y48" s="10">
        <v>100.78</v>
      </c>
      <c r="Z48" s="10">
        <v>99.89</v>
      </c>
      <c r="AA48" s="10">
        <v>100.43</v>
      </c>
      <c r="AB48" s="95">
        <v>2251500</v>
      </c>
      <c r="AC48" s="10">
        <v>100.43</v>
      </c>
      <c r="AD48" s="2">
        <f t="shared" si="0"/>
        <v>0.89000000000000057</v>
      </c>
      <c r="AE48" s="138">
        <f t="shared" si="1"/>
        <v>-3.5717829149717328E-3</v>
      </c>
    </row>
    <row r="49" spans="15:31" x14ac:dyDescent="0.25">
      <c r="O49" s="2"/>
      <c r="P49" s="83">
        <v>1.01</v>
      </c>
      <c r="Q49" s="83">
        <f t="shared" si="2"/>
        <v>109.4234</v>
      </c>
      <c r="T49" s="93" t="s">
        <v>123</v>
      </c>
      <c r="U49" s="88" t="s">
        <v>358</v>
      </c>
      <c r="W49" s="133">
        <v>42523</v>
      </c>
      <c r="X49" s="10">
        <v>100.25</v>
      </c>
      <c r="Y49" s="10">
        <v>100.81</v>
      </c>
      <c r="Z49" s="10">
        <v>100.07</v>
      </c>
      <c r="AA49" s="10">
        <v>100.79</v>
      </c>
      <c r="AB49" s="95">
        <v>2468500</v>
      </c>
      <c r="AC49" s="10">
        <v>100.79</v>
      </c>
      <c r="AD49" s="2">
        <f t="shared" si="0"/>
        <v>0.74000000000000909</v>
      </c>
      <c r="AE49" s="138">
        <f t="shared" si="1"/>
        <v>4.3846537120080242E-3</v>
      </c>
    </row>
    <row r="50" spans="15:31" x14ac:dyDescent="0.25">
      <c r="O50" s="2"/>
      <c r="P50" s="83">
        <v>1</v>
      </c>
      <c r="Q50" s="83">
        <f t="shared" si="2"/>
        <v>108.34</v>
      </c>
      <c r="T50" s="93"/>
      <c r="U50" s="88"/>
      <c r="W50" s="133">
        <v>42522</v>
      </c>
      <c r="X50" s="10">
        <v>100.09</v>
      </c>
      <c r="Y50" s="10">
        <v>100.5</v>
      </c>
      <c r="Z50" s="10">
        <v>98.75</v>
      </c>
      <c r="AA50" s="10">
        <v>100.35</v>
      </c>
      <c r="AB50" s="95">
        <v>2806900</v>
      </c>
      <c r="AC50" s="10">
        <v>100.35</v>
      </c>
      <c r="AD50" s="2">
        <f t="shared" si="0"/>
        <v>1.75</v>
      </c>
      <c r="AE50" s="138">
        <f t="shared" si="1"/>
        <v>-2.2867369258302572E-3</v>
      </c>
    </row>
    <row r="51" spans="15:31" x14ac:dyDescent="0.25">
      <c r="O51" s="2"/>
      <c r="P51" s="83">
        <v>0.99</v>
      </c>
      <c r="Q51" s="83">
        <f t="shared" si="2"/>
        <v>107.25660000000001</v>
      </c>
      <c r="T51" s="93" t="s">
        <v>105</v>
      </c>
      <c r="U51" s="88" t="s">
        <v>507</v>
      </c>
      <c r="W51" s="133">
        <v>42521</v>
      </c>
      <c r="X51" s="10">
        <v>100.77</v>
      </c>
      <c r="Y51" s="10">
        <v>101.2</v>
      </c>
      <c r="Z51" s="10">
        <v>100.35</v>
      </c>
      <c r="AA51" s="10">
        <v>100.58</v>
      </c>
      <c r="AB51" s="95">
        <v>5265700</v>
      </c>
      <c r="AC51" s="10">
        <v>100.58</v>
      </c>
      <c r="AD51" s="2">
        <f t="shared" si="0"/>
        <v>0.85000000000000853</v>
      </c>
      <c r="AE51" s="138">
        <f t="shared" si="1"/>
        <v>-1.7864231838031763E-3</v>
      </c>
    </row>
    <row r="52" spans="15:31" x14ac:dyDescent="0.25">
      <c r="O52" s="2"/>
      <c r="P52" s="83">
        <v>0.98</v>
      </c>
      <c r="Q52" s="83">
        <f t="shared" si="2"/>
        <v>106.17320000000001</v>
      </c>
      <c r="T52" s="93" t="s">
        <v>106</v>
      </c>
      <c r="U52" s="88" t="s">
        <v>340</v>
      </c>
      <c r="W52" s="133">
        <v>42517</v>
      </c>
      <c r="X52" s="10">
        <v>100.49</v>
      </c>
      <c r="Y52" s="10">
        <v>100.77</v>
      </c>
      <c r="Z52" s="10">
        <v>100.09</v>
      </c>
      <c r="AA52" s="10">
        <v>100.76</v>
      </c>
      <c r="AB52" s="95">
        <v>2670300</v>
      </c>
      <c r="AC52" s="10">
        <v>100.76</v>
      </c>
      <c r="AD52" s="2">
        <f t="shared" si="0"/>
        <v>0.67999999999999261</v>
      </c>
      <c r="AE52" s="138">
        <f t="shared" si="1"/>
        <v>3.4857085947614941E-3</v>
      </c>
    </row>
    <row r="53" spans="15:31" x14ac:dyDescent="0.25">
      <c r="P53" s="83">
        <v>0.97</v>
      </c>
      <c r="Q53" s="83">
        <f t="shared" si="2"/>
        <v>105.0898</v>
      </c>
      <c r="T53" s="93" t="s">
        <v>107</v>
      </c>
      <c r="U53" s="90">
        <v>2213590</v>
      </c>
      <c r="W53" s="133">
        <v>42516</v>
      </c>
      <c r="X53" s="10">
        <v>100.44</v>
      </c>
      <c r="Y53" s="10">
        <v>101</v>
      </c>
      <c r="Z53" s="10">
        <v>100.29</v>
      </c>
      <c r="AA53" s="10">
        <v>100.41</v>
      </c>
      <c r="AB53" s="95">
        <v>2504800</v>
      </c>
      <c r="AC53" s="10">
        <v>100.41</v>
      </c>
      <c r="AD53" s="2">
        <f t="shared" si="0"/>
        <v>0.70999999999999375</v>
      </c>
      <c r="AE53" s="138">
        <f t="shared" si="1"/>
        <v>8.9712918660289631E-4</v>
      </c>
    </row>
    <row r="54" spans="15:31" x14ac:dyDescent="0.25">
      <c r="P54" s="83">
        <v>0.96</v>
      </c>
      <c r="Q54" s="83">
        <f t="shared" si="2"/>
        <v>104.0064</v>
      </c>
      <c r="T54" s="93" t="s">
        <v>110</v>
      </c>
      <c r="U54" s="90">
        <v>3597730</v>
      </c>
      <c r="W54" s="133">
        <v>42515</v>
      </c>
      <c r="X54" s="10">
        <v>100.29</v>
      </c>
      <c r="Y54" s="10">
        <v>100.94</v>
      </c>
      <c r="Z54" s="10">
        <v>100.29</v>
      </c>
      <c r="AA54" s="10">
        <v>100.32</v>
      </c>
      <c r="AB54" s="95">
        <v>2354200</v>
      </c>
      <c r="AC54" s="10">
        <v>100.32</v>
      </c>
      <c r="AD54" s="2">
        <f t="shared" si="0"/>
        <v>0.64999999999999147</v>
      </c>
      <c r="AE54" s="138">
        <f t="shared" si="1"/>
        <v>4.1036933239915196E-3</v>
      </c>
    </row>
    <row r="55" spans="15:31" x14ac:dyDescent="0.25">
      <c r="P55" s="83">
        <v>0.95</v>
      </c>
      <c r="Q55" s="83">
        <f t="shared" si="2"/>
        <v>102.923</v>
      </c>
      <c r="T55" s="93" t="s">
        <v>108</v>
      </c>
      <c r="U55" s="88" t="s">
        <v>508</v>
      </c>
      <c r="W55" s="133">
        <v>42514</v>
      </c>
      <c r="X55" s="10">
        <v>99.49</v>
      </c>
      <c r="Y55" s="10">
        <v>100.36</v>
      </c>
      <c r="Z55" s="10">
        <v>99.42</v>
      </c>
      <c r="AA55" s="10">
        <v>99.91</v>
      </c>
      <c r="AB55" s="95">
        <v>2953700</v>
      </c>
      <c r="AC55" s="10">
        <v>99.91</v>
      </c>
      <c r="AD55" s="2">
        <f t="shared" si="0"/>
        <v>0.93999999999999773</v>
      </c>
      <c r="AE55" s="138">
        <f t="shared" si="1"/>
        <v>1.0212335692618701E-2</v>
      </c>
    </row>
    <row r="56" spans="15:31" x14ac:dyDescent="0.25">
      <c r="P56" s="83">
        <v>0.94</v>
      </c>
      <c r="Q56" s="83">
        <f t="shared" si="2"/>
        <v>101.8396</v>
      </c>
      <c r="T56" s="93" t="s">
        <v>111</v>
      </c>
      <c r="U56" s="88">
        <v>12.78</v>
      </c>
      <c r="W56" s="133">
        <v>42513</v>
      </c>
      <c r="X56" s="10">
        <v>98.95</v>
      </c>
      <c r="Y56" s="10">
        <v>99.07</v>
      </c>
      <c r="Z56" s="10">
        <v>98.27</v>
      </c>
      <c r="AA56" s="10">
        <v>98.9</v>
      </c>
      <c r="AB56" s="95">
        <v>2658900</v>
      </c>
      <c r="AC56" s="10">
        <v>98.9</v>
      </c>
      <c r="AD56" s="2">
        <f t="shared" si="0"/>
        <v>0.79999999999999716</v>
      </c>
      <c r="AE56" s="138">
        <f t="shared" si="1"/>
        <v>-2.0181634712410634E-3</v>
      </c>
    </row>
    <row r="57" spans="15:31" x14ac:dyDescent="0.25">
      <c r="P57" s="83">
        <v>0.93</v>
      </c>
      <c r="Q57" s="83">
        <f t="shared" si="2"/>
        <v>100.75620000000001</v>
      </c>
      <c r="T57" s="93" t="s">
        <v>112</v>
      </c>
      <c r="U57" s="88">
        <v>8.48</v>
      </c>
      <c r="W57" s="133">
        <v>42510</v>
      </c>
      <c r="X57" s="10">
        <v>99.15</v>
      </c>
      <c r="Y57" s="10">
        <v>99.89</v>
      </c>
      <c r="Z57" s="10">
        <v>98.67</v>
      </c>
      <c r="AA57" s="10">
        <v>99.1</v>
      </c>
      <c r="AB57" s="95">
        <v>4312100</v>
      </c>
      <c r="AC57" s="10">
        <v>99.1</v>
      </c>
      <c r="AD57" s="2">
        <f t="shared" si="0"/>
        <v>1.2199999999999989</v>
      </c>
      <c r="AE57" s="138">
        <f t="shared" si="1"/>
        <v>5.9892396710992113E-3</v>
      </c>
    </row>
    <row r="58" spans="15:31" x14ac:dyDescent="0.25">
      <c r="P58" s="83">
        <v>0.92</v>
      </c>
      <c r="Q58" s="83">
        <f t="shared" si="2"/>
        <v>99.672800000000009</v>
      </c>
      <c r="T58" s="93" t="s">
        <v>109</v>
      </c>
      <c r="U58" s="88" t="s">
        <v>509</v>
      </c>
      <c r="W58" s="133">
        <v>42509</v>
      </c>
      <c r="X58" s="10">
        <v>98.67</v>
      </c>
      <c r="Y58" s="10">
        <v>98.94</v>
      </c>
      <c r="Z58" s="10">
        <v>97.94</v>
      </c>
      <c r="AA58" s="10">
        <v>98.51</v>
      </c>
      <c r="AB58" s="95">
        <v>3138900</v>
      </c>
      <c r="AC58" s="10">
        <v>98.51</v>
      </c>
      <c r="AD58" s="2">
        <f t="shared" si="0"/>
        <v>1</v>
      </c>
      <c r="AE58" s="138">
        <f t="shared" si="1"/>
        <v>-7.8557760096686913E-3</v>
      </c>
    </row>
    <row r="59" spans="15:31" x14ac:dyDescent="0.25">
      <c r="P59" s="83">
        <v>0.91</v>
      </c>
      <c r="Q59" s="83">
        <f t="shared" si="2"/>
        <v>98.589400000000012</v>
      </c>
      <c r="W59" s="133">
        <v>42508</v>
      </c>
      <c r="X59" s="10">
        <v>99.45</v>
      </c>
      <c r="Y59" s="10">
        <v>100.5</v>
      </c>
      <c r="Z59" s="10">
        <v>98.79</v>
      </c>
      <c r="AA59" s="10">
        <v>99.29</v>
      </c>
      <c r="AB59" s="95">
        <v>3340400</v>
      </c>
      <c r="AC59" s="10">
        <v>99.29</v>
      </c>
      <c r="AD59" s="2">
        <f t="shared" si="0"/>
        <v>1.7099999999999937</v>
      </c>
      <c r="AE59" s="138" t="e">
        <f t="shared" si="1"/>
        <v>#DIV/0!</v>
      </c>
    </row>
    <row r="60" spans="15:31" x14ac:dyDescent="0.25">
      <c r="P60" s="83">
        <v>0.9</v>
      </c>
      <c r="Q60" s="83">
        <f t="shared" si="2"/>
        <v>97.506</v>
      </c>
      <c r="W60" s="133">
        <v>42508</v>
      </c>
      <c r="X60" s="10" t="s">
        <v>235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W61" s="133">
        <v>42507</v>
      </c>
      <c r="X61" s="10">
        <v>101.66</v>
      </c>
      <c r="Y61" s="10">
        <v>101.94</v>
      </c>
      <c r="Z61" s="10">
        <v>99.74</v>
      </c>
      <c r="AA61" s="10">
        <v>100.06</v>
      </c>
      <c r="AB61" s="95">
        <v>4191000</v>
      </c>
      <c r="AC61" s="10">
        <v>99.4</v>
      </c>
      <c r="AD61" s="2">
        <f t="shared" si="0"/>
        <v>2.2000000000000028</v>
      </c>
      <c r="AE61" s="138">
        <f t="shared" si="1"/>
        <v>-1.730103806228378E-2</v>
      </c>
    </row>
    <row r="62" spans="15:31" x14ac:dyDescent="0.25">
      <c r="W62" s="133">
        <v>42506</v>
      </c>
      <c r="X62" s="10">
        <v>100.05</v>
      </c>
      <c r="Y62" s="10">
        <v>102.08</v>
      </c>
      <c r="Z62" s="10">
        <v>100.05</v>
      </c>
      <c r="AA62" s="10">
        <v>101.82</v>
      </c>
      <c r="AB62" s="95">
        <v>3469400</v>
      </c>
      <c r="AC62" s="10">
        <v>101.15</v>
      </c>
      <c r="AD62" s="2">
        <f t="shared" si="0"/>
        <v>2.0300000000000011</v>
      </c>
      <c r="AE62" s="138">
        <f t="shared" si="1"/>
        <v>1.5460295151089376E-2</v>
      </c>
    </row>
    <row r="63" spans="15:31" x14ac:dyDescent="0.25">
      <c r="W63" s="133">
        <v>42503</v>
      </c>
      <c r="X63" s="10">
        <v>101.24</v>
      </c>
      <c r="Y63" s="10">
        <v>101.72</v>
      </c>
      <c r="Z63" s="10">
        <v>99.96</v>
      </c>
      <c r="AA63" s="10">
        <v>100.27</v>
      </c>
      <c r="AB63" s="95">
        <v>3280500</v>
      </c>
      <c r="AC63" s="10">
        <v>99.61</v>
      </c>
      <c r="AD63" s="2">
        <f t="shared" si="0"/>
        <v>1.7600000000000051</v>
      </c>
      <c r="AE63" s="138">
        <f t="shared" si="1"/>
        <v>-1.1707510665740717E-2</v>
      </c>
    </row>
    <row r="64" spans="15:31" x14ac:dyDescent="0.25">
      <c r="W64" s="133">
        <v>42502</v>
      </c>
      <c r="X64" s="10">
        <v>101.78</v>
      </c>
      <c r="Y64" s="10">
        <v>102.28</v>
      </c>
      <c r="Z64" s="10">
        <v>101.15</v>
      </c>
      <c r="AA64" s="10">
        <v>101.46</v>
      </c>
      <c r="AB64" s="95">
        <v>2866700</v>
      </c>
      <c r="AC64" s="10">
        <v>100.79</v>
      </c>
      <c r="AD64" s="2">
        <f t="shared" si="0"/>
        <v>1.1299999999999955</v>
      </c>
      <c r="AE64" s="138">
        <f t="shared" si="1"/>
        <v>-1.3870999702764175E-3</v>
      </c>
    </row>
    <row r="65" spans="23:31" x14ac:dyDescent="0.25">
      <c r="W65" s="133">
        <v>42501</v>
      </c>
      <c r="X65" s="10">
        <v>102.55</v>
      </c>
      <c r="Y65" s="10">
        <v>102.68</v>
      </c>
      <c r="Z65" s="10">
        <v>101.44</v>
      </c>
      <c r="AA65" s="10">
        <v>101.6</v>
      </c>
      <c r="AB65" s="95">
        <v>2795900</v>
      </c>
      <c r="AC65" s="10">
        <v>100.93</v>
      </c>
      <c r="AD65" s="2">
        <f t="shared" si="0"/>
        <v>1.2400000000000091</v>
      </c>
      <c r="AE65" s="138">
        <f t="shared" si="1"/>
        <v>-5.517785003448461E-3</v>
      </c>
    </row>
    <row r="66" spans="23:31" x14ac:dyDescent="0.25">
      <c r="W66" s="133">
        <v>42500</v>
      </c>
      <c r="X66" s="10">
        <v>100.3</v>
      </c>
      <c r="Y66" s="10">
        <v>102.42</v>
      </c>
      <c r="Z66" s="10">
        <v>100.2</v>
      </c>
      <c r="AA66" s="10">
        <v>102.16</v>
      </c>
      <c r="AB66" s="95">
        <v>3672000</v>
      </c>
      <c r="AC66" s="10">
        <v>101.49</v>
      </c>
      <c r="AD66" s="2">
        <f t="shared" si="0"/>
        <v>2.2199999999999989</v>
      </c>
      <c r="AE66" s="138">
        <f t="shared" si="1"/>
        <v>2.0718093130845716E-2</v>
      </c>
    </row>
    <row r="67" spans="23:31" x14ac:dyDescent="0.25">
      <c r="W67" s="133">
        <v>42499</v>
      </c>
      <c r="X67" s="10">
        <v>100.33</v>
      </c>
      <c r="Y67" s="10">
        <v>101.37</v>
      </c>
      <c r="Z67" s="10">
        <v>99.98</v>
      </c>
      <c r="AA67" s="10">
        <v>100.09</v>
      </c>
      <c r="AB67" s="95">
        <v>3834200</v>
      </c>
      <c r="AC67" s="10">
        <v>99.43</v>
      </c>
      <c r="AD67" s="2">
        <f>Y67-Z67</f>
        <v>1.3900000000000006</v>
      </c>
      <c r="AE67" s="138">
        <f>AC67/AC68-1</f>
        <v>-1.0154305624688886E-2</v>
      </c>
    </row>
    <row r="68" spans="23:31" x14ac:dyDescent="0.25">
      <c r="W68" s="133">
        <v>42496</v>
      </c>
      <c r="X68" s="10">
        <v>100.26</v>
      </c>
      <c r="Y68" s="10">
        <v>101.29</v>
      </c>
      <c r="Z68" s="10">
        <v>99.81</v>
      </c>
      <c r="AA68" s="10">
        <v>101.12</v>
      </c>
      <c r="AB68" s="95">
        <v>3745500</v>
      </c>
      <c r="AC68" s="10">
        <v>100.45</v>
      </c>
      <c r="AD68" s="2">
        <f>Y68-Z68</f>
        <v>1.480000000000004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42591</v>
      </c>
      <c r="X2" s="10">
        <v>142.55000000000001</v>
      </c>
      <c r="Y2" s="10">
        <v>143.13</v>
      </c>
      <c r="Z2" s="10">
        <v>141.68</v>
      </c>
      <c r="AA2" s="10">
        <v>141.82</v>
      </c>
      <c r="AB2" s="95">
        <v>2131900</v>
      </c>
      <c r="AC2" s="10">
        <v>141.82</v>
      </c>
      <c r="AD2" s="2">
        <f>Y2-Z2</f>
        <v>1.4499999999999886</v>
      </c>
      <c r="AE2" s="138">
        <f>AC2/AC3-1</f>
        <v>-2.1811018082037448E-3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141.82</v>
      </c>
      <c r="W3" s="133">
        <v>42590</v>
      </c>
      <c r="X3" s="10">
        <v>142.61000000000001</v>
      </c>
      <c r="Y3" s="10">
        <v>143.07</v>
      </c>
      <c r="Z3" s="10">
        <v>141.86000000000001</v>
      </c>
      <c r="AA3" s="10">
        <v>142.13</v>
      </c>
      <c r="AB3" s="95">
        <v>1846400</v>
      </c>
      <c r="AC3" s="10">
        <v>142.13</v>
      </c>
      <c r="AD3" s="2">
        <f t="shared" ref="AD3:AD66" si="0">Y3-Z3</f>
        <v>1.2099999999999795</v>
      </c>
      <c r="AE3" s="138">
        <f t="shared" ref="AE3:AE66" si="1">AC3/AC4-1</f>
        <v>-6.014406601860367E-3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141.82</v>
      </c>
      <c r="W4" s="133">
        <v>42587</v>
      </c>
      <c r="X4" s="10">
        <v>143.33000000000001</v>
      </c>
      <c r="Y4" s="10">
        <v>143.54</v>
      </c>
      <c r="Z4" s="10">
        <v>142.4</v>
      </c>
      <c r="AA4" s="10">
        <v>142.99</v>
      </c>
      <c r="AB4" s="95">
        <v>2000100</v>
      </c>
      <c r="AC4" s="10">
        <v>142.99</v>
      </c>
      <c r="AD4" s="2">
        <f t="shared" si="0"/>
        <v>1.1399999999999864</v>
      </c>
      <c r="AE4" s="138">
        <f t="shared" si="1"/>
        <v>1.9620208815078755E-3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42586</v>
      </c>
      <c r="X5" s="10">
        <v>143.1</v>
      </c>
      <c r="Y5" s="10">
        <v>143.47999999999999</v>
      </c>
      <c r="Z5" s="10">
        <v>142.26</v>
      </c>
      <c r="AA5" s="10">
        <v>142.71</v>
      </c>
      <c r="AB5" s="95">
        <v>1890900</v>
      </c>
      <c r="AC5" s="10">
        <v>142.71</v>
      </c>
      <c r="AD5" s="2">
        <f t="shared" si="0"/>
        <v>1.2199999999999989</v>
      </c>
      <c r="AE5" s="138">
        <f t="shared" si="1"/>
        <v>-1.1898096304590045E-3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42585</v>
      </c>
      <c r="X6" s="10">
        <v>143.33000000000001</v>
      </c>
      <c r="Y6" s="10">
        <v>143.62</v>
      </c>
      <c r="Z6" s="10">
        <v>142.43</v>
      </c>
      <c r="AA6" s="10">
        <v>142.88</v>
      </c>
      <c r="AB6" s="95">
        <v>1963600</v>
      </c>
      <c r="AC6" s="10">
        <v>142.88</v>
      </c>
      <c r="AD6" s="2">
        <f t="shared" si="0"/>
        <v>1.1899999999999977</v>
      </c>
      <c r="AE6" s="138">
        <f t="shared" si="1"/>
        <v>-2.0255640148074683E-3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42584</v>
      </c>
      <c r="X7" s="10">
        <v>143.81</v>
      </c>
      <c r="Y7" s="10">
        <v>143.97</v>
      </c>
      <c r="Z7" s="10">
        <v>142.34</v>
      </c>
      <c r="AA7" s="10">
        <v>143.16999999999999</v>
      </c>
      <c r="AB7" s="95">
        <v>2679100</v>
      </c>
      <c r="AC7" s="10">
        <v>143.16999999999999</v>
      </c>
      <c r="AD7" s="2">
        <f t="shared" si="0"/>
        <v>1.6299999999999955</v>
      </c>
      <c r="AE7" s="138">
        <f t="shared" si="1"/>
        <v>-2.3691728799386524E-3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42583</v>
      </c>
      <c r="X8" s="10">
        <v>143.41999999999999</v>
      </c>
      <c r="Y8" s="10">
        <v>144.16</v>
      </c>
      <c r="Z8" s="10">
        <v>143.04</v>
      </c>
      <c r="AA8" s="10">
        <v>143.51</v>
      </c>
      <c r="AB8" s="95">
        <v>2494900</v>
      </c>
      <c r="AC8" s="10">
        <v>143.51</v>
      </c>
      <c r="AD8" s="2">
        <f t="shared" si="0"/>
        <v>1.1200000000000045</v>
      </c>
      <c r="AE8" s="138">
        <f t="shared" si="1"/>
        <v>2.1648044692736956E-3</v>
      </c>
    </row>
    <row r="9" spans="1:43" x14ac:dyDescent="0.25">
      <c r="O9" s="11" t="s">
        <v>231</v>
      </c>
      <c r="Q9" s="138">
        <f>IF(Q2=0, 0, Q8/Q6)</f>
        <v>0</v>
      </c>
      <c r="W9" s="133">
        <v>42580</v>
      </c>
      <c r="X9" s="10">
        <v>141.85</v>
      </c>
      <c r="Y9" s="10">
        <v>143.9</v>
      </c>
      <c r="Z9" s="10">
        <v>141.6</v>
      </c>
      <c r="AA9" s="10">
        <v>143.19999999999999</v>
      </c>
      <c r="AB9" s="95">
        <v>3269700</v>
      </c>
      <c r="AC9" s="10">
        <v>143.19999999999999</v>
      </c>
      <c r="AD9" s="2">
        <f t="shared" si="0"/>
        <v>2.3000000000000114</v>
      </c>
      <c r="AE9" s="138">
        <f t="shared" si="1"/>
        <v>3.0820958251611685E-3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42579</v>
      </c>
      <c r="X10" s="10">
        <v>141.36000000000001</v>
      </c>
      <c r="Y10" s="10">
        <v>143.03</v>
      </c>
      <c r="Z10" s="10">
        <v>141.19</v>
      </c>
      <c r="AA10" s="10">
        <v>142.76</v>
      </c>
      <c r="AB10" s="95">
        <v>2517000</v>
      </c>
      <c r="AC10" s="10">
        <v>142.76</v>
      </c>
      <c r="AD10" s="2">
        <f t="shared" si="0"/>
        <v>1.8400000000000034</v>
      </c>
      <c r="AE10" s="138">
        <f t="shared" si="1"/>
        <v>7.622811970637855E-3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42578</v>
      </c>
      <c r="X11" s="10">
        <v>141.16999999999999</v>
      </c>
      <c r="Y11" s="10">
        <v>142.34</v>
      </c>
      <c r="Z11" s="10">
        <v>139.91</v>
      </c>
      <c r="AA11" s="10">
        <v>141.68</v>
      </c>
      <c r="AB11" s="95">
        <v>2684100</v>
      </c>
      <c r="AC11" s="10">
        <v>141.68</v>
      </c>
      <c r="AD11" s="2">
        <f t="shared" si="0"/>
        <v>2.4300000000000068</v>
      </c>
      <c r="AE11" s="138">
        <f t="shared" si="1"/>
        <v>-1.4114326040914893E-4</v>
      </c>
    </row>
    <row r="12" spans="1:43" x14ac:dyDescent="0.25">
      <c r="W12" s="133">
        <v>42577</v>
      </c>
      <c r="X12" s="10">
        <v>141.94</v>
      </c>
      <c r="Y12" s="10">
        <v>142.19</v>
      </c>
      <c r="Z12" s="10">
        <v>141.02000000000001</v>
      </c>
      <c r="AA12" s="10">
        <v>141.69999999999999</v>
      </c>
      <c r="AB12" s="95">
        <v>2668100</v>
      </c>
      <c r="AC12" s="10">
        <v>141.69999999999999</v>
      </c>
      <c r="AD12" s="2">
        <f t="shared" si="0"/>
        <v>1.1699999999999875</v>
      </c>
      <c r="AE12" s="138">
        <f t="shared" si="1"/>
        <v>-2.1167007690681139E-4</v>
      </c>
    </row>
    <row r="13" spans="1:43" x14ac:dyDescent="0.25">
      <c r="W13" s="133">
        <v>42576</v>
      </c>
      <c r="X13" s="10">
        <v>143.55000000000001</v>
      </c>
      <c r="Y13" s="10">
        <v>143.88999999999999</v>
      </c>
      <c r="Z13" s="10">
        <v>141.41</v>
      </c>
      <c r="AA13" s="10">
        <v>141.72999999999999</v>
      </c>
      <c r="AB13" s="95">
        <v>2725600</v>
      </c>
      <c r="AC13" s="10">
        <v>141.72999999999999</v>
      </c>
      <c r="AD13" s="2">
        <f t="shared" si="0"/>
        <v>2.4799999999999898</v>
      </c>
      <c r="AE13" s="138">
        <f t="shared" si="1"/>
        <v>-1.3640476024775583E-2</v>
      </c>
    </row>
    <row r="14" spans="1:43" x14ac:dyDescent="0.25">
      <c r="W14" s="133">
        <v>42573</v>
      </c>
      <c r="X14" s="10">
        <v>143.69</v>
      </c>
      <c r="Y14" s="10">
        <v>144.05000000000001</v>
      </c>
      <c r="Z14" s="10">
        <v>142.91999999999999</v>
      </c>
      <c r="AA14" s="10">
        <v>143.69</v>
      </c>
      <c r="AB14" s="95">
        <v>2697500</v>
      </c>
      <c r="AC14" s="10">
        <v>143.69</v>
      </c>
      <c r="AD14" s="2">
        <f t="shared" si="0"/>
        <v>1.1300000000000239</v>
      </c>
      <c r="AE14" s="138">
        <f t="shared" si="1"/>
        <v>5.7394834464896682E-3</v>
      </c>
    </row>
    <row r="15" spans="1:43" x14ac:dyDescent="0.25">
      <c r="W15" s="133">
        <v>42572</v>
      </c>
      <c r="X15" s="10">
        <v>142.71</v>
      </c>
      <c r="Y15" s="10">
        <v>143.72999999999999</v>
      </c>
      <c r="Z15" s="10">
        <v>142.13</v>
      </c>
      <c r="AA15" s="10">
        <v>142.87</v>
      </c>
      <c r="AB15" s="95">
        <v>3475100</v>
      </c>
      <c r="AC15" s="10">
        <v>142.87</v>
      </c>
      <c r="AD15" s="2">
        <f t="shared" si="0"/>
        <v>1.5999999999999943</v>
      </c>
      <c r="AE15" s="138">
        <f t="shared" si="1"/>
        <v>-1.0488043630262345E-3</v>
      </c>
    </row>
    <row r="16" spans="1:43" x14ac:dyDescent="0.25">
      <c r="W16" s="133">
        <v>42571</v>
      </c>
      <c r="X16" s="10">
        <v>143.47</v>
      </c>
      <c r="Y16" s="10">
        <v>144.47999999999999</v>
      </c>
      <c r="Z16" s="10">
        <v>142.81</v>
      </c>
      <c r="AA16" s="10">
        <v>143.02000000000001</v>
      </c>
      <c r="AB16" s="95">
        <v>5489800</v>
      </c>
      <c r="AC16" s="10">
        <v>143.02000000000001</v>
      </c>
      <c r="AD16" s="2">
        <f t="shared" si="0"/>
        <v>1.6699999999999875</v>
      </c>
      <c r="AE16" s="138">
        <f t="shared" si="1"/>
        <v>3.0156392453888348E-3</v>
      </c>
    </row>
    <row r="17" spans="1:31" x14ac:dyDescent="0.25">
      <c r="W17" s="133">
        <v>42570</v>
      </c>
      <c r="X17" s="10">
        <v>140.75</v>
      </c>
      <c r="Y17" s="10">
        <v>142.63</v>
      </c>
      <c r="Z17" s="10">
        <v>139.32</v>
      </c>
      <c r="AA17" s="10">
        <v>142.59</v>
      </c>
      <c r="AB17" s="95">
        <v>5326200</v>
      </c>
      <c r="AC17" s="10">
        <v>142.59</v>
      </c>
      <c r="AD17" s="2">
        <f t="shared" si="0"/>
        <v>3.3100000000000023</v>
      </c>
      <c r="AE17" s="138">
        <f t="shared" si="1"/>
        <v>1.3072824156305618E-2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42569</v>
      </c>
      <c r="X18" s="10">
        <v>141.76</v>
      </c>
      <c r="Y18" s="10">
        <v>141.9</v>
      </c>
      <c r="Z18" s="10">
        <v>139.62</v>
      </c>
      <c r="AA18" s="10">
        <v>140.75</v>
      </c>
      <c r="AB18" s="95">
        <v>4166300</v>
      </c>
      <c r="AC18" s="10">
        <v>140.75</v>
      </c>
      <c r="AD18" s="2">
        <f t="shared" si="0"/>
        <v>2.2800000000000011</v>
      </c>
      <c r="AE18" s="138">
        <f t="shared" si="1"/>
        <v>-4.1038703743013771E-3</v>
      </c>
    </row>
    <row r="19" spans="1:31" x14ac:dyDescent="0.25">
      <c r="W19" s="133">
        <v>42566</v>
      </c>
      <c r="X19" s="10">
        <v>141.65</v>
      </c>
      <c r="Y19" s="10">
        <v>142.78</v>
      </c>
      <c r="Z19" s="10">
        <v>141.06</v>
      </c>
      <c r="AA19" s="10">
        <v>141.33000000000001</v>
      </c>
      <c r="AB19" s="95">
        <v>3748700</v>
      </c>
      <c r="AC19" s="10">
        <v>141.33000000000001</v>
      </c>
      <c r="AD19" s="2">
        <f t="shared" si="0"/>
        <v>1.7199999999999989</v>
      </c>
      <c r="AE19" s="138">
        <f t="shared" si="1"/>
        <v>3.4791252485089075E-3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42565</v>
      </c>
      <c r="X20" s="10">
        <v>142.38999999999999</v>
      </c>
      <c r="Y20" s="10">
        <v>142.85</v>
      </c>
      <c r="Z20" s="10">
        <v>140.47</v>
      </c>
      <c r="AA20" s="10">
        <v>140.84</v>
      </c>
      <c r="AB20" s="95">
        <v>3000700</v>
      </c>
      <c r="AC20" s="10">
        <v>140.84</v>
      </c>
      <c r="AD20" s="2">
        <f t="shared" si="0"/>
        <v>2.3799999999999955</v>
      </c>
      <c r="AE20" s="138">
        <f t="shared" si="1"/>
        <v>-4.523607577042621E-3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42564</v>
      </c>
      <c r="X21" s="10">
        <v>140.96</v>
      </c>
      <c r="Y21" s="10">
        <v>141.59</v>
      </c>
      <c r="Z21" s="10">
        <v>139.91999999999999</v>
      </c>
      <c r="AA21" s="10">
        <v>141.47999999999999</v>
      </c>
      <c r="AB21" s="95">
        <v>3164700</v>
      </c>
      <c r="AC21" s="10">
        <v>141.47999999999999</v>
      </c>
      <c r="AD21" s="2">
        <f t="shared" si="0"/>
        <v>1.6700000000000159</v>
      </c>
      <c r="AE21" s="138">
        <f t="shared" si="1"/>
        <v>1.1583011583011338E-2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42563</v>
      </c>
      <c r="X22" s="10">
        <v>140.88999999999999</v>
      </c>
      <c r="Y22" s="10">
        <v>140.94999999999999</v>
      </c>
      <c r="Z22" s="10">
        <v>139.37</v>
      </c>
      <c r="AA22" s="10">
        <v>139.86000000000001</v>
      </c>
      <c r="AB22" s="95">
        <v>4310100</v>
      </c>
      <c r="AC22" s="10">
        <v>139.86000000000001</v>
      </c>
      <c r="AD22" s="2">
        <f t="shared" si="0"/>
        <v>1.5799999999999841</v>
      </c>
      <c r="AE22" s="138">
        <f t="shared" si="1"/>
        <v>-3.2782212086657214E-3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42562</v>
      </c>
      <c r="X23" s="10">
        <v>141.27000000000001</v>
      </c>
      <c r="Y23" s="10">
        <v>141.6</v>
      </c>
      <c r="Z23" s="10">
        <v>140.01</v>
      </c>
      <c r="AA23" s="10">
        <v>140.32</v>
      </c>
      <c r="AB23" s="95">
        <v>4084000</v>
      </c>
      <c r="AC23" s="10">
        <v>140.32</v>
      </c>
      <c r="AD23" s="2">
        <f t="shared" si="0"/>
        <v>1.5900000000000034</v>
      </c>
      <c r="AE23" s="138">
        <f t="shared" si="1"/>
        <v>-6.7247115452679918E-3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42559</v>
      </c>
      <c r="X24" s="10">
        <v>141.69999999999999</v>
      </c>
      <c r="Y24" s="10">
        <v>141.78</v>
      </c>
      <c r="Z24" s="10">
        <v>139.55000000000001</v>
      </c>
      <c r="AA24" s="10">
        <v>141.27000000000001</v>
      </c>
      <c r="AB24" s="95">
        <v>3605500</v>
      </c>
      <c r="AC24" s="10">
        <v>141.27000000000001</v>
      </c>
      <c r="AD24" s="2">
        <f t="shared" si="0"/>
        <v>2.2299999999999898</v>
      </c>
      <c r="AE24" s="138">
        <f t="shared" si="1"/>
        <v>3.3380681818182545E-3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42558</v>
      </c>
      <c r="X25" s="10">
        <v>142.37</v>
      </c>
      <c r="Y25" s="10">
        <v>142.66</v>
      </c>
      <c r="Z25" s="10">
        <v>139.94999999999999</v>
      </c>
      <c r="AA25" s="10">
        <v>140.80000000000001</v>
      </c>
      <c r="AB25" s="95">
        <v>3515500</v>
      </c>
      <c r="AC25" s="10">
        <v>140.80000000000001</v>
      </c>
      <c r="AD25" s="2">
        <f t="shared" si="0"/>
        <v>2.710000000000008</v>
      </c>
      <c r="AE25" s="138">
        <f t="shared" si="1"/>
        <v>-1.1097064194409256E-2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42557</v>
      </c>
      <c r="X26" s="10">
        <v>140.97999999999999</v>
      </c>
      <c r="Y26" s="10">
        <v>142.96</v>
      </c>
      <c r="Z26" s="10">
        <v>140.97</v>
      </c>
      <c r="AA26" s="10">
        <v>142.38</v>
      </c>
      <c r="AB26" s="95">
        <v>4083300</v>
      </c>
      <c r="AC26" s="10">
        <v>142.38</v>
      </c>
      <c r="AD26" s="2">
        <f t="shared" si="0"/>
        <v>1.9900000000000091</v>
      </c>
      <c r="AE26" s="138">
        <f t="shared" si="1"/>
        <v>5.7925967787511023E-3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42556</v>
      </c>
      <c r="X27" s="10">
        <v>140.15</v>
      </c>
      <c r="Y27" s="10">
        <v>141.91</v>
      </c>
      <c r="Z27" s="10">
        <v>140.03</v>
      </c>
      <c r="AA27" s="10">
        <v>141.56</v>
      </c>
      <c r="AB27" s="95">
        <v>3749300</v>
      </c>
      <c r="AC27" s="10">
        <v>141.56</v>
      </c>
      <c r="AD27" s="2">
        <f t="shared" si="0"/>
        <v>1.8799999999999955</v>
      </c>
      <c r="AE27" s="138">
        <f t="shared" si="1"/>
        <v>4.9694732358369631E-3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42552</v>
      </c>
      <c r="X28" s="10">
        <v>141.16</v>
      </c>
      <c r="Y28" s="10">
        <v>141.79</v>
      </c>
      <c r="Z28" s="10">
        <v>140.62</v>
      </c>
      <c r="AA28" s="10">
        <v>140.86000000000001</v>
      </c>
      <c r="AB28" s="95">
        <v>2882500</v>
      </c>
      <c r="AC28" s="10">
        <v>140.86000000000001</v>
      </c>
      <c r="AD28" s="2">
        <f t="shared" si="0"/>
        <v>1.1699999999999875</v>
      </c>
      <c r="AE28" s="138">
        <f t="shared" si="1"/>
        <v>-2.4079320113312708E-3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42551</v>
      </c>
      <c r="X29" s="10">
        <v>140.68</v>
      </c>
      <c r="Y29" s="10">
        <v>141.31</v>
      </c>
      <c r="Z29" s="10">
        <v>140.24</v>
      </c>
      <c r="AA29" s="10">
        <v>141.19999999999999</v>
      </c>
      <c r="AB29" s="95">
        <v>4730800</v>
      </c>
      <c r="AC29" s="10">
        <v>141.19999999999999</v>
      </c>
      <c r="AD29" s="2">
        <f t="shared" si="0"/>
        <v>1.0699999999999932</v>
      </c>
      <c r="AE29" s="138">
        <f t="shared" si="1"/>
        <v>4.8391688015938517E-3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42550</v>
      </c>
      <c r="X30" s="10">
        <v>139.80000000000001</v>
      </c>
      <c r="Y30" s="10">
        <v>140.68</v>
      </c>
      <c r="Z30" s="10">
        <v>139.6</v>
      </c>
      <c r="AA30" s="10">
        <v>140.52000000000001</v>
      </c>
      <c r="AB30" s="95">
        <v>3704500</v>
      </c>
      <c r="AC30" s="10">
        <v>140.52000000000001</v>
      </c>
      <c r="AD30" s="2">
        <f t="shared" si="0"/>
        <v>1.0800000000000125</v>
      </c>
      <c r="AE30" s="138">
        <f t="shared" si="1"/>
        <v>1.3048806863239948E-2</v>
      </c>
    </row>
    <row r="31" spans="1:31" x14ac:dyDescent="0.25">
      <c r="G31" s="3"/>
      <c r="H31" s="235"/>
      <c r="W31" s="133">
        <v>42549</v>
      </c>
      <c r="X31" s="10">
        <v>138.21</v>
      </c>
      <c r="Y31" s="10">
        <v>139.09</v>
      </c>
      <c r="Z31" s="10">
        <v>137.65</v>
      </c>
      <c r="AA31" s="10">
        <v>138.71</v>
      </c>
      <c r="AB31" s="95">
        <v>4160200</v>
      </c>
      <c r="AC31" s="10">
        <v>138.71</v>
      </c>
      <c r="AD31" s="2">
        <f t="shared" si="0"/>
        <v>1.4399999999999977</v>
      </c>
      <c r="AE31" s="138">
        <f t="shared" si="1"/>
        <v>1.1669462475384584E-2</v>
      </c>
    </row>
    <row r="32" spans="1:31" x14ac:dyDescent="0.25">
      <c r="W32" s="133">
        <v>42548</v>
      </c>
      <c r="X32" s="10">
        <v>136.15</v>
      </c>
      <c r="Y32" s="10">
        <v>137.38999999999999</v>
      </c>
      <c r="Z32" s="10">
        <v>135.47999999999999</v>
      </c>
      <c r="AA32" s="10">
        <v>137.11000000000001</v>
      </c>
      <c r="AB32" s="95">
        <v>3996200</v>
      </c>
      <c r="AC32" s="10">
        <v>137.11000000000001</v>
      </c>
      <c r="AD32" s="2">
        <f t="shared" si="0"/>
        <v>1.9099999999999966</v>
      </c>
      <c r="AE32" s="138">
        <f t="shared" si="1"/>
        <v>-1.3110933061400987E-3</v>
      </c>
    </row>
    <row r="33" spans="1:31" x14ac:dyDescent="0.25">
      <c r="L33" t="s">
        <v>230</v>
      </c>
      <c r="M33" s="2">
        <f>M44+K44-F44</f>
        <v>176.70000000000073</v>
      </c>
      <c r="W33" s="133">
        <v>42545</v>
      </c>
      <c r="X33" s="10">
        <v>135.66</v>
      </c>
      <c r="Y33" s="10">
        <v>138.62</v>
      </c>
      <c r="Z33" s="10">
        <v>135.15</v>
      </c>
      <c r="AA33" s="10">
        <v>137.29</v>
      </c>
      <c r="AB33" s="95">
        <v>4475100</v>
      </c>
      <c r="AC33" s="10">
        <v>137.29</v>
      </c>
      <c r="AD33" s="2">
        <f t="shared" si="0"/>
        <v>3.4699999999999989</v>
      </c>
      <c r="AE33" s="138">
        <f t="shared" si="1"/>
        <v>-1.365040591996558E-2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42544</v>
      </c>
      <c r="X34" s="10">
        <v>139.35</v>
      </c>
      <c r="Y34" s="10">
        <v>139.97999999999999</v>
      </c>
      <c r="Z34" s="10">
        <v>138.01</v>
      </c>
      <c r="AA34" s="10">
        <v>139.19</v>
      </c>
      <c r="AB34" s="95">
        <v>2646800</v>
      </c>
      <c r="AC34" s="10">
        <v>139.19</v>
      </c>
      <c r="AD34" s="2">
        <f t="shared" si="0"/>
        <v>1.9699999999999989</v>
      </c>
      <c r="AE34" s="138">
        <f t="shared" si="1"/>
        <v>9.3546047860768589E-3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42543</v>
      </c>
      <c r="X35" s="10">
        <v>138.44999999999999</v>
      </c>
      <c r="Y35" s="10">
        <v>139.54</v>
      </c>
      <c r="Z35" s="10">
        <v>137.63</v>
      </c>
      <c r="AA35" s="10">
        <v>137.9</v>
      </c>
      <c r="AB35" s="95">
        <v>2375200</v>
      </c>
      <c r="AC35" s="10">
        <v>137.9</v>
      </c>
      <c r="AD35" s="2">
        <f t="shared" si="0"/>
        <v>1.9099999999999966</v>
      </c>
      <c r="AE35" s="138">
        <f t="shared" si="1"/>
        <v>-2.0985599536869071E-3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42542</v>
      </c>
      <c r="X36" s="10">
        <v>139.19999999999999</v>
      </c>
      <c r="Y36" s="10">
        <v>139.22999999999999</v>
      </c>
      <c r="Z36" s="10">
        <v>138.07</v>
      </c>
      <c r="AA36" s="10">
        <v>138.19</v>
      </c>
      <c r="AB36" s="95">
        <v>2021400</v>
      </c>
      <c r="AC36" s="10">
        <v>138.19</v>
      </c>
      <c r="AD36" s="2">
        <f t="shared" si="0"/>
        <v>1.1599999999999966</v>
      </c>
      <c r="AE36" s="138">
        <f t="shared" si="1"/>
        <v>-2.3823274617384982E-3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42541</v>
      </c>
      <c r="X37" s="10">
        <v>139.22</v>
      </c>
      <c r="Y37" s="10">
        <v>139.84</v>
      </c>
      <c r="Z37" s="10">
        <v>138.13999999999999</v>
      </c>
      <c r="AA37" s="10">
        <v>138.52000000000001</v>
      </c>
      <c r="AB37" s="95">
        <v>3731700</v>
      </c>
      <c r="AC37" s="10">
        <v>138.52000000000001</v>
      </c>
      <c r="AD37" s="2">
        <f t="shared" si="0"/>
        <v>1.7000000000000171</v>
      </c>
      <c r="AE37" s="138">
        <f t="shared" si="1"/>
        <v>6.0280339893965529E-3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42538</v>
      </c>
      <c r="X38" s="10">
        <v>138.76</v>
      </c>
      <c r="Y38" s="10">
        <v>138.85</v>
      </c>
      <c r="Z38" s="10">
        <v>136.55000000000001</v>
      </c>
      <c r="AA38" s="10">
        <v>137.69</v>
      </c>
      <c r="AB38" s="95">
        <v>4430900</v>
      </c>
      <c r="AC38" s="10">
        <v>137.69</v>
      </c>
      <c r="AD38" s="2">
        <f t="shared" si="0"/>
        <v>2.2999999999999829</v>
      </c>
      <c r="AE38" s="138">
        <f t="shared" si="1"/>
        <v>-6.9955286311841336E-3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42537</v>
      </c>
      <c r="X39" s="10">
        <v>137.21</v>
      </c>
      <c r="Y39" s="10">
        <v>138.88999999999999</v>
      </c>
      <c r="Z39" s="10">
        <v>136.38</v>
      </c>
      <c r="AA39" s="10">
        <v>138.66</v>
      </c>
      <c r="AB39" s="95">
        <v>3176100</v>
      </c>
      <c r="AC39" s="10">
        <v>138.66</v>
      </c>
      <c r="AD39" s="2">
        <f t="shared" si="0"/>
        <v>2.5099999999999909</v>
      </c>
      <c r="AE39" s="138">
        <f t="shared" si="1"/>
        <v>1.0199621156928407E-2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42536</v>
      </c>
      <c r="X40" s="10">
        <v>137.74</v>
      </c>
      <c r="Y40" s="10">
        <v>138.16999999999999</v>
      </c>
      <c r="Z40" s="10">
        <v>137.05000000000001</v>
      </c>
      <c r="AA40" s="10">
        <v>137.26</v>
      </c>
      <c r="AB40" s="95">
        <v>2369400</v>
      </c>
      <c r="AC40" s="10">
        <v>137.26</v>
      </c>
      <c r="AD40" s="2">
        <f t="shared" si="0"/>
        <v>1.1199999999999761</v>
      </c>
      <c r="AE40" s="138" t="e">
        <f t="shared" si="1"/>
        <v>#DIV/0!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8" t="s">
        <v>78</v>
      </c>
      <c r="P41" s="528"/>
      <c r="Q41" s="34"/>
      <c r="W41" s="133">
        <v>42536</v>
      </c>
      <c r="X41" s="10" t="s">
        <v>260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156.00200000000001</v>
      </c>
      <c r="Q42" s="34"/>
      <c r="T42" s="91" t="s">
        <v>113</v>
      </c>
      <c r="W42" s="133">
        <v>42535</v>
      </c>
      <c r="X42" s="10">
        <v>137.88</v>
      </c>
      <c r="Y42" s="10">
        <v>138.26</v>
      </c>
      <c r="Z42" s="10">
        <v>137.34</v>
      </c>
      <c r="AA42" s="10">
        <v>137.87</v>
      </c>
      <c r="AB42" s="95">
        <v>2970700</v>
      </c>
      <c r="AC42" s="10">
        <v>137.24</v>
      </c>
      <c r="AD42" s="2">
        <f t="shared" si="0"/>
        <v>0.91999999999998749</v>
      </c>
      <c r="AE42" s="138">
        <f t="shared" si="1"/>
        <v>-1.6004655899898301E-3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154.5838</v>
      </c>
      <c r="Q43" s="34"/>
      <c r="T43" s="128" t="s">
        <v>98</v>
      </c>
      <c r="U43" s="98">
        <v>142.13</v>
      </c>
      <c r="W43" s="133">
        <v>42534</v>
      </c>
      <c r="X43" s="10">
        <v>139</v>
      </c>
      <c r="Y43" s="10">
        <v>140.13</v>
      </c>
      <c r="Z43" s="10">
        <v>138.08000000000001</v>
      </c>
      <c r="AA43" s="10">
        <v>138.09</v>
      </c>
      <c r="AB43" s="95">
        <v>2813600</v>
      </c>
      <c r="AC43" s="10">
        <v>137.46</v>
      </c>
      <c r="AD43" s="2">
        <f t="shared" si="0"/>
        <v>2.0499999999999829</v>
      </c>
      <c r="AE43" s="138">
        <f t="shared" si="1"/>
        <v>-8.296659692662911E-3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153.16560000000001</v>
      </c>
      <c r="Q44" s="34"/>
      <c r="T44" s="93" t="s">
        <v>99</v>
      </c>
      <c r="U44" s="88">
        <v>142.55000000000001</v>
      </c>
      <c r="W44" s="133">
        <v>42531</v>
      </c>
      <c r="X44" s="10">
        <v>140.25</v>
      </c>
      <c r="Y44" s="10">
        <v>140.38999999999999</v>
      </c>
      <c r="Z44" s="10">
        <v>138.63999999999999</v>
      </c>
      <c r="AA44" s="10">
        <v>139.24</v>
      </c>
      <c r="AB44" s="95">
        <v>2805800</v>
      </c>
      <c r="AC44" s="10">
        <v>138.61000000000001</v>
      </c>
      <c r="AD44" s="2">
        <f t="shared" si="0"/>
        <v>1.75</v>
      </c>
      <c r="AE44" s="138">
        <f t="shared" si="1"/>
        <v>-1.0211368180519709E-2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151.7474</v>
      </c>
      <c r="Q45" s="83"/>
      <c r="T45" s="93" t="s">
        <v>100</v>
      </c>
      <c r="U45" s="88" t="s">
        <v>510</v>
      </c>
      <c r="W45" s="133">
        <v>42530</v>
      </c>
      <c r="X45" s="10">
        <v>140.49</v>
      </c>
      <c r="Y45" s="10">
        <v>140.87</v>
      </c>
      <c r="Z45" s="10">
        <v>139.54</v>
      </c>
      <c r="AA45" s="10">
        <v>140.68</v>
      </c>
      <c r="AB45" s="95">
        <v>3682400</v>
      </c>
      <c r="AC45" s="10">
        <v>140.04</v>
      </c>
      <c r="AD45" s="2">
        <f t="shared" si="0"/>
        <v>1.3300000000000125</v>
      </c>
      <c r="AE45" s="138">
        <f t="shared" si="1"/>
        <v>2.0034344590726949E-3</v>
      </c>
    </row>
    <row r="46" spans="1:31" x14ac:dyDescent="0.25">
      <c r="O46" s="83">
        <v>1.06</v>
      </c>
      <c r="P46" s="83">
        <f t="shared" si="5"/>
        <v>150.32920000000001</v>
      </c>
      <c r="Q46" s="83"/>
      <c r="T46" s="93" t="s">
        <v>101</v>
      </c>
      <c r="U46" s="88" t="s">
        <v>511</v>
      </c>
      <c r="W46" s="133">
        <v>42529</v>
      </c>
      <c r="X46" s="10">
        <v>137.27000000000001</v>
      </c>
      <c r="Y46" s="10">
        <v>140.88999999999999</v>
      </c>
      <c r="Z46" s="10">
        <v>137</v>
      </c>
      <c r="AA46" s="10">
        <v>140.4</v>
      </c>
      <c r="AB46" s="95">
        <v>6180800</v>
      </c>
      <c r="AC46" s="10">
        <v>139.76</v>
      </c>
      <c r="AD46" s="2">
        <f t="shared" si="0"/>
        <v>3.8899999999999864</v>
      </c>
      <c r="AE46" s="138">
        <f t="shared" si="1"/>
        <v>2.5234741784037507E-2</v>
      </c>
    </row>
    <row r="47" spans="1:31" x14ac:dyDescent="0.25">
      <c r="O47" s="83">
        <v>1.05</v>
      </c>
      <c r="P47" s="83">
        <f t="shared" si="5"/>
        <v>148.911</v>
      </c>
      <c r="Q47" s="83"/>
      <c r="T47" s="93" t="s">
        <v>102</v>
      </c>
      <c r="U47" s="88">
        <v>160.87</v>
      </c>
      <c r="W47" s="133">
        <v>42528</v>
      </c>
      <c r="X47" s="10">
        <v>138.16</v>
      </c>
      <c r="Y47" s="10">
        <v>138.5</v>
      </c>
      <c r="Z47" s="10">
        <v>136.88</v>
      </c>
      <c r="AA47" s="10">
        <v>136.94</v>
      </c>
      <c r="AB47" s="95">
        <v>2943200</v>
      </c>
      <c r="AC47" s="10">
        <v>136.32</v>
      </c>
      <c r="AD47" s="2">
        <f t="shared" si="0"/>
        <v>1.6200000000000045</v>
      </c>
      <c r="AE47" s="138">
        <f t="shared" si="1"/>
        <v>-8.7260034904015349E-3</v>
      </c>
    </row>
    <row r="48" spans="1:31" x14ac:dyDescent="0.25">
      <c r="O48" s="83">
        <v>1.04</v>
      </c>
      <c r="P48" s="83">
        <f t="shared" si="5"/>
        <v>147.49279999999999</v>
      </c>
      <c r="Q48" s="83"/>
      <c r="T48" s="93" t="s">
        <v>103</v>
      </c>
      <c r="U48" s="88">
        <v>0.5484</v>
      </c>
      <c r="W48" s="133">
        <v>42527</v>
      </c>
      <c r="X48" s="10">
        <v>136.91999999999999</v>
      </c>
      <c r="Y48" s="10">
        <v>138.38999999999999</v>
      </c>
      <c r="Z48" s="10">
        <v>136.51</v>
      </c>
      <c r="AA48" s="10">
        <v>138.15</v>
      </c>
      <c r="AB48" s="95">
        <v>2959900</v>
      </c>
      <c r="AC48" s="10">
        <v>137.52000000000001</v>
      </c>
      <c r="AD48" s="2">
        <f t="shared" si="0"/>
        <v>1.8799999999999955</v>
      </c>
      <c r="AE48" s="138">
        <f t="shared" si="1"/>
        <v>9.5433856996036681E-3</v>
      </c>
    </row>
    <row r="49" spans="15:31" x14ac:dyDescent="0.25">
      <c r="O49" s="83">
        <v>1.03</v>
      </c>
      <c r="P49" s="83">
        <f t="shared" si="5"/>
        <v>146.0746</v>
      </c>
      <c r="Q49" s="83"/>
      <c r="T49" s="93" t="s">
        <v>104</v>
      </c>
      <c r="U49" s="88" t="s">
        <v>130</v>
      </c>
      <c r="W49" s="133">
        <v>42524</v>
      </c>
      <c r="X49" s="10">
        <v>135.61000000000001</v>
      </c>
      <c r="Y49" s="10">
        <v>137.12</v>
      </c>
      <c r="Z49" s="10">
        <v>135.15</v>
      </c>
      <c r="AA49" s="10">
        <v>136.84</v>
      </c>
      <c r="AB49" s="95">
        <v>3625600</v>
      </c>
      <c r="AC49" s="10">
        <v>136.22</v>
      </c>
      <c r="AD49" s="2">
        <f t="shared" si="0"/>
        <v>1.9699999999999989</v>
      </c>
      <c r="AE49" s="138">
        <f t="shared" si="1"/>
        <v>5.9075468911535811E-3</v>
      </c>
    </row>
    <row r="50" spans="15:31" x14ac:dyDescent="0.25">
      <c r="O50" s="83">
        <v>1.02</v>
      </c>
      <c r="P50" s="83">
        <f t="shared" si="5"/>
        <v>144.65639999999999</v>
      </c>
      <c r="Q50" s="83"/>
      <c r="T50" s="93"/>
      <c r="U50" s="88"/>
      <c r="W50" s="133">
        <v>42523</v>
      </c>
      <c r="X50" s="10">
        <v>134.26</v>
      </c>
      <c r="Y50" s="10">
        <v>136.15</v>
      </c>
      <c r="Z50" s="10">
        <v>134.01</v>
      </c>
      <c r="AA50" s="10">
        <v>136.04</v>
      </c>
      <c r="AB50" s="95">
        <v>4015000</v>
      </c>
      <c r="AC50" s="10">
        <v>135.41999999999999</v>
      </c>
      <c r="AD50" s="2">
        <f t="shared" si="0"/>
        <v>2.1400000000000148</v>
      </c>
      <c r="AE50" s="138">
        <f t="shared" si="1"/>
        <v>1.1200716845878089E-2</v>
      </c>
    </row>
    <row r="51" spans="15:31" x14ac:dyDescent="0.25">
      <c r="O51" s="83">
        <v>1.01</v>
      </c>
      <c r="P51" s="83">
        <f t="shared" si="5"/>
        <v>143.23820000000001</v>
      </c>
      <c r="Q51" s="83"/>
      <c r="T51" s="93" t="s">
        <v>105</v>
      </c>
      <c r="U51" s="88" t="s">
        <v>512</v>
      </c>
      <c r="W51" s="133">
        <v>42522</v>
      </c>
      <c r="X51" s="10">
        <v>133.58000000000001</v>
      </c>
      <c r="Y51" s="10">
        <v>134.85</v>
      </c>
      <c r="Z51" s="10">
        <v>133.02000000000001</v>
      </c>
      <c r="AA51" s="10">
        <v>134.53</v>
      </c>
      <c r="AB51" s="95">
        <v>2618000</v>
      </c>
      <c r="AC51" s="10">
        <v>133.91999999999999</v>
      </c>
      <c r="AD51" s="2">
        <f t="shared" si="0"/>
        <v>1.8299999999999841</v>
      </c>
      <c r="AE51" s="138">
        <f t="shared" si="1"/>
        <v>6.4632496618066693E-3</v>
      </c>
    </row>
    <row r="52" spans="15:31" x14ac:dyDescent="0.25">
      <c r="O52" s="83">
        <v>1</v>
      </c>
      <c r="P52" s="83">
        <f t="shared" si="5"/>
        <v>141.82</v>
      </c>
      <c r="Q52" s="83"/>
      <c r="T52" s="93" t="s">
        <v>106</v>
      </c>
      <c r="U52" s="88" t="s">
        <v>326</v>
      </c>
      <c r="W52" s="133">
        <v>42521</v>
      </c>
      <c r="X52" s="10">
        <v>134.6</v>
      </c>
      <c r="Y52" s="10">
        <v>134.75</v>
      </c>
      <c r="Z52" s="10">
        <v>133.47999999999999</v>
      </c>
      <c r="AA52" s="10">
        <v>133.66999999999999</v>
      </c>
      <c r="AB52" s="95">
        <v>3634100</v>
      </c>
      <c r="AC52" s="10">
        <v>133.06</v>
      </c>
      <c r="AD52" s="2">
        <f t="shared" si="0"/>
        <v>1.2700000000000102</v>
      </c>
      <c r="AE52" s="138">
        <f t="shared" si="1"/>
        <v>-2.4739485718567877E-3</v>
      </c>
    </row>
    <row r="53" spans="15:31" x14ac:dyDescent="0.25">
      <c r="O53" s="83">
        <v>0.99</v>
      </c>
      <c r="P53" s="83">
        <f t="shared" si="5"/>
        <v>140.40179999999998</v>
      </c>
      <c r="Q53" s="83"/>
      <c r="T53" s="93" t="s">
        <v>107</v>
      </c>
      <c r="U53" s="90">
        <v>2140652</v>
      </c>
      <c r="W53" s="133">
        <v>42517</v>
      </c>
      <c r="X53" s="10">
        <v>132.97999999999999</v>
      </c>
      <c r="Y53" s="10">
        <v>134.53</v>
      </c>
      <c r="Z53" s="10">
        <v>132.96</v>
      </c>
      <c r="AA53" s="10">
        <v>134</v>
      </c>
      <c r="AB53" s="95">
        <v>1833400</v>
      </c>
      <c r="AC53" s="10">
        <v>133.38999999999999</v>
      </c>
      <c r="AD53" s="2">
        <f t="shared" si="0"/>
        <v>1.5699999999999932</v>
      </c>
      <c r="AE53" s="138">
        <f t="shared" si="1"/>
        <v>7.6295512917359254E-3</v>
      </c>
    </row>
    <row r="54" spans="15:31" x14ac:dyDescent="0.25">
      <c r="O54" s="83">
        <v>0.98</v>
      </c>
      <c r="P54" s="83">
        <f t="shared" si="5"/>
        <v>138.9836</v>
      </c>
      <c r="Q54" s="83"/>
      <c r="T54" s="93" t="s">
        <v>110</v>
      </c>
      <c r="U54" s="90">
        <v>3153930</v>
      </c>
      <c r="W54" s="133">
        <v>42516</v>
      </c>
      <c r="X54" s="10">
        <v>133.5</v>
      </c>
      <c r="Y54" s="10">
        <v>133.96</v>
      </c>
      <c r="Z54" s="10">
        <v>132.66</v>
      </c>
      <c r="AA54" s="10">
        <v>132.97999999999999</v>
      </c>
      <c r="AB54" s="95">
        <v>1499300</v>
      </c>
      <c r="AC54" s="10">
        <v>132.38</v>
      </c>
      <c r="AD54" s="2">
        <f t="shared" si="0"/>
        <v>1.3000000000000114</v>
      </c>
      <c r="AE54" s="138">
        <f t="shared" si="1"/>
        <v>-3.3127541032976771E-3</v>
      </c>
    </row>
    <row r="55" spans="15:31" x14ac:dyDescent="0.25">
      <c r="O55" s="83">
        <v>0.97</v>
      </c>
      <c r="P55" s="83">
        <f t="shared" si="5"/>
        <v>137.56539999999998</v>
      </c>
      <c r="Q55" s="83"/>
      <c r="T55" s="93" t="s">
        <v>108</v>
      </c>
      <c r="U55" s="88" t="s">
        <v>513</v>
      </c>
      <c r="W55" s="133">
        <v>42515</v>
      </c>
      <c r="X55" s="10">
        <v>133.21</v>
      </c>
      <c r="Y55" s="10">
        <v>134.30000000000001</v>
      </c>
      <c r="Z55" s="10">
        <v>132.78</v>
      </c>
      <c r="AA55" s="10">
        <v>133.41999999999999</v>
      </c>
      <c r="AB55" s="95">
        <v>2211300</v>
      </c>
      <c r="AC55" s="10">
        <v>132.82</v>
      </c>
      <c r="AD55" s="2">
        <f t="shared" si="0"/>
        <v>1.5200000000000102</v>
      </c>
      <c r="AE55" s="138">
        <f t="shared" si="1"/>
        <v>6.2883551784225222E-3</v>
      </c>
    </row>
    <row r="56" spans="15:31" x14ac:dyDescent="0.25">
      <c r="O56" s="83">
        <v>0.96</v>
      </c>
      <c r="P56" s="83">
        <f t="shared" si="5"/>
        <v>136.1472</v>
      </c>
      <c r="Q56" s="83"/>
      <c r="T56" s="93" t="s">
        <v>111</v>
      </c>
      <c r="U56" s="88">
        <v>22.19</v>
      </c>
      <c r="W56" s="133">
        <v>42514</v>
      </c>
      <c r="X56" s="10">
        <v>130.76</v>
      </c>
      <c r="Y56" s="10">
        <v>132.99</v>
      </c>
      <c r="Z56" s="10">
        <v>130.31</v>
      </c>
      <c r="AA56" s="10">
        <v>132.59</v>
      </c>
      <c r="AB56" s="95">
        <v>2702400</v>
      </c>
      <c r="AC56" s="10">
        <v>131.99</v>
      </c>
      <c r="AD56" s="2">
        <f t="shared" si="0"/>
        <v>2.6800000000000068</v>
      </c>
      <c r="AE56" s="138">
        <f t="shared" si="1"/>
        <v>1.6637140876530898E-2</v>
      </c>
    </row>
    <row r="57" spans="15:31" x14ac:dyDescent="0.25">
      <c r="O57" s="83">
        <v>0.95</v>
      </c>
      <c r="P57" s="83">
        <f t="shared" si="5"/>
        <v>134.72899999999998</v>
      </c>
      <c r="Q57" s="83"/>
      <c r="T57" s="93" t="s">
        <v>112</v>
      </c>
      <c r="U57" s="88">
        <v>6.39</v>
      </c>
      <c r="W57" s="133">
        <v>42513</v>
      </c>
      <c r="X57" s="10">
        <v>130.13</v>
      </c>
      <c r="Y57" s="10">
        <v>131.19999999999999</v>
      </c>
      <c r="Z57" s="10">
        <v>130.01</v>
      </c>
      <c r="AA57" s="10">
        <v>130.41999999999999</v>
      </c>
      <c r="AB57" s="95">
        <v>3036500</v>
      </c>
      <c r="AC57" s="10">
        <v>129.83000000000001</v>
      </c>
      <c r="AD57" s="2">
        <f t="shared" si="0"/>
        <v>1.1899999999999977</v>
      </c>
      <c r="AE57" s="138">
        <f t="shared" si="1"/>
        <v>-3.9892596854620432E-3</v>
      </c>
    </row>
    <row r="58" spans="15:31" x14ac:dyDescent="0.25">
      <c r="O58" s="83">
        <v>0.94</v>
      </c>
      <c r="P58" s="83">
        <f t="shared" si="5"/>
        <v>133.31079999999997</v>
      </c>
      <c r="Q58" s="83"/>
      <c r="T58" s="93" t="s">
        <v>109</v>
      </c>
      <c r="U58" s="88" t="s">
        <v>359</v>
      </c>
      <c r="W58" s="133">
        <v>42510</v>
      </c>
      <c r="X58" s="10">
        <v>130.63</v>
      </c>
      <c r="Y58" s="10">
        <v>131.79</v>
      </c>
      <c r="Z58" s="10">
        <v>130.19999999999999</v>
      </c>
      <c r="AA58" s="10">
        <v>130.94</v>
      </c>
      <c r="AB58" s="95">
        <v>2538100</v>
      </c>
      <c r="AC58" s="10">
        <v>130.35</v>
      </c>
      <c r="AD58" s="2">
        <f t="shared" si="0"/>
        <v>1.5900000000000034</v>
      </c>
      <c r="AE58" s="138">
        <f t="shared" si="1"/>
        <v>7.2637354145739241E-3</v>
      </c>
    </row>
    <row r="59" spans="15:31" x14ac:dyDescent="0.25">
      <c r="O59" s="83">
        <v>0.93</v>
      </c>
      <c r="P59" s="83">
        <f t="shared" si="5"/>
        <v>131.89259999999999</v>
      </c>
      <c r="Q59" s="83"/>
      <c r="W59" s="133">
        <v>42509</v>
      </c>
      <c r="X59" s="10">
        <v>129.69</v>
      </c>
      <c r="Y59" s="10">
        <v>131.12</v>
      </c>
      <c r="Z59" s="10">
        <v>128.76</v>
      </c>
      <c r="AA59" s="10">
        <v>130</v>
      </c>
      <c r="AB59" s="95">
        <v>2756000</v>
      </c>
      <c r="AC59" s="10">
        <v>129.41</v>
      </c>
      <c r="AD59" s="2">
        <f t="shared" si="0"/>
        <v>2.3600000000000136</v>
      </c>
      <c r="AE59" s="138">
        <f t="shared" si="1"/>
        <v>-3.9254926108374111E-3</v>
      </c>
    </row>
    <row r="60" spans="15:31" x14ac:dyDescent="0.25">
      <c r="O60" s="83">
        <v>0.92</v>
      </c>
      <c r="P60" s="83">
        <f t="shared" si="5"/>
        <v>130.4744</v>
      </c>
      <c r="Q60" s="83"/>
      <c r="W60" s="133">
        <v>42508</v>
      </c>
      <c r="X60" s="10">
        <v>129.11000000000001</v>
      </c>
      <c r="Y60" s="10">
        <v>131.27000000000001</v>
      </c>
      <c r="Z60" s="10">
        <v>128.93</v>
      </c>
      <c r="AA60" s="10">
        <v>130.51</v>
      </c>
      <c r="AB60" s="95">
        <v>2253800</v>
      </c>
      <c r="AC60" s="10">
        <v>129.91999999999999</v>
      </c>
      <c r="AD60" s="2">
        <f t="shared" si="0"/>
        <v>2.3400000000000034</v>
      </c>
      <c r="AE60" s="138">
        <f t="shared" si="1"/>
        <v>7.3660541211133523E-3</v>
      </c>
    </row>
    <row r="61" spans="15:31" x14ac:dyDescent="0.25">
      <c r="O61" s="83">
        <v>0.91</v>
      </c>
      <c r="P61" s="83">
        <f t="shared" si="5"/>
        <v>129.05619999999999</v>
      </c>
      <c r="Q61" s="83"/>
      <c r="W61" s="133">
        <v>42507</v>
      </c>
      <c r="X61" s="10">
        <v>130.57</v>
      </c>
      <c r="Y61" s="10">
        <v>131.22</v>
      </c>
      <c r="Z61" s="10">
        <v>128.99</v>
      </c>
      <c r="AA61" s="10">
        <v>129.56</v>
      </c>
      <c r="AB61" s="95">
        <v>2294500</v>
      </c>
      <c r="AC61" s="10">
        <v>128.97</v>
      </c>
      <c r="AD61" s="2">
        <f t="shared" si="0"/>
        <v>2.2299999999999898</v>
      </c>
      <c r="AE61" s="138">
        <f t="shared" si="1"/>
        <v>-8.304498269896321E-3</v>
      </c>
    </row>
    <row r="62" spans="15:31" x14ac:dyDescent="0.25">
      <c r="O62" s="83">
        <v>0.9</v>
      </c>
      <c r="P62" s="83">
        <f t="shared" si="5"/>
        <v>127.63799999999999</v>
      </c>
      <c r="Q62" s="83"/>
      <c r="W62" s="133">
        <v>42506</v>
      </c>
      <c r="X62" s="10">
        <v>128.75</v>
      </c>
      <c r="Y62" s="10">
        <v>130.86000000000001</v>
      </c>
      <c r="Z62" s="10">
        <v>128.53</v>
      </c>
      <c r="AA62" s="10">
        <v>130.63999999999999</v>
      </c>
      <c r="AB62" s="95">
        <v>2466000</v>
      </c>
      <c r="AC62" s="10">
        <v>130.05000000000001</v>
      </c>
      <c r="AD62" s="2">
        <f t="shared" si="0"/>
        <v>2.3300000000000125</v>
      </c>
      <c r="AE62" s="138">
        <f t="shared" si="1"/>
        <v>1.2692726989565584E-2</v>
      </c>
    </row>
    <row r="63" spans="15:31" x14ac:dyDescent="0.25">
      <c r="O63" s="34"/>
      <c r="W63" s="133">
        <v>42503</v>
      </c>
      <c r="X63" s="10">
        <v>129.1</v>
      </c>
      <c r="Y63" s="10">
        <v>130.03</v>
      </c>
      <c r="Z63" s="10">
        <v>128.55000000000001</v>
      </c>
      <c r="AA63" s="10">
        <v>129</v>
      </c>
      <c r="AB63" s="95">
        <v>3137300</v>
      </c>
      <c r="AC63" s="10">
        <v>128.41999999999999</v>
      </c>
      <c r="AD63" s="2">
        <f t="shared" si="0"/>
        <v>1.4799999999999898</v>
      </c>
      <c r="AE63" s="138">
        <f t="shared" si="1"/>
        <v>-5.6523422377082744E-3</v>
      </c>
    </row>
    <row r="64" spans="15:31" x14ac:dyDescent="0.25">
      <c r="O64" s="34"/>
      <c r="W64" s="133">
        <v>42502</v>
      </c>
      <c r="X64" s="10">
        <v>131</v>
      </c>
      <c r="Y64" s="10">
        <v>131.29</v>
      </c>
      <c r="Z64" s="10">
        <v>128.75</v>
      </c>
      <c r="AA64" s="10">
        <v>129.74</v>
      </c>
      <c r="AB64" s="95">
        <v>3210400</v>
      </c>
      <c r="AC64" s="10">
        <v>129.15</v>
      </c>
      <c r="AD64" s="2">
        <f t="shared" si="0"/>
        <v>2.539999999999992</v>
      </c>
      <c r="AE64" s="138">
        <f t="shared" si="1"/>
        <v>-7.3020753266717087E-3</v>
      </c>
    </row>
    <row r="65" spans="23:31" x14ac:dyDescent="0.25">
      <c r="W65" s="133">
        <v>42501</v>
      </c>
      <c r="X65" s="10">
        <v>133.74</v>
      </c>
      <c r="Y65" s="10">
        <v>134</v>
      </c>
      <c r="Z65" s="10">
        <v>130.58000000000001</v>
      </c>
      <c r="AA65" s="10">
        <v>130.69</v>
      </c>
      <c r="AB65" s="95">
        <v>3450800</v>
      </c>
      <c r="AC65" s="10">
        <v>130.1</v>
      </c>
      <c r="AD65" s="2">
        <f t="shared" si="0"/>
        <v>3.4199999999999875</v>
      </c>
      <c r="AE65" s="138">
        <f t="shared" si="1"/>
        <v>-2.1510228640192586E-2</v>
      </c>
    </row>
    <row r="66" spans="23:31" x14ac:dyDescent="0.25">
      <c r="W66" s="133">
        <v>42500</v>
      </c>
      <c r="X66" s="10">
        <v>132.91999999999999</v>
      </c>
      <c r="Y66" s="10">
        <v>133.6</v>
      </c>
      <c r="Z66" s="10">
        <v>132.58000000000001</v>
      </c>
      <c r="AA66" s="10">
        <v>133.57</v>
      </c>
      <c r="AB66" s="95">
        <v>2223500</v>
      </c>
      <c r="AC66" s="10">
        <v>132.96</v>
      </c>
      <c r="AD66" s="2">
        <f t="shared" si="0"/>
        <v>1.0199999999999818</v>
      </c>
      <c r="AE66" s="138">
        <f t="shared" si="1"/>
        <v>6.7388506095253931E-3</v>
      </c>
    </row>
    <row r="67" spans="23:31" x14ac:dyDescent="0.25">
      <c r="W67" s="133">
        <v>42499</v>
      </c>
      <c r="X67" s="10">
        <v>131.75</v>
      </c>
      <c r="Y67" s="10">
        <v>133.59</v>
      </c>
      <c r="Z67" s="10">
        <v>131.57</v>
      </c>
      <c r="AA67" s="10">
        <v>132.66999999999999</v>
      </c>
      <c r="AB67" s="95">
        <v>2191800</v>
      </c>
      <c r="AC67" s="10">
        <v>132.07</v>
      </c>
      <c r="AD67" s="2">
        <f>Y67-Z67</f>
        <v>2.0200000000000102</v>
      </c>
      <c r="AE67" s="138" t="e">
        <f>AC67/#REF!-1</f>
        <v>#REF!</v>
      </c>
    </row>
    <row r="68" spans="23:31" x14ac:dyDescent="0.25">
      <c r="W68" s="133">
        <v>42496</v>
      </c>
      <c r="X68" s="10">
        <v>132.09</v>
      </c>
      <c r="Y68" s="10">
        <v>132.28</v>
      </c>
      <c r="Z68" s="10">
        <v>130.6</v>
      </c>
      <c r="AA68" s="10">
        <v>132.04</v>
      </c>
      <c r="AB68" s="95">
        <v>2618600</v>
      </c>
      <c r="AC68" s="10">
        <v>131.44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2016-08-10T11:45:44Z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