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9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40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6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AAP" sheetId="77" r:id="rId27"/>
    <sheet name="COST" sheetId="78" state="hidden" r:id="rId28"/>
    <sheet name="CPN" sheetId="7" state="hidden" r:id="rId29"/>
    <sheet name="EW" sheetId="72" state="hidden" r:id="rId30"/>
    <sheet name="TJX" sheetId="79" state="hidden" r:id="rId31"/>
    <sheet name="WBA" sheetId="84" state="hidden" r:id="rId32"/>
    <sheet name="AZO" sheetId="83" state="hidden" r:id="rId33"/>
    <sheet name="NKE" sheetId="50" r:id="rId34"/>
    <sheet name="MOS" sheetId="58" state="hidden" r:id="rId35"/>
    <sheet name="VGK" sheetId="59" state="hidden" r:id="rId36"/>
    <sheet name="CMG" sheetId="87" state="hidden" r:id="rId37"/>
    <sheet name="HSIC" sheetId="82" r:id="rId38"/>
    <sheet name="PDCO" sheetId="88" state="hidden" r:id="rId39"/>
    <sheet name="MU" sheetId="17" r:id="rId40"/>
    <sheet name="IP" sheetId="44" r:id="rId41"/>
    <sheet name="INTC" sheetId="13" state="hidden" r:id="rId42"/>
    <sheet name="HES" sheetId="10" state="hidden" r:id="rId43"/>
    <sheet name="UNP" sheetId="20" state="hidden" r:id="rId44"/>
    <sheet name="NCLH" sheetId="67" state="hidden" r:id="rId45"/>
    <sheet name="SPY" sheetId="47" state="hidden" r:id="rId46"/>
    <sheet name="SWKS" sheetId="41" state="hidden" r:id="rId47"/>
    <sheet name="CNI" sheetId="42" state="hidden" r:id="rId48"/>
    <sheet name="WFC" sheetId="45" state="hidden" r:id="rId49"/>
    <sheet name="AA" sheetId="3" r:id="rId50"/>
    <sheet name="CF" sheetId="61" state="hidden" r:id="rId51"/>
    <sheet name="TGT" sheetId="75" state="hidden" r:id="rId52"/>
    <sheet name="NWL" sheetId="46" state="hidden" r:id="rId53"/>
    <sheet name="KORS" sheetId="16" state="hidden" r:id="rId54"/>
    <sheet name="ALL" sheetId="22" state="hidden" r:id="rId55"/>
    <sheet name="NSC" sheetId="24" state="hidden" r:id="rId56"/>
    <sheet name="AVGO" sheetId="15" state="hidden" r:id="rId57"/>
    <sheet name="UAL" sheetId="52" r:id="rId58"/>
    <sheet name="CAH" sheetId="53" r:id="rId59"/>
    <sheet name="DAL" sheetId="49" state="hidden" r:id="rId60"/>
    <sheet name="TEVA" sheetId="74" state="hidden" r:id="rId61"/>
    <sheet name="DIS" sheetId="34" state="hidden" r:id="rId62"/>
    <sheet name="FTR" sheetId="40" state="hidden" r:id="rId63"/>
    <sheet name="GILD" sheetId="31" state="hidden" r:id="rId64"/>
    <sheet name="WWD" sheetId="28" state="hidden" r:id="rId65"/>
    <sheet name="GIS" sheetId="43" state="hidden" r:id="rId66"/>
    <sheet name="GM" sheetId="29" state="hidden" r:id="rId67"/>
    <sheet name="TMO" sheetId="48" state="hidden" r:id="rId68"/>
    <sheet name="TKR" sheetId="32" state="hidden" r:id="rId69"/>
    <sheet name="UTX" sheetId="30" state="hidden" r:id="rId70"/>
    <sheet name="UNH" sheetId="26" state="hidden" r:id="rId71"/>
  </sheets>
  <functionGroups builtInGroupCount="18"/>
  <definedNames>
    <definedName name="_xlnm._FilterDatabase" localSheetId="0" hidden="1">ACTIVE!$E$1:$M$26</definedName>
    <definedName name="hp?s_AA_Historical_Prices_1" localSheetId="49">AA!$W$1:$AC$68</definedName>
    <definedName name="hp?s_AAPL" localSheetId="6">AAPL!$W$1:$AC$69</definedName>
    <definedName name="hp?s_AKAM_Historical_Prices" localSheetId="14">BMY!$W$1:$AC$70</definedName>
    <definedName name="hp?s_ALL_Historical_Prices" localSheetId="54">ALL!$X$1:$AD$69</definedName>
    <definedName name="hp?s_AVGO" localSheetId="56">AVGO!$W$1:$AC$69</definedName>
    <definedName name="hp?s_AXP_Historical_Prices" localSheetId="7">AXP!$W$1:$AC$70</definedName>
    <definedName name="hp?s_BIIB" localSheetId="3">BIIB!$W$1:$AC$68</definedName>
    <definedName name="hp?s_CAH" localSheetId="58">CAH!$W$1:$AC$69</definedName>
    <definedName name="hp?s_cce" localSheetId="13">CCE!$W$1:$AC$68</definedName>
    <definedName name="hp?s_CNI" localSheetId="47">CNI!$W$1:$AC$69</definedName>
    <definedName name="hp?s_CPN_Historical_Prices" localSheetId="28">CPN!$W$1:$AC$68</definedName>
    <definedName name="hp?s_cvs" localSheetId="18">CVS!$W$1:$AC$69</definedName>
    <definedName name="hp?s_DAL" localSheetId="59">DAL!$W$1:$AC$69</definedName>
    <definedName name="hp?s_DIS" localSheetId="13">CCE!#REF!</definedName>
    <definedName name="hp?s_DIS" localSheetId="61">DIS!$W$1:$AC$68</definedName>
    <definedName name="hp?s_DIS" localSheetId="62">FTR!#REF!</definedName>
    <definedName name="hp?s_ew_Historical_Prices" localSheetId="29">EW!$W$1:$AC$68</definedName>
    <definedName name="hp?s_foxa" localSheetId="10">FOXA!$W$1:$AC$69</definedName>
    <definedName name="hp?s_GILD" localSheetId="63">GILD!#REF!</definedName>
    <definedName name="hp?s_GIS" localSheetId="65">GIS!$X$1:$AD$69</definedName>
    <definedName name="hp?s_GM" localSheetId="66">GM!$W$1:$AC$69</definedName>
    <definedName name="hp?s_HES" localSheetId="42">HES!$W$1:$AC$69</definedName>
    <definedName name="hp?s_INTC_Historical_Prices" localSheetId="41">INTC!$W$1:$AC$69</definedName>
    <definedName name="hp?s_IP" localSheetId="40">IP!$W$1:$AC$69</definedName>
    <definedName name="hp?s_jnj" localSheetId="24">JNJ!$W$1:$AC$69</definedName>
    <definedName name="hp?s_KORS" localSheetId="53">KORS!$W$1:$AC$68</definedName>
    <definedName name="hp?s_LUV" localSheetId="12">LUV!$W$1:$AC$69</definedName>
    <definedName name="hp?s_MYL" localSheetId="4">MYL!$W$1:$AC$68</definedName>
    <definedName name="hp?s_nclh" localSheetId="44">NCLH!$W$1:$AC$68</definedName>
    <definedName name="hp?s_nke" localSheetId="33">NKE!$W$1:$AC$69</definedName>
    <definedName name="hp?s_NSC" localSheetId="55">NSC!$W$1:$AC$69</definedName>
    <definedName name="hp?s_NWL" localSheetId="52">NWL!#REF!</definedName>
    <definedName name="hp?s_pinc" localSheetId="9">PINC!$W$1:$AC$68</definedName>
    <definedName name="hp?s_SPY_Historical_Prices" localSheetId="45">SPY!$W$1:$AC$69</definedName>
    <definedName name="hp?s_SWKS" localSheetId="46">SWKS!$W$1:$AC$69</definedName>
    <definedName name="hp?s_TKR" localSheetId="68">TKR!$W$1:$AC$69</definedName>
    <definedName name="hp?s_tmo" localSheetId="67">TMO!$W$1:$AC$69</definedName>
    <definedName name="hp?s_ual" localSheetId="57">UAL!$W$1:$AC$68</definedName>
    <definedName name="hp?s_UNH" localSheetId="70">UNH!$W$1:$AC$69</definedName>
    <definedName name="hp?s_UNP" localSheetId="43">UNP!$W$1:$AC$69</definedName>
    <definedName name="hp?s_UTX" localSheetId="69">UTX!$W$1:$AC$69</definedName>
    <definedName name="hp?s_vgk" localSheetId="35">VGK!$W$1:$AC$69</definedName>
    <definedName name="hp?s_WFC" localSheetId="48">WFC!$W$1:$AC$69</definedName>
    <definedName name="hp?s_WWD" localSheetId="64">WWD!$W$1:$AC$69</definedName>
    <definedName name="PL" localSheetId="49">AA!$Q$7</definedName>
    <definedName name="PL" localSheetId="26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2">#REF!</definedName>
    <definedName name="PL" localSheetId="14">#REF!</definedName>
    <definedName name="PL" localSheetId="58">#REF!</definedName>
    <definedName name="PL" localSheetId="50">#REF!</definedName>
    <definedName name="PL" localSheetId="36">#REF!</definedName>
    <definedName name="PL" localSheetId="27">#REF!</definedName>
    <definedName name="PL" localSheetId="18">#REF!</definedName>
    <definedName name="PL" localSheetId="8">#REF!</definedName>
    <definedName name="PL" localSheetId="29">#REF!</definedName>
    <definedName name="PL" localSheetId="23">#REF!</definedName>
    <definedName name="PL" localSheetId="10">#REF!</definedName>
    <definedName name="PL" localSheetId="21">#REF!</definedName>
    <definedName name="PL" localSheetId="15">#REF!</definedName>
    <definedName name="PL" localSheetId="37">#REF!</definedName>
    <definedName name="PL" localSheetId="24">#REF!</definedName>
    <definedName name="PL" localSheetId="22">#REF!</definedName>
    <definedName name="PL" localSheetId="12">#REF!</definedName>
    <definedName name="PL" localSheetId="34">#REF!</definedName>
    <definedName name="PL" localSheetId="4">#REF!</definedName>
    <definedName name="PL" localSheetId="44">NCLH!$Q$7</definedName>
    <definedName name="PL" localSheetId="33">#REF!</definedName>
    <definedName name="PL" localSheetId="38">#REF!</definedName>
    <definedName name="PL" localSheetId="9">PINC!$Q$7</definedName>
    <definedName name="PL" localSheetId="45">SPY!$Q$7</definedName>
    <definedName name="PL" localSheetId="46">SWKS!$Q$7</definedName>
    <definedName name="PL" localSheetId="51">#REF!</definedName>
    <definedName name="PL" localSheetId="30">#REF!</definedName>
    <definedName name="PL" localSheetId="57">#REF!</definedName>
    <definedName name="PL" localSheetId="25">#REF!</definedName>
    <definedName name="PL" localSheetId="35">#REF!</definedName>
    <definedName name="PL" localSheetId="31">#REF!</definedName>
    <definedName name="PL" localSheetId="48">WFC!$Q$7</definedName>
    <definedName name="q?s_aa_ql_1" localSheetId="49">AA!$T$40:$U$55</definedName>
    <definedName name="q?s_AAPL" localSheetId="6">AAPL!$T$40:$U$55</definedName>
    <definedName name="q?s_AKAM" localSheetId="16">AKAM!$T$43:$U$58</definedName>
    <definedName name="q?s_ALL" localSheetId="54">ALL!$T$40:$U$55</definedName>
    <definedName name="q?s_AVGO" localSheetId="56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8">CAH!$T$43:$U$58</definedName>
    <definedName name="q?s_cce" localSheetId="13">CCE!$T$43:$U$58</definedName>
    <definedName name="q?s_CF" localSheetId="50">CF!$T$56:$U$71</definedName>
    <definedName name="q?s_CNI" localSheetId="47">CNI!$T$43:$U$58</definedName>
    <definedName name="q?s_CPN" localSheetId="28">CPN!$T$43:$U$58</definedName>
    <definedName name="q?s_cvs" localSheetId="18">CVS!$T$43:$U$58</definedName>
    <definedName name="q?s_DAL" localSheetId="59">DAL!$T$43:$U$58</definedName>
    <definedName name="q?s_dg" localSheetId="8">DG!$T$43:$U$58</definedName>
    <definedName name="q?s_DIS" localSheetId="61">DIS!$T$43:$U$58</definedName>
    <definedName name="q?s_ew" localSheetId="29">EW!$T$43:$U$58</definedName>
    <definedName name="q?s_F" localSheetId="23">F!$T$43:$U$58</definedName>
    <definedName name="q?s_foxa" localSheetId="10">FOXA!$T$43:$U$58</definedName>
    <definedName name="q?s_FTR" localSheetId="62">FTR!$T$43:$U$58</definedName>
    <definedName name="q?s_GILD" localSheetId="63">GILD!$T$43:$U$58</definedName>
    <definedName name="q?s_GIS_1" localSheetId="65">GIS!$T$43:$U$58</definedName>
    <definedName name="q?s_GM" localSheetId="66">GM!$T$43:$U$58</definedName>
    <definedName name="q?s_HES" localSheetId="42">HES!$T$43:$U$58</definedName>
    <definedName name="q?s_INTC" localSheetId="41">INTC!$T$43:$U$58</definedName>
    <definedName name="q?s_IP" localSheetId="40">IP!$T$43:$U$58</definedName>
    <definedName name="q?s_JNJ" localSheetId="24">JNJ!$T$43:$U$58</definedName>
    <definedName name="q?s_KORS" localSheetId="53">KORS!$T$43:$U$58</definedName>
    <definedName name="q?s_KR" localSheetId="22">KR!$T$43:$U$58</definedName>
    <definedName name="q?s_luv_ql_1" localSheetId="12">LUV!$T$43:$U$58</definedName>
    <definedName name="q?s_MU" localSheetId="39">MU!#REF!</definedName>
    <definedName name="q?s_MYL" localSheetId="4">MYL!$T$43:$U$58</definedName>
    <definedName name="q?s_nclh" localSheetId="44">NCLH!$T$40:$U$55</definedName>
    <definedName name="q?s_NKE" localSheetId="33">NKE!$T$43:$U$58</definedName>
    <definedName name="q?s_nsc" localSheetId="55">NSC!$T$43:$U$58</definedName>
    <definedName name="q?s_NSC" localSheetId="43">UNP!$T$43:$U$58</definedName>
    <definedName name="q?s_NWL" localSheetId="52">NWL!$T$43:$U$58</definedName>
    <definedName name="q?s_pinc" localSheetId="9">PINC!$T$40:$U$55</definedName>
    <definedName name="q?s_SIG" localSheetId="5">SIG!#REF!</definedName>
    <definedName name="q?s_SPY" localSheetId="45">SPY!$T$40:$U$53</definedName>
    <definedName name="q?s_SWKS" localSheetId="46">SWKS!$T$40:$U$55</definedName>
    <definedName name="q?s_tgt" localSheetId="51">TGT!$T$43:$U$58</definedName>
    <definedName name="q?s_TKR" localSheetId="68">TKR!$T$43:$U$58</definedName>
    <definedName name="q?s_tmo" localSheetId="67">TMO!$T$43:$U$58</definedName>
    <definedName name="q?s_UAL" localSheetId="57">UAL!$T$43:$U$58</definedName>
    <definedName name="q?s_UNH" localSheetId="70">UNH!$T$43:$U$58</definedName>
    <definedName name="q?s_UTX" localSheetId="69">UTX!$T$43:$U$58</definedName>
    <definedName name="q?s_vgk" localSheetId="35">VGK!$T$43:$U$56</definedName>
    <definedName name="q?s_WFC" localSheetId="48">WFC!$T$43:$U$58</definedName>
    <definedName name="q?s_WWD" localSheetId="6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54" i="38" l="1"/>
  <c r="D554" i="38"/>
  <c r="E554" i="38"/>
  <c r="G554" i="38"/>
  <c r="H554" i="38"/>
  <c r="K554" i="38"/>
  <c r="L554" i="38"/>
  <c r="P554" i="38" s="1"/>
  <c r="Q554" i="38" s="1"/>
  <c r="M554" i="38"/>
  <c r="N554" i="38" s="1"/>
  <c r="S554" i="38"/>
  <c r="V554" i="38"/>
  <c r="W554" i="38"/>
  <c r="F42" i="31"/>
  <c r="G42" i="31"/>
  <c r="H42" i="31"/>
  <c r="F8" i="31"/>
  <c r="F3" i="88"/>
  <c r="M84" i="88"/>
  <c r="M66" i="88" s="1"/>
  <c r="Q10" i="88" s="1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Q2" i="88" s="1"/>
  <c r="K18" i="88"/>
  <c r="F2" i="88"/>
  <c r="M84" i="87"/>
  <c r="K84" i="87"/>
  <c r="M66" i="87" s="1"/>
  <c r="Q10" i="87" s="1"/>
  <c r="H84" i="87"/>
  <c r="F84" i="87"/>
  <c r="C84" i="87"/>
  <c r="P61" i="87"/>
  <c r="P60" i="87"/>
  <c r="P59" i="87"/>
  <c r="P58" i="87"/>
  <c r="P57" i="87"/>
  <c r="P56" i="87"/>
  <c r="P55" i="87"/>
  <c r="P54" i="87"/>
  <c r="P53" i="87"/>
  <c r="P52" i="87"/>
  <c r="P51" i="87"/>
  <c r="P50" i="87"/>
  <c r="P49" i="87"/>
  <c r="P48" i="87"/>
  <c r="P47" i="87"/>
  <c r="P46" i="87"/>
  <c r="P45" i="87"/>
  <c r="P44" i="87"/>
  <c r="P43" i="87"/>
  <c r="P42" i="87"/>
  <c r="P41" i="87"/>
  <c r="H25" i="87"/>
  <c r="G25" i="87"/>
  <c r="F25" i="87"/>
  <c r="M18" i="87"/>
  <c r="H18" i="87"/>
  <c r="C18" i="87"/>
  <c r="Q2" i="87"/>
  <c r="Q5" i="87" s="1"/>
  <c r="K18" i="87"/>
  <c r="F2" i="87"/>
  <c r="F18" i="87" s="1"/>
  <c r="M85" i="88"/>
  <c r="F85" i="88"/>
  <c r="C85" i="88"/>
  <c r="H19" i="88"/>
  <c r="F19" i="88"/>
  <c r="C19" i="88"/>
  <c r="K85" i="88"/>
  <c r="H85" i="88"/>
  <c r="M19" i="88"/>
  <c r="K19" i="88"/>
  <c r="M85" i="87"/>
  <c r="H85" i="87"/>
  <c r="M19" i="87"/>
  <c r="K85" i="87"/>
  <c r="F85" i="87"/>
  <c r="K19" i="87"/>
  <c r="C85" i="87"/>
  <c r="H19" i="87"/>
  <c r="F19" i="87"/>
  <c r="C19" i="87"/>
  <c r="X554" i="38" l="1"/>
  <c r="O554" i="38"/>
  <c r="U554" i="38"/>
  <c r="Q8" i="87"/>
  <c r="Q7" i="87" s="1"/>
  <c r="F18" i="88"/>
  <c r="Q8" i="88" s="1"/>
  <c r="Q7" i="88" s="1"/>
  <c r="Q5" i="88"/>
  <c r="Q3" i="87"/>
  <c r="Q6" i="87" s="1"/>
  <c r="Q9" i="87" s="1"/>
  <c r="F41" i="31"/>
  <c r="G41" i="31"/>
  <c r="H41" i="31"/>
  <c r="Q3" i="88" l="1"/>
  <c r="Q6" i="88" s="1"/>
  <c r="Q9" i="88" s="1"/>
  <c r="Z9" i="31"/>
  <c r="AA10" i="31" s="1"/>
  <c r="AA9" i="31"/>
  <c r="Y9" i="31"/>
  <c r="AA8" i="31"/>
  <c r="AA11" i="31"/>
  <c r="AA23" i="31"/>
  <c r="AA24" i="31" s="1"/>
  <c r="Z23" i="31"/>
  <c r="Z24" i="31" s="1"/>
  <c r="Z25" i="31"/>
  <c r="AA25" i="31"/>
  <c r="Y23" i="31"/>
  <c r="Y25" i="31" s="1"/>
  <c r="AA22" i="31"/>
  <c r="Z10" i="31" l="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33" i="25"/>
  <c r="G133" i="25"/>
  <c r="H133" i="25"/>
  <c r="A552" i="38"/>
  <c r="D552" i="38"/>
  <c r="E552" i="38"/>
  <c r="G552" i="38"/>
  <c r="H552" i="38"/>
  <c r="K552" i="38"/>
  <c r="L552" i="38" s="1"/>
  <c r="P552" i="38" s="1"/>
  <c r="M552" i="38"/>
  <c r="N552" i="38" s="1"/>
  <c r="S552" i="38"/>
  <c r="H29" i="51"/>
  <c r="C29" i="51"/>
  <c r="O552" i="38" l="1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73" i="51"/>
  <c r="G73" i="51"/>
  <c r="H73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F85" i="86"/>
  <c r="M19" i="86"/>
  <c r="C19" i="86"/>
  <c r="H85" i="86"/>
  <c r="H19" i="86"/>
  <c r="M85" i="86"/>
  <c r="K19" i="86"/>
  <c r="C85" i="86"/>
  <c r="K85" i="86"/>
  <c r="F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72" i="51"/>
  <c r="G72" i="51"/>
  <c r="H72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7" i="31"/>
  <c r="F35" i="46"/>
  <c r="H35" i="46"/>
  <c r="G35" i="46"/>
  <c r="K5" i="46"/>
  <c r="F53" i="58"/>
  <c r="H53" i="58"/>
  <c r="G53" i="58"/>
  <c r="F10" i="58"/>
  <c r="K8" i="58"/>
  <c r="F132" i="25"/>
  <c r="H132" i="25"/>
  <c r="G132" i="25"/>
  <c r="K33" i="25"/>
  <c r="F38" i="84"/>
  <c r="H38" i="84"/>
  <c r="G38" i="84"/>
  <c r="K5" i="84"/>
  <c r="F131" i="25"/>
  <c r="G131" i="25"/>
  <c r="H13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0" i="25"/>
  <c r="H130" i="25"/>
  <c r="Q9" i="86" l="1"/>
  <c r="P549" i="38"/>
  <c r="O549" i="38"/>
  <c r="U549" i="38"/>
  <c r="F71" i="51"/>
  <c r="G71" i="51"/>
  <c r="H71" i="51"/>
  <c r="K11" i="51"/>
  <c r="F36" i="70"/>
  <c r="H36" i="70"/>
  <c r="G36" i="70"/>
  <c r="F10" i="70"/>
  <c r="F34" i="46"/>
  <c r="H34" i="46"/>
  <c r="G34" i="46"/>
  <c r="F12" i="46"/>
  <c r="A548" i="38"/>
  <c r="D548" i="38"/>
  <c r="E548" i="38"/>
  <c r="G548" i="38"/>
  <c r="H548" i="38"/>
  <c r="K548" i="38"/>
  <c r="L548" i="38" s="1"/>
  <c r="M548" i="38"/>
  <c r="N548" i="38" s="1"/>
  <c r="S548" i="38"/>
  <c r="G130" i="25"/>
  <c r="K30" i="25"/>
  <c r="P548" i="38" l="1"/>
  <c r="O548" i="38"/>
  <c r="U548" i="38"/>
  <c r="F129" i="25"/>
  <c r="G129" i="25"/>
  <c r="H12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28" i="25"/>
  <c r="H128" i="25"/>
  <c r="G12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C18" i="84"/>
  <c r="N544" i="38" l="1"/>
  <c r="O544" i="38" s="1"/>
  <c r="P544" i="38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 s="1"/>
  <c r="P543" i="38" s="1"/>
  <c r="M543" i="38"/>
  <c r="U543" i="38" s="1"/>
  <c r="S543" i="38"/>
  <c r="N543" i="38" l="1"/>
  <c r="O543" i="38" s="1"/>
  <c r="F52" i="58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41" i="74" l="1"/>
  <c r="H41" i="74"/>
  <c r="G41" i="74"/>
  <c r="F69" i="51"/>
  <c r="G69" i="51"/>
  <c r="H69" i="51"/>
  <c r="K68" i="85"/>
  <c r="F68" i="85"/>
  <c r="K80" i="64"/>
  <c r="F80" i="64"/>
  <c r="D540" i="38"/>
  <c r="E540" i="38"/>
  <c r="G540" i="38"/>
  <c r="H540" i="38"/>
  <c r="K540" i="38"/>
  <c r="L540" i="38" s="1"/>
  <c r="P540" i="38" s="1"/>
  <c r="M540" i="38"/>
  <c r="U540" i="38" s="1"/>
  <c r="S540" i="38"/>
  <c r="N540" i="38" l="1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H17" i="74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P534" i="38" l="1"/>
  <c r="N534" i="38"/>
  <c r="O534" i="38" s="1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O522" i="38" s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H19" i="46"/>
  <c r="K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P515" i="38" s="1"/>
  <c r="M515" i="38"/>
  <c r="N515" i="38" s="1"/>
  <c r="O515" i="38" s="1"/>
  <c r="S515" i="38"/>
  <c r="F6" i="46"/>
  <c r="F10" i="74"/>
  <c r="U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O507" i="38" s="1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7" i="77"/>
  <c r="P500" i="38" l="1"/>
  <c r="N500" i="38"/>
  <c r="O500" i="38" s="1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O495" i="38" s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33" i="74"/>
  <c r="G33" i="74"/>
  <c r="H33" i="74"/>
  <c r="K6" i="74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O486" i="38" s="1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C19" i="85"/>
  <c r="F19" i="85"/>
  <c r="K19" i="85"/>
  <c r="C85" i="85"/>
  <c r="F85" i="85"/>
  <c r="K85" i="85"/>
  <c r="H85" i="85"/>
  <c r="M85" i="85"/>
  <c r="M19" i="85"/>
  <c r="H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F85" i="83"/>
  <c r="H19" i="83"/>
  <c r="M19" i="83"/>
  <c r="K85" i="84"/>
  <c r="K85" i="83"/>
  <c r="H19" i="84"/>
  <c r="H85" i="84"/>
  <c r="C85" i="84"/>
  <c r="M85" i="84"/>
  <c r="F19" i="84"/>
  <c r="H85" i="83"/>
  <c r="K19" i="83"/>
  <c r="C85" i="83"/>
  <c r="C19" i="84"/>
  <c r="F85" i="84"/>
  <c r="M85" i="83"/>
  <c r="M19" i="84"/>
  <c r="C19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18" i="74"/>
  <c r="F85" i="82"/>
  <c r="C85" i="82"/>
  <c r="F19" i="82"/>
  <c r="K85" i="82"/>
  <c r="H85" i="82"/>
  <c r="M85" i="82"/>
  <c r="M19" i="82"/>
  <c r="K19" i="82"/>
  <c r="M18" i="74"/>
  <c r="C19" i="82"/>
  <c r="H18" i="74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O477" i="38" s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Q11" i="58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C78" i="75"/>
  <c r="M96" i="31"/>
  <c r="C96" i="31"/>
  <c r="M78" i="75"/>
  <c r="F96" i="31"/>
  <c r="F78" i="75"/>
  <c r="K78" i="75"/>
  <c r="H78" i="75"/>
  <c r="K96" i="31"/>
  <c r="P474" i="38" l="1"/>
  <c r="N474" i="38"/>
  <c r="O474" i="38" s="1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4" i="58"/>
  <c r="H18" i="64"/>
  <c r="F36" i="64"/>
  <c r="G36" i="64"/>
  <c r="H36" i="64"/>
  <c r="K19" i="64"/>
  <c r="K85" i="64"/>
  <c r="M19" i="64"/>
  <c r="H85" i="64"/>
  <c r="H19" i="64"/>
  <c r="M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H85" i="81"/>
  <c r="C85" i="81"/>
  <c r="F85" i="81"/>
  <c r="C19" i="81"/>
  <c r="K85" i="81"/>
  <c r="M85" i="81"/>
  <c r="F19" i="81"/>
  <c r="K19" i="81"/>
  <c r="H19" i="81"/>
  <c r="M19" i="81"/>
  <c r="M66" i="81" l="1"/>
  <c r="Q10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3" i="81" l="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K19" i="80"/>
  <c r="C19" i="80"/>
  <c r="M85" i="80"/>
  <c r="K85" i="80"/>
  <c r="C85" i="80"/>
  <c r="F19" i="80"/>
  <c r="H85" i="80"/>
  <c r="M19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F65" i="79"/>
  <c r="H19" i="79"/>
  <c r="F19" i="79"/>
  <c r="M19" i="79"/>
  <c r="M65" i="79"/>
  <c r="C65" i="79"/>
  <c r="H65" i="79"/>
  <c r="K19" i="79"/>
  <c r="C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3" i="58"/>
  <c r="H43" i="58"/>
  <c r="G43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2" i="58"/>
  <c r="H42" i="58"/>
  <c r="G42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H85" i="78"/>
  <c r="K19" i="78"/>
  <c r="M85" i="78"/>
  <c r="H19" i="78"/>
  <c r="C19" i="78"/>
  <c r="C85" i="78"/>
  <c r="F85" i="78"/>
  <c r="K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37" i="58"/>
  <c r="H37" i="58"/>
  <c r="G37" i="58"/>
  <c r="F42" i="43"/>
  <c r="H42" i="43"/>
  <c r="G42" i="43"/>
  <c r="F8" i="43"/>
  <c r="K2" i="43"/>
  <c r="F8" i="58"/>
  <c r="K19" i="43"/>
  <c r="K18" i="43" l="1"/>
  <c r="P442" i="38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U435" i="38" s="1"/>
  <c r="S435" i="38"/>
  <c r="C85" i="77"/>
  <c r="C19" i="77"/>
  <c r="K85" i="77"/>
  <c r="F85" i="77"/>
  <c r="K19" i="77"/>
  <c r="M19" i="77"/>
  <c r="H85" i="77"/>
  <c r="H19" i="77"/>
  <c r="F19" i="77"/>
  <c r="M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O416" i="38" s="1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K77" i="69"/>
  <c r="F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H19" i="76"/>
  <c r="M19" i="76"/>
  <c r="F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O389" i="38" s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O372" i="38" s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F93" i="68"/>
  <c r="C93" i="68"/>
  <c r="H93" i="68"/>
  <c r="M93" i="68"/>
  <c r="K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O364" i="38" s="1"/>
  <c r="K80" i="53"/>
  <c r="F80" i="53"/>
  <c r="H65" i="25"/>
  <c r="G65" i="25"/>
  <c r="F65" i="25"/>
  <c r="M684" i="25"/>
  <c r="H684" i="25"/>
  <c r="C684" i="25"/>
  <c r="F660" i="25"/>
  <c r="F659" i="25"/>
  <c r="F658" i="25"/>
  <c r="F657" i="25"/>
  <c r="F656" i="25"/>
  <c r="F655" i="25"/>
  <c r="F654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F566" i="25"/>
  <c r="F565" i="25"/>
  <c r="F564" i="25"/>
  <c r="K563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85" i="25"/>
  <c r="M685" i="25"/>
  <c r="H685" i="25"/>
  <c r="K685" i="25"/>
  <c r="C685" i="25"/>
  <c r="N363" i="38" l="1"/>
  <c r="O363" i="38" s="1"/>
  <c r="F684" i="25"/>
  <c r="K684" i="25"/>
  <c r="P363" i="38"/>
  <c r="M421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Q11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Q1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H167" i="25"/>
  <c r="G167" i="25"/>
  <c r="H166" i="25"/>
  <c r="G166" i="25"/>
  <c r="H165" i="25"/>
  <c r="G165" i="25"/>
  <c r="H164" i="25"/>
  <c r="G164" i="25"/>
  <c r="H163" i="25"/>
  <c r="G163" i="25"/>
  <c r="H162" i="25"/>
  <c r="G162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V553" i="38" s="1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0" i="72"/>
  <c r="F19" i="62"/>
  <c r="H100" i="34"/>
  <c r="K100" i="34"/>
  <c r="F156" i="49"/>
  <c r="K19" i="52"/>
  <c r="H19" i="54"/>
  <c r="C86" i="53"/>
  <c r="K19" i="73"/>
  <c r="F23" i="17"/>
  <c r="K29" i="51"/>
  <c r="K19" i="61"/>
  <c r="K19" i="66"/>
  <c r="M65" i="71"/>
  <c r="C129" i="58"/>
  <c r="C19" i="73"/>
  <c r="H19" i="50"/>
  <c r="C19" i="54"/>
  <c r="M19" i="68"/>
  <c r="C72" i="59"/>
  <c r="C51" i="54"/>
  <c r="F19" i="53"/>
  <c r="C19" i="66"/>
  <c r="M119" i="7"/>
  <c r="K75" i="41"/>
  <c r="K19" i="68"/>
  <c r="H86" i="53"/>
  <c r="M19" i="75"/>
  <c r="H19" i="63"/>
  <c r="M23" i="17"/>
  <c r="F119" i="7"/>
  <c r="M25" i="31"/>
  <c r="M19" i="61"/>
  <c r="H19" i="52"/>
  <c r="M156" i="49"/>
  <c r="C19" i="75"/>
  <c r="M451" i="17"/>
  <c r="M86" i="53"/>
  <c r="F19" i="72"/>
  <c r="H94" i="52"/>
  <c r="M129" i="58"/>
  <c r="F19" i="70"/>
  <c r="C19" i="69"/>
  <c r="H19" i="45"/>
  <c r="M30" i="40"/>
  <c r="M29" i="51"/>
  <c r="C19" i="50"/>
  <c r="C25" i="31"/>
  <c r="M23" i="57"/>
  <c r="M65" i="63"/>
  <c r="C19" i="64"/>
  <c r="C65" i="71"/>
  <c r="H51" i="54"/>
  <c r="C19" i="59"/>
  <c r="M19" i="70"/>
  <c r="F19" i="52"/>
  <c r="K19" i="45"/>
  <c r="F129" i="58"/>
  <c r="F63" i="66"/>
  <c r="H90" i="72"/>
  <c r="C451" i="17"/>
  <c r="F30" i="49"/>
  <c r="H19" i="55"/>
  <c r="K19" i="50"/>
  <c r="H30" i="49"/>
  <c r="M19" i="60"/>
  <c r="K92" i="45"/>
  <c r="K81" i="61"/>
  <c r="C19" i="45"/>
  <c r="K90" i="72"/>
  <c r="H92" i="45"/>
  <c r="M55" i="50"/>
  <c r="K30" i="40"/>
  <c r="F19" i="75"/>
  <c r="H19" i="66"/>
  <c r="F19" i="60"/>
  <c r="K19" i="54"/>
  <c r="M90" i="72"/>
  <c r="C63" i="66"/>
  <c r="F19" i="41"/>
  <c r="F19" i="69"/>
  <c r="F213" i="57"/>
  <c r="H19" i="62"/>
  <c r="M51" i="54"/>
  <c r="K55" i="50"/>
  <c r="F19" i="50"/>
  <c r="H55" i="50"/>
  <c r="M19" i="53"/>
  <c r="F25" i="31"/>
  <c r="H77" i="70"/>
  <c r="F18" i="74"/>
  <c r="F67" i="60"/>
  <c r="H19" i="75"/>
  <c r="K19" i="72"/>
  <c r="F19" i="68"/>
  <c r="K67" i="60"/>
  <c r="C100" i="34"/>
  <c r="K19" i="75"/>
  <c r="K19" i="59"/>
  <c r="K19" i="34"/>
  <c r="C30" i="49"/>
  <c r="C19" i="71"/>
  <c r="H213" i="57"/>
  <c r="C77" i="70"/>
  <c r="C19" i="70"/>
  <c r="C23" i="57"/>
  <c r="M100" i="34"/>
  <c r="H72" i="59"/>
  <c r="M19" i="73"/>
  <c r="K19" i="71"/>
  <c r="C19" i="3"/>
  <c r="M94" i="52"/>
  <c r="K23" i="17"/>
  <c r="C119" i="7"/>
  <c r="M72" i="59"/>
  <c r="K129" i="58"/>
  <c r="M81" i="61"/>
  <c r="K94" i="52"/>
  <c r="M75" i="41"/>
  <c r="F92" i="45"/>
  <c r="C19" i="53"/>
  <c r="C19" i="55"/>
  <c r="F19" i="63"/>
  <c r="F75" i="41"/>
  <c r="M63" i="66"/>
  <c r="C19" i="62"/>
  <c r="H30" i="40"/>
  <c r="H65" i="71"/>
  <c r="K19" i="69"/>
  <c r="M77" i="70"/>
  <c r="C19" i="58"/>
  <c r="H19" i="71"/>
  <c r="H75" i="41"/>
  <c r="C85" i="64"/>
  <c r="F19" i="59"/>
  <c r="K19" i="70"/>
  <c r="C19" i="61"/>
  <c r="K19" i="53"/>
  <c r="K86" i="53"/>
  <c r="F19" i="58"/>
  <c r="H19" i="59"/>
  <c r="F19" i="64"/>
  <c r="F81" i="61"/>
  <c r="C19" i="72"/>
  <c r="C156" i="49"/>
  <c r="M19" i="72"/>
  <c r="F19" i="43"/>
  <c r="F29" i="51"/>
  <c r="M19" i="63"/>
  <c r="M92" i="45"/>
  <c r="F19" i="34"/>
  <c r="H61" i="25"/>
  <c r="M19" i="59"/>
  <c r="F19" i="66"/>
  <c r="F61" i="25"/>
  <c r="H129" i="58"/>
  <c r="H156" i="49"/>
  <c r="K25" i="31"/>
  <c r="H19" i="69"/>
  <c r="K51" i="54"/>
  <c r="H19" i="61"/>
  <c r="K19" i="55"/>
  <c r="C23" i="17"/>
  <c r="H19" i="34"/>
  <c r="F55" i="50"/>
  <c r="C75" i="41"/>
  <c r="K19" i="62"/>
  <c r="H23" i="17"/>
  <c r="K19" i="60"/>
  <c r="C94" i="52"/>
  <c r="F86" i="53"/>
  <c r="H19" i="73"/>
  <c r="H19" i="41"/>
  <c r="F51" i="54"/>
  <c r="C92" i="45"/>
  <c r="M19" i="55"/>
  <c r="K19" i="3"/>
  <c r="M19" i="58"/>
  <c r="M19" i="45"/>
  <c r="C61" i="25"/>
  <c r="K213" i="57"/>
  <c r="H451" i="17"/>
  <c r="F19" i="45"/>
  <c r="H81" i="61"/>
  <c r="C81" i="61"/>
  <c r="F30" i="40"/>
  <c r="H63" i="66"/>
  <c r="K156" i="49"/>
  <c r="C213" i="57"/>
  <c r="M19" i="34"/>
  <c r="F19" i="54"/>
  <c r="H19" i="72"/>
  <c r="K19" i="63"/>
  <c r="K65" i="71"/>
  <c r="K119" i="7"/>
  <c r="M19" i="3"/>
  <c r="M19" i="50"/>
  <c r="F451" i="17"/>
  <c r="F65" i="71"/>
  <c r="M19" i="66"/>
  <c r="F19" i="73"/>
  <c r="M213" i="57"/>
  <c r="K65" i="63"/>
  <c r="K63" i="66"/>
  <c r="H19" i="70"/>
  <c r="K72" i="59"/>
  <c r="H119" i="7"/>
  <c r="H19" i="68"/>
  <c r="C19" i="60"/>
  <c r="K23" i="57"/>
  <c r="M19" i="62"/>
  <c r="H19" i="53"/>
  <c r="M67" i="60"/>
  <c r="F85" i="64"/>
  <c r="F19" i="71"/>
  <c r="C19" i="68"/>
  <c r="M19" i="54"/>
  <c r="K18" i="74"/>
  <c r="K77" i="70"/>
  <c r="K30" i="49"/>
  <c r="F19" i="55"/>
  <c r="H65" i="63"/>
  <c r="M19" i="69"/>
  <c r="F94" i="52"/>
  <c r="M19" i="52"/>
  <c r="M19" i="41"/>
  <c r="F65" i="63"/>
  <c r="K451" i="17"/>
  <c r="K19" i="58"/>
  <c r="C19" i="63"/>
  <c r="C67" i="60"/>
  <c r="C30" i="40"/>
  <c r="H25" i="31"/>
  <c r="F19" i="3"/>
  <c r="C19" i="41"/>
  <c r="M19" i="71"/>
  <c r="F100" i="34"/>
  <c r="C19" i="52"/>
  <c r="K19" i="41"/>
  <c r="C65" i="63"/>
  <c r="F72" i="59"/>
  <c r="F23" i="57"/>
  <c r="M30" i="49"/>
  <c r="H67" i="60"/>
  <c r="H19" i="58"/>
  <c r="F19" i="61"/>
  <c r="H19" i="60"/>
  <c r="C55" i="50"/>
  <c r="F90" i="72"/>
  <c r="H19" i="3"/>
  <c r="C19" i="34"/>
  <c r="F77" i="70"/>
  <c r="V552" i="38" l="1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X4" i="38" s="1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53" i="38" s="1"/>
  <c r="X553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0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W552" i="38" l="1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53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7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52" i="38" l="1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<sst xmlns="http://schemas.openxmlformats.org/spreadsheetml/2006/main" count="6389" uniqueCount="895">
  <si>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</si>
  <si>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</si>
  <si>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</si>
  <si>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</si>
  <si>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</si>
  <si>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</si>
  <si>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</si>
  <si>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</si>
  <si>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</si>
  <si>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</si>
  <si>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</si>
  <si>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</si>
  <si>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</si>
  <si>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</si>
  <si>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</si>
  <si>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</si>
  <si>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</si>
  <si>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</si>
  <si>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</si>
  <si>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</si>
  <si>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</si>
  <si>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</si>
  <si>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</si>
  <si>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</si>
  <si>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</si>
  <si>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</si>
  <si>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</si>
  <si>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</si>
  <si>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</si>
  <si>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</si>
  <si>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</si>
  <si>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</si>
  <si>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</si>
  <si>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</si>
  <si>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</si>
  <si>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</si>
  <si>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</si>
  <si>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</si>
  <si>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</si>
  <si>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</si>
  <si>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</si>
  <si>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</si>
  <si>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</si>
  <si>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</si>
  <si>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</si>
  <si>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</si>
  <si>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</si>
  <si>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</si>
  <si>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</si>
  <si>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</si>
  <si>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</si>
  <si>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</si>
  <si>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</si>
  <si>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</si>
  <si>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</si>
  <si>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</si>
  <si>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</si>
  <si>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</si>
  <si>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</si>
  <si>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</si>
  <si>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</si>
  <si>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</si>
  <si>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</si>
  <si>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</si>
  <si>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</si>
  <si>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</si>
  <si>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</si>
  <si>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</si>
  <si>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</si>
  <si>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</si>
  <si>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</si>
  <si>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</si>
  <si>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</si>
  <si>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</si>
  <si>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</si>
  <si>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</si>
  <si>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</si>
  <si>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</si>
  <si>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</si>
  <si>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</si>
  <si>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</si>
  <si>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</si>
  <si>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</si>
  <si>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</si>
  <si>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</si>
  <si>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</si>
  <si>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</si>
  <si>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</si>
  <si>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</si>
  <si>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</si>
  <si>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</si>
  <si>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</si>
  <si>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</si>
  <si>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</si>
  <si>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</si>
  <si>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</si>
  <si>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</si>
  <si>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</si>
  <si>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</si>
  <si>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</si>
  <si>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</si>
  <si>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</si>
  <si>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</si>
  <si>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</si>
  <si>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</si>
  <si>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</si>
  <si>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</si>
  <si>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</si>
  <si>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</si>
  <si>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</si>
  <si>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</si>
  <si>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</si>
  <si>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</si>
  <si>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</si>
  <si>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</si>
  <si>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</si>
  <si>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</si>
  <si>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</si>
  <si>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</si>
  <si>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</si>
  <si>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</si>
  <si>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</si>
  <si>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</si>
  <si>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</si>
  <si>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</si>
  <si>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</si>
  <si>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</si>
  <si>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</si>
  <si>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</si>
  <si>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</si>
  <si>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</si>
  <si>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</si>
  <si>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</si>
  <si>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</si>
  <si>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</si>
  <si>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</si>
  <si>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</si>
  <si>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</si>
  <si>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</si>
  <si>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</si>
  <si>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</si>
  <si>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</si>
  <si>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</si>
  <si>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</si>
  <si>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</si>
  <si>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</si>
  <si>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</si>
  <si>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</si>
  <si>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</si>
  <si>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</si>
  <si>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</si>
  <si>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</si>
  <si>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</si>
  <si>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</si>
  <si>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</si>
  <si>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</si>
  <si>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</si>
  <si>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</si>
  <si>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</si>
  <si>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</si>
  <si>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</si>
  <si>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</si>
  <si>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</si>
  <si>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</si>
  <si>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</si>
  <si>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</si>
  <si>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</si>
  <si>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</si>
  <si>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</si>
  <si>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</si>
  <si>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</si>
  <si>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</si>
  <si>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</si>
  <si>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</si>
  <si>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</si>
  <si>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</si>
  <si>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</si>
  <si>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</si>
  <si>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</si>
  <si>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</si>
  <si>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</si>
  <si>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</si>
  <si>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</si>
  <si>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</si>
  <si>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</si>
  <si>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</si>
  <si>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</si>
  <si>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</si>
  <si>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</si>
  <si>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</si>
  <si>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</si>
  <si>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</si>
  <si>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</si>
  <si>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</si>
  <si>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</si>
  <si>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</si>
  <si>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</si>
  <si>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</si>
  <si>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</si>
  <si>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</si>
  <si>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</si>
  <si>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</si>
  <si>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</si>
  <si>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</si>
  <si>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</si>
  <si>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</si>
  <si>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</si>
  <si>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</si>
  <si>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</si>
  <si>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</si>
  <si>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</si>
  <si>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</si>
  <si>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</si>
  <si>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</si>
  <si>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</si>
  <si>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</si>
  <si>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</si>
  <si>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</si>
  <si>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</si>
  <si>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</si>
  <si>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</si>
  <si>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</si>
  <si>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</si>
  <si>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</si>
  <si>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</si>
  <si>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</si>
  <si>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</si>
  <si>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</si>
  <si>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</si>
  <si>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</si>
  <si>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</si>
  <si>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</si>
  <si>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</si>
  <si>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</si>
  <si>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</si>
  <si>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</si>
  <si>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</si>
  <si>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</si>
  <si>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</si>
  <si>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</si>
  <si>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</si>
  <si>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</si>
  <si>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</si>
  <si>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</si>
  <si>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</si>
  <si>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</si>
  <si>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</si>
  <si>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</si>
  <si>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</si>
  <si>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</si>
  <si>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</si>
  <si>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</si>
  <si>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</si>
  <si>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</si>
  <si>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</si>
  <si>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</si>
  <si>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</si>
  <si>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</si>
  <si>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</si>
  <si>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</si>
  <si>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</si>
  <si>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</si>
  <si>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</si>
  <si>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</si>
  <si>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</si>
  <si>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</si>
  <si>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</si>
  <si>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</si>
  <si>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</si>
  <si>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</si>
  <si>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</si>
  <si>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</si>
  <si>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</si>
  <si>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</si>
  <si>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</si>
  <si>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</si>
  <si>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</si>
  <si>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</si>
  <si>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</si>
  <si>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</si>
  <si>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</si>
  <si>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</si>
  <si>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</si>
  <si>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</si>
  <si>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</si>
  <si>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</si>
  <si>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</si>
  <si>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</si>
  <si>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</si>
  <si>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</si>
  <si>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</si>
  <si>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</si>
  <si>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</si>
  <si>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</si>
  <si>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</si>
  <si>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</si>
  <si>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</si>
  <si>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</si>
  <si>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</si>
  <si>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</si>
  <si>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</si>
  <si>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</si>
  <si>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</si>
  <si>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</si>
  <si>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</si>
  <si>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</si>
  <si>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</si>
  <si>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</si>
  <si>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</si>
  <si>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</si>
  <si>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</si>
  <si>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</si>
  <si>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</si>
  <si>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</si>
  <si>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</si>
  <si>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</si>
  <si>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</si>
  <si>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</si>
  <si>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</si>
  <si>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</si>
  <si>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</si>
  <si>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</si>
  <si>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</si>
  <si>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</si>
  <si>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</si>
  <si>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</si>
  <si>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</si>
  <si>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</si>
  <si>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</si>
  <si>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</si>
  <si>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</si>
  <si>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</si>
  <si>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</si>
  <si>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</si>
  <si>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</si>
  <si>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</si>
  <si>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</si>
  <si>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</si>
  <si>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</si>
  <si>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</si>
  <si>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</si>
  <si>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</si>
  <si>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</si>
  <si>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</si>
  <si>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</si>
  <si>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</si>
  <si>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</si>
  <si>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</si>
  <si>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</si>
  <si>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</si>
  <si>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</si>
  <si>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</si>
  <si>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</si>
  <si>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</si>
  <si>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</si>
  <si>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</si>
  <si>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</si>
  <si>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</si>
  <si>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</si>
  <si>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</si>
  <si>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</si>
  <si>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</si>
  <si>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</si>
  <si>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</si>
  <si>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</si>
  <si>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</si>
  <si>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</si>
  <si>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</si>
  <si>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</si>
  <si>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</si>
  <si>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</si>
  <si>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</si>
  <si>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</si>
  <si>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</si>
  <si>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</si>
  <si>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</si>
  <si>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</si>
  <si>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</si>
  <si>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</si>
  <si>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</si>
  <si>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</si>
  <si>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</si>
  <si>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</si>
  <si>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</si>
  <si>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</si>
  <si>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</si>
  <si>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</si>
  <si>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</si>
  <si>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</si>
  <si>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</si>
  <si>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</si>
  <si>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</si>
  <si>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</si>
  <si>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</si>
  <si>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</si>
  <si>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</si>
  <si>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</si>
  <si>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</si>
  <si>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</si>
  <si>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</si>
  <si>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</si>
  <si>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</si>
  <si>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</si>
  <si>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</si>
  <si>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</si>
  <si>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</si>
  <si>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</si>
  <si>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</si>
  <si>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</si>
  <si>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</si>
  <si>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</si>
  <si>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</si>
  <si>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</si>
  <si>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</si>
  <si>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</si>
  <si>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</si>
  <si>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</si>
  <si>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</si>
  <si>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</si>
  <si>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</si>
  <si>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</si>
  <si>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</si>
  <si>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</si>
  <si>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</si>
  <si>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</si>
  <si>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</si>
  <si>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</si>
  <si>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</si>
  <si>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</si>
  <si>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</si>
  <si>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</si>
  <si>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</si>
  <si>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</si>
  <si>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</si>
  <si>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</si>
  <si>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</si>
  <si>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</si>
  <si>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</si>
  <si>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</si>
  <si>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</si>
  <si>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</si>
  <si>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</si>
  <si>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</si>
  <si>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</si>
  <si>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</si>
  <si>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</si>
  <si>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</si>
  <si>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</si>
  <si>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</si>
  <si>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</si>
  <si>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</si>
  <si>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</si>
  <si>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</si>
  <si>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</si>
  <si>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</si>
  <si>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</si>
  <si>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</si>
  <si>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</si>
  <si>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</si>
  <si>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</si>
  <si>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</si>
  <si>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</si>
  <si>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</si>
  <si>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</si>
  <si>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</si>
  <si>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</si>
  <si>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</si>
  <si>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</si>
  <si>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</si>
  <si>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</si>
  <si>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</si>
  <si>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</si>
  <si>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</si>
  <si>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</si>
  <si>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</si>
  <si>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</si>
  <si>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</si>
  <si>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</si>
  <si>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</si>
  <si>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</si>
  <si>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</si>
  <si>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</si>
  <si>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</si>
  <si>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</si>
  <si>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</si>
  <si>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</si>
  <si>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</si>
  <si>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</si>
  <si>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</si>
  <si>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</si>
  <si>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</si>
  <si>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</si>
  <si>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</si>
  <si>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</si>
  <si>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</si>
  <si>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</si>
  <si>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</si>
  <si>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</si>
  <si>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</si>
  <si>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</si>
  <si>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</si>
  <si>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</si>
  <si>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</si>
  <si>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</si>
  <si>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</si>
  <si>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</si>
  <si>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</si>
  <si>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</si>
  <si>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</si>
  <si>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</si>
  <si>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</si>
  <si>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</si>
  <si>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</si>
  <si>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</si>
  <si>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</si>
  <si>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</si>
  <si>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</si>
  <si>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</si>
  <si>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</si>
  <si>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</si>
  <si>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</si>
  <si>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</si>
  <si>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</si>
  <si>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</si>
  <si>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</si>
  <si>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</si>
  <si>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</si>
  <si>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</si>
  <si>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</si>
  <si>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</si>
  <si>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</si>
  <si>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</si>
  <si>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</si>
  <si>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</si>
  <si>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</si>
  <si>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</si>
  <si>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</si>
  <si>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</si>
  <si>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</si>
  <si>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</si>
  <si>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</si>
  <si>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</si>
  <si>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</si>
  <si>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</si>
  <si>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</si>
  <si>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</si>
  <si>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</si>
  <si>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</si>
  <si>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</si>
  <si>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</si>
  <si>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</si>
  <si>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</si>
  <si>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</si>
  <si>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</si>
  <si>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</si>
  <si>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</si>
  <si>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</si>
  <si>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</si>
  <si>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</si>
  <si>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</si>
  <si>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</si>
  <si>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</si>
  <si>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</si>
  <si>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</si>
  <si>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</si>
  <si>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</si>
  <si>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</si>
  <si>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</si>
  <si>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</si>
  <si>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</si>
  <si>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</si>
  <si>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</si>
  <si>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</si>
  <si>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</si>
  <si>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</si>
  <si>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</si>
  <si>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</si>
  <si>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</si>
  <si>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</si>
  <si>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</si>
  <si>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</si>
  <si>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</si>
  <si>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</si>
  <si>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</si>
  <si>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</si>
  <si>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</si>
  <si>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</si>
  <si>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</si>
  <si>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</si>
  <si>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</si>
  <si>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</si>
  <si>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</si>
  <si>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</si>
  <si>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</si>
  <si>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</si>
  <si>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</si>
  <si>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</si>
  <si>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</si>
  <si>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</si>
  <si>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</si>
  <si>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</si>
  <si>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</si>
  <si>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</si>
  <si>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</si>
  <si>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</si>
  <si>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</si>
  <si>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</si>
  <si>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</si>
  <si>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</si>
  <si>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</si>
  <si>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</si>
  <si>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</si>
  <si>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</si>
  <si>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</si>
  <si>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</si>
  <si>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</si>
  <si>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</si>
  <si>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</si>
  <si>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</si>
  <si>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</si>
  <si>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</si>
  <si>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</si>
  <si>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</si>
  <si>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</si>
  <si>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</si>
  <si>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</si>
  <si>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</si>
  <si>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</si>
  <si>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</si>
  <si>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</si>
  <si>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</si>
  <si>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</si>
  <si>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</si>
  <si>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</si>
  <si>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</si>
  <si>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</si>
  <si>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</si>
  <si>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</si>
  <si>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</si>
  <si>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</si>
  <si>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</si>
  <si>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</si>
  <si>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</si>
  <si>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</si>
  <si>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</si>
  <si>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</si>
  <si>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</si>
  <si>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</si>
  <si>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</si>
  <si>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</si>
  <si>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</si>
  <si>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</si>
  <si>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</si>
  <si>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</si>
  <si>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</si>
  <si>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</si>
  <si>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</si>
  <si>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</si>
  <si>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</si>
  <si>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</si>
  <si>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</si>
  <si>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</si>
  <si>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</si>
  <si>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</si>
  <si>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</si>
  <si>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</si>
  <si>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</si>
  <si>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</si>
  <si>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</si>
  <si>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</si>
  <si>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</si>
  <si>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</si>
  <si>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</si>
  <si>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</si>
  <si>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</si>
  <si>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</si>
  <si>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</si>
  <si>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</si>
  <si>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</si>
  <si>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</si>
  <si>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</si>
  <si>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</si>
  <si>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</si>
  <si>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</si>
  <si>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</si>
  <si>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</si>
  <si>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</si>
  <si>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</si>
  <si>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</si>
  <si>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</si>
  <si>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</si>
  <si>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</si>
  <si>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</si>
  <si>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</si>
  <si>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</si>
  <si>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</si>
  <si>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</si>
  <si>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</si>
  <si>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</si>
  <si>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</si>
  <si>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</si>
  <si>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</si>
  <si>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</si>
  <si>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</si>
  <si>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</si>
  <si>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</si>
  <si>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</si>
  <si>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</si>
  <si>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</si>
  <si>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</si>
  <si>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</si>
  <si>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</si>
  <si>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</si>
  <si>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</si>
  <si>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</si>
  <si>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</si>
  <si>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</si>
  <si>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</si>
  <si>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</si>
  <si>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</si>
  <si>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</si>
  <si>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</si>
  <si>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</si>
  <si>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</si>
  <si>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</si>
  <si>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</si>
  <si>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</si>
  <si>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</si>
  <si>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</si>
  <si>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</si>
  <si>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</si>
  <si>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</si>
  <si>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</si>
  <si>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</si>
  <si>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</si>
  <si>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</si>
  <si>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</si>
  <si>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</si>
  <si>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</si>
  <si>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</si>
  <si>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</si>
  <si>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</si>
  <si>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</si>
  <si>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</si>
  <si>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</si>
  <si>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</si>
  <si>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</si>
  <si>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</si>
  <si>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</si>
  <si>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</si>
  <si>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</si>
  <si>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</si>
  <si>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</si>
  <si>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</si>
  <si>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</si>
  <si>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</si>
  <si>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</si>
  <si>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</si>
  <si>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</si>
  <si>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</si>
  <si>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</si>
  <si>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</si>
  <si>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</si>
  <si>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</si>
  <si>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</si>
  <si>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</si>
  <si>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</si>
  <si>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</si>
  <si>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</si>
  <si>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</si>
  <si>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</si>
  <si>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</si>
  <si>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</si>
  <si>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</si>
  <si>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</si>
  <si>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</si>
  <si>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</si>
  <si>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</si>
  <si>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</si>
  <si>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</si>
  <si>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</si>
  <si>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</si>
  <si>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</si>
  <si>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</si>
  <si>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</si>
  <si>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</si>
  <si>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</si>
  <si>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</si>
  <si>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</si>
  <si>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</si>
  <si>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</si>
  <si>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</si>
  <si>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</si>
  <si>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</si>
  <si>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</si>
  <si>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</si>
  <si>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</si>
  <si>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</si>
  <si>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</si>
  <si>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</si>
  <si>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</si>
  <si>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</si>
  <si>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</si>
  <si>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</si>
  <si>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</si>
  <si>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</si>
  <si>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</si>
  <si>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</si>
  <si>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</si>
  <si>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</si>
  <si>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</si>
  <si>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</si>
  <si>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</si>
  <si>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</si>
  <si>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</si>
  <si>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</si>
  <si>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</si>
  <si>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</si>
  <si>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</si>
  <si>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</si>
  <si>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</si>
  <si>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</si>
  <si>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</si>
  <si>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</si>
  <si>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</si>
  <si>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</si>
  <si>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</si>
  <si>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</si>
  <si>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</si>
  <si>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</si>
  <si>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</si>
  <si>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</si>
  <si>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</si>
  <si>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</si>
  <si>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</si>
  <si>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</si>
  <si>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</si>
  <si>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</si>
  <si>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</si>
  <si>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</si>
  <si>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</si>
  <si>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</si>
  <si>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</si>
  <si>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</si>
  <si>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</si>
  <si>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</si>
  <si>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</si>
  <si>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</si>
  <si>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14.75-&gt;14.33</t>
  </si>
  <si>
    <t>Libya waha pipe explosion, -900K boe. RSI at 70, probably going down next</t>
  </si>
  <si>
    <t>Logs</t>
  </si>
  <si>
    <t xml:space="preserve">Preview your stock or ETF Order 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</si>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</sst>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7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9" borderId="0" xfId="0" applyNumberFormat="1" applyFill="1" applyAlignmen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92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927"/>
      <tableStyleElement type="headerRow" dxfId="192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39056"/>
        <c:axId val="444339448"/>
      </c:scatterChart>
      <c:valAx>
        <c:axId val="44433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39448"/>
        <c:crosses val="autoZero"/>
        <c:crossBetween val="midCat"/>
      </c:valAx>
      <c:valAx>
        <c:axId val="44433944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3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40232"/>
        <c:axId val="444340624"/>
      </c:scatterChart>
      <c:valAx>
        <c:axId val="444340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0624"/>
        <c:crosses val="autoZero"/>
        <c:crossBetween val="midCat"/>
      </c:valAx>
      <c:valAx>
        <c:axId val="4443406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02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41408"/>
        <c:axId val="444341800"/>
      </c:scatterChart>
      <c:valAx>
        <c:axId val="44434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1800"/>
        <c:crosses val="autoZero"/>
        <c:crossBetween val="midCat"/>
      </c:valAx>
      <c:valAx>
        <c:axId val="4443418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42584"/>
        <c:axId val="444342976"/>
      </c:scatterChart>
      <c:valAx>
        <c:axId val="44434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2976"/>
        <c:crosses val="autoZero"/>
        <c:crossBetween val="midCat"/>
      </c:valAx>
      <c:valAx>
        <c:axId val="4443429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345328"/>
        <c:axId val="444345720"/>
      </c:scatterChart>
      <c:valAx>
        <c:axId val="44434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5720"/>
        <c:crosses val="autoZero"/>
        <c:crossBetween val="midCat"/>
      </c:valAx>
      <c:valAx>
        <c:axId val="44434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34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  <c:pt idx="545">
                  <c:v>0.48252646910393909</c:v>
                </c:pt>
                <c:pt idx="546">
                  <c:v>0.50414057576904259</c:v>
                </c:pt>
                <c:pt idx="547">
                  <c:v>0.56933374979947615</c:v>
                </c:pt>
                <c:pt idx="548">
                  <c:v>0.57625638664616963</c:v>
                </c:pt>
                <c:pt idx="549">
                  <c:v>0.59528421428092193</c:v>
                </c:pt>
                <c:pt idx="550">
                  <c:v>0.57302533875728567</c:v>
                </c:pt>
                <c:pt idx="551">
                  <c:v>0.57511594908916031</c:v>
                </c:pt>
                <c:pt idx="552">
                  <c:v>0.56131571593171692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804144"/>
        <c:axId val="456804536"/>
      </c:scatterChart>
      <c:valAx>
        <c:axId val="45680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04536"/>
        <c:crosses val="autoZero"/>
        <c:crossBetween val="midCat"/>
      </c:valAx>
      <c:valAx>
        <c:axId val="4568045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0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805320"/>
        <c:axId val="456805712"/>
      </c:scatterChart>
      <c:valAx>
        <c:axId val="45680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05712"/>
        <c:crosses val="autoZero"/>
        <c:crossBetween val="midCat"/>
      </c:valAx>
      <c:valAx>
        <c:axId val="456805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053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807672"/>
        <c:axId val="456808064"/>
      </c:lineChart>
      <c:dateAx>
        <c:axId val="45680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08064"/>
        <c:crosses val="autoZero"/>
        <c:auto val="1"/>
        <c:lblOffset val="100"/>
        <c:baseTimeUnit val="days"/>
      </c:dateAx>
      <c:valAx>
        <c:axId val="4568080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0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811200"/>
        <c:axId val="459139520"/>
      </c:lineChart>
      <c:dateAx>
        <c:axId val="45681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39520"/>
        <c:crosses val="autoZero"/>
        <c:auto val="1"/>
        <c:lblOffset val="100"/>
        <c:baseTimeUnit val="days"/>
      </c:dateAx>
      <c:valAx>
        <c:axId val="4591395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1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803752"/>
        <c:axId val="459141480"/>
      </c:lineChart>
      <c:dateAx>
        <c:axId val="45680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41480"/>
        <c:crosses val="autoZero"/>
        <c:auto val="1"/>
        <c:lblOffset val="100"/>
        <c:baseTimeUnit val="days"/>
      </c:dateAx>
      <c:valAx>
        <c:axId val="4591414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0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44224"/>
        <c:axId val="459144616"/>
      </c:lineChart>
      <c:dateAx>
        <c:axId val="45914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44616"/>
        <c:crosses val="autoZero"/>
        <c:auto val="1"/>
        <c:lblOffset val="100"/>
        <c:baseTimeUnit val="days"/>
      </c:dateAx>
      <c:valAx>
        <c:axId val="45914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4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46576"/>
        <c:axId val="459146968"/>
      </c:lineChart>
      <c:dateAx>
        <c:axId val="45914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46968"/>
        <c:crosses val="autoZero"/>
        <c:auto val="1"/>
        <c:lblOffset val="100"/>
        <c:baseTimeUnit val="days"/>
      </c:dateAx>
      <c:valAx>
        <c:axId val="459146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4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44496"/>
        <c:axId val="460444888"/>
      </c:lineChart>
      <c:dateAx>
        <c:axId val="46044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4888"/>
        <c:crosses val="autoZero"/>
        <c:auto val="1"/>
        <c:lblOffset val="100"/>
        <c:baseTimeUnit val="days"/>
      </c:dateAx>
      <c:valAx>
        <c:axId val="4604448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46848"/>
        <c:axId val="460447240"/>
      </c:lineChart>
      <c:dateAx>
        <c:axId val="460446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7240"/>
        <c:crosses val="autoZero"/>
        <c:auto val="1"/>
        <c:lblOffset val="100"/>
        <c:baseTimeUnit val="days"/>
      </c:dateAx>
      <c:valAx>
        <c:axId val="4604472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49200"/>
        <c:axId val="460449592"/>
      </c:lineChart>
      <c:dateAx>
        <c:axId val="46044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9592"/>
        <c:crosses val="autoZero"/>
        <c:auto val="1"/>
        <c:lblOffset val="100"/>
        <c:baseTimeUnit val="days"/>
      </c:dateAx>
      <c:valAx>
        <c:axId val="4604495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4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09704"/>
        <c:axId val="461210096"/>
      </c:lineChart>
      <c:catAx>
        <c:axId val="46120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10096"/>
        <c:crosses val="autoZero"/>
        <c:auto val="1"/>
        <c:lblAlgn val="ctr"/>
        <c:lblOffset val="100"/>
        <c:noMultiLvlLbl val="0"/>
      </c:catAx>
      <c:valAx>
        <c:axId val="461210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12448"/>
        <c:axId val="461212840"/>
      </c:lineChart>
      <c:dateAx>
        <c:axId val="46121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12840"/>
        <c:crosses val="autoZero"/>
        <c:auto val="1"/>
        <c:lblOffset val="100"/>
        <c:baseTimeUnit val="days"/>
      </c:dateAx>
      <c:valAx>
        <c:axId val="4612128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1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05672"/>
        <c:axId val="471806064"/>
      </c:lineChart>
      <c:dateAx>
        <c:axId val="471805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06064"/>
        <c:crosses val="autoZero"/>
        <c:auto val="1"/>
        <c:lblOffset val="100"/>
        <c:baseTimeUnit val="days"/>
      </c:dateAx>
      <c:valAx>
        <c:axId val="471806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0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09200"/>
        <c:axId val="471809592"/>
      </c:lineChart>
      <c:dateAx>
        <c:axId val="47180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09592"/>
        <c:crosses val="autoZero"/>
        <c:auto val="1"/>
        <c:lblOffset val="100"/>
        <c:baseTimeUnit val="days"/>
      </c:dateAx>
      <c:valAx>
        <c:axId val="4718095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80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39008"/>
        <c:axId val="492239400"/>
      </c:lineChart>
      <c:catAx>
        <c:axId val="492239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39400"/>
        <c:crosses val="autoZero"/>
        <c:auto val="1"/>
        <c:lblAlgn val="ctr"/>
        <c:lblOffset val="100"/>
        <c:noMultiLvlLbl val="0"/>
      </c:catAx>
      <c:valAx>
        <c:axId val="492239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3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41752"/>
        <c:axId val="492242144"/>
      </c:lineChart>
      <c:dateAx>
        <c:axId val="49224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42144"/>
        <c:crosses val="autoZero"/>
        <c:auto val="1"/>
        <c:lblOffset val="100"/>
        <c:baseTimeUnit val="days"/>
      </c:dateAx>
      <c:valAx>
        <c:axId val="4922421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4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33536"/>
        <c:axId val="494133928"/>
      </c:lineChart>
      <c:catAx>
        <c:axId val="494133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3928"/>
        <c:crosses val="autoZero"/>
        <c:auto val="1"/>
        <c:lblAlgn val="ctr"/>
        <c:lblOffset val="100"/>
        <c:noMultiLvlLbl val="0"/>
      </c:catAx>
      <c:valAx>
        <c:axId val="4941339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35888"/>
        <c:axId val="492420376"/>
      </c:lineChart>
      <c:dateAx>
        <c:axId val="49413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0376"/>
        <c:crosses val="autoZero"/>
        <c:auto val="1"/>
        <c:lblOffset val="100"/>
        <c:baseTimeUnit val="days"/>
      </c:dateAx>
      <c:valAx>
        <c:axId val="492420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3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22336"/>
        <c:axId val="492422728"/>
      </c:lineChart>
      <c:catAx>
        <c:axId val="49242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2728"/>
        <c:crosses val="autoZero"/>
        <c:auto val="1"/>
        <c:lblAlgn val="ctr"/>
        <c:lblOffset val="100"/>
        <c:noMultiLvlLbl val="0"/>
      </c:catAx>
      <c:valAx>
        <c:axId val="492422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658096"/>
        <c:axId val="525658488"/>
      </c:lineChart>
      <c:dateAx>
        <c:axId val="52565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658488"/>
        <c:crosses val="autoZero"/>
        <c:auto val="1"/>
        <c:lblOffset val="100"/>
        <c:baseTimeUnit val="days"/>
      </c:dateAx>
      <c:valAx>
        <c:axId val="5256584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65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660448"/>
        <c:axId val="525660840"/>
      </c:lineChart>
      <c:dateAx>
        <c:axId val="52566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660840"/>
        <c:crosses val="autoZero"/>
        <c:auto val="1"/>
        <c:lblOffset val="100"/>
        <c:baseTimeUnit val="days"/>
      </c:dateAx>
      <c:valAx>
        <c:axId val="5256608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66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4344"/>
        <c:axId val="491674736"/>
      </c:lineChart>
      <c:dateAx>
        <c:axId val="49167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4736"/>
        <c:crosses val="autoZero"/>
        <c:auto val="1"/>
        <c:lblOffset val="100"/>
        <c:baseTimeUnit val="days"/>
      </c:dateAx>
      <c:valAx>
        <c:axId val="4916747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6696"/>
        <c:axId val="491677088"/>
      </c:lineChart>
      <c:dateAx>
        <c:axId val="491676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7088"/>
        <c:crosses val="autoZero"/>
        <c:auto val="1"/>
        <c:lblOffset val="100"/>
        <c:baseTimeUnit val="days"/>
      </c:dateAx>
      <c:valAx>
        <c:axId val="4916770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80224"/>
        <c:axId val="491680616"/>
      </c:lineChart>
      <c:dateAx>
        <c:axId val="4916802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80616"/>
        <c:crosses val="autoZero"/>
        <c:auto val="0"/>
        <c:lblOffset val="100"/>
        <c:baseTimeUnit val="days"/>
      </c:dateAx>
      <c:valAx>
        <c:axId val="4916806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8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38464"/>
        <c:axId val="535538856"/>
      </c:lineChart>
      <c:dateAx>
        <c:axId val="535538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38856"/>
        <c:crosses val="autoZero"/>
        <c:auto val="1"/>
        <c:lblOffset val="100"/>
        <c:baseTimeUnit val="days"/>
      </c:dateAx>
      <c:valAx>
        <c:axId val="535538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3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40816"/>
        <c:axId val="535541208"/>
      </c:lineChart>
      <c:catAx>
        <c:axId val="535540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41208"/>
        <c:crosses val="autoZero"/>
        <c:auto val="1"/>
        <c:lblAlgn val="ctr"/>
        <c:lblOffset val="100"/>
        <c:noMultiLvlLbl val="0"/>
      </c:catAx>
      <c:valAx>
        <c:axId val="535541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4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43168"/>
        <c:axId val="533175920"/>
      </c:lineChart>
      <c:catAx>
        <c:axId val="535543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175920"/>
        <c:crosses val="autoZero"/>
        <c:auto val="1"/>
        <c:lblAlgn val="ctr"/>
        <c:lblOffset val="100"/>
        <c:noMultiLvlLbl val="0"/>
      </c:catAx>
      <c:valAx>
        <c:axId val="533175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4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177880"/>
        <c:axId val="533178272"/>
      </c:lineChart>
      <c:catAx>
        <c:axId val="533177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178272"/>
        <c:crosses val="autoZero"/>
        <c:auto val="1"/>
        <c:lblAlgn val="ctr"/>
        <c:lblOffset val="100"/>
        <c:noMultiLvlLbl val="0"/>
      </c:catAx>
      <c:valAx>
        <c:axId val="5331782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17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81152"/>
        <c:axId val="436281544"/>
      </c:lineChart>
      <c:dateAx>
        <c:axId val="43628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81544"/>
        <c:crosses val="autoZero"/>
        <c:auto val="1"/>
        <c:lblOffset val="100"/>
        <c:baseTimeUnit val="days"/>
      </c:dateAx>
      <c:valAx>
        <c:axId val="436281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8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84288"/>
        <c:axId val="436284680"/>
      </c:lineChart>
      <c:dateAx>
        <c:axId val="43628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84680"/>
        <c:crosses val="autoZero"/>
        <c:auto val="1"/>
        <c:lblOffset val="100"/>
        <c:baseTimeUnit val="days"/>
      </c:dateAx>
      <c:valAx>
        <c:axId val="4362846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8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287816"/>
        <c:axId val="436288208"/>
      </c:lineChart>
      <c:catAx>
        <c:axId val="43628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88208"/>
        <c:crosses val="autoZero"/>
        <c:auto val="1"/>
        <c:lblAlgn val="ctr"/>
        <c:lblOffset val="100"/>
        <c:noMultiLvlLbl val="0"/>
      </c:catAx>
      <c:valAx>
        <c:axId val="4362882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8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83120"/>
        <c:axId val="548083512"/>
      </c:lineChart>
      <c:catAx>
        <c:axId val="548083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83512"/>
        <c:crosses val="autoZero"/>
        <c:auto val="1"/>
        <c:lblAlgn val="ctr"/>
        <c:lblOffset val="100"/>
        <c:noMultiLvlLbl val="0"/>
      </c:catAx>
      <c:valAx>
        <c:axId val="548083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8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148648"/>
        <c:axId val="550149040"/>
      </c:lineChart>
      <c:dateAx>
        <c:axId val="550148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49040"/>
        <c:crosses val="autoZero"/>
        <c:auto val="1"/>
        <c:lblOffset val="100"/>
        <c:baseTimeUnit val="days"/>
      </c:dateAx>
      <c:valAx>
        <c:axId val="5501490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4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925" dataDxfId="1924">
  <autoFilter ref="O15:W26"/>
  <tableColumns count="9">
    <tableColumn id="1" name="Date" dataDxfId="1923"/>
    <tableColumn id="2" name="Quarter" dataDxfId="1922"/>
    <tableColumn id="3" name="Time" dataDxfId="1921"/>
    <tableColumn id="4" name="EPS estimate" dataDxfId="1920"/>
    <tableColumn id="5" name="EPS Actual" dataDxfId="1919"/>
    <tableColumn id="6" name="Sales Estiamte (B)" dataDxfId="1918"/>
    <tableColumn id="7" name="Sales Actual (B)" dataDxfId="1917"/>
    <tableColumn id="8" name="Guidance" dataDxfId="1916"/>
    <tableColumn id="9" name="Reaction" dataDxfId="191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914" dataDxfId="1913">
  <autoFilter ref="O14:W25"/>
  <tableColumns count="9">
    <tableColumn id="1" name="Date" dataDxfId="1912"/>
    <tableColumn id="2" name="Quarter" dataDxfId="1911"/>
    <tableColumn id="3" name="Time" dataDxfId="1910"/>
    <tableColumn id="4" name="EPS estimate" dataDxfId="1909"/>
    <tableColumn id="5" name="EPS Actual" dataDxfId="1908"/>
    <tableColumn id="6" name="Sales Estiamte (B)" dataDxfId="1907"/>
    <tableColumn id="7" name="Sales Actual (B)" dataDxfId="1906"/>
    <tableColumn id="8" name="Guidance" dataDxfId="1905"/>
    <tableColumn id="9" name="Reaction" dataDxfId="190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903" dataDxfId="1902">
  <autoFilter ref="O15:W26"/>
  <tableColumns count="9">
    <tableColumn id="1" name="Date" dataDxfId="1901"/>
    <tableColumn id="2" name="Quarter" dataDxfId="1900"/>
    <tableColumn id="3" name="Time" dataDxfId="1899"/>
    <tableColumn id="4" name="EPS estimate" dataDxfId="1898"/>
    <tableColumn id="5" name="EPS Actual" dataDxfId="1897"/>
    <tableColumn id="6" name="Sales Estiamte (B)" dataDxfId="1896"/>
    <tableColumn id="7" name="Sales Actual (B)" dataDxfId="1895"/>
    <tableColumn id="8" name="Guidance" dataDxfId="1894"/>
    <tableColumn id="9" name="Reaction" dataDxfId="189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92" dataDxfId="1891">
  <autoFilter ref="O16:W27"/>
  <tableColumns count="9">
    <tableColumn id="1" name="Date" dataDxfId="1890"/>
    <tableColumn id="2" name="Quarter" dataDxfId="1889"/>
    <tableColumn id="3" name="Time" dataDxfId="1888"/>
    <tableColumn id="4" name="EPS estimate" dataDxfId="1887"/>
    <tableColumn id="5" name="EPS Actual" dataDxfId="1886"/>
    <tableColumn id="6" name="Sales Estiamte (B)" dataDxfId="1885"/>
    <tableColumn id="7" name="Sales Actual (B)" dataDxfId="1884"/>
    <tableColumn id="8" name="Guidance" dataDxfId="1883"/>
    <tableColumn id="9" name="Reaction" dataDxfId="188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881" dataDxfId="1880">
  <autoFilter ref="T80:AB91"/>
  <tableColumns count="9">
    <tableColumn id="1" name="Date" dataDxfId="1879"/>
    <tableColumn id="2" name="Quarter" dataDxfId="1878"/>
    <tableColumn id="3" name="Time" dataDxfId="1877"/>
    <tableColumn id="4" name="EPS estimate" dataDxfId="1876"/>
    <tableColumn id="5" name="EPS Actual" dataDxfId="1875"/>
    <tableColumn id="6" name="Sales Estiamte (B)" dataDxfId="1874"/>
    <tableColumn id="7" name="Sales Actual (B)" dataDxfId="1873"/>
    <tableColumn id="8" name="Guidance" dataDxfId="1872"/>
    <tableColumn id="9" name="Reaction" dataDxfId="1871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870" dataDxfId="1869">
  <autoFilter ref="O15:W26"/>
  <tableColumns count="9">
    <tableColumn id="1" name="Date" dataDxfId="1868"/>
    <tableColumn id="2" name="Quarter" dataDxfId="1867"/>
    <tableColumn id="3" name="Time" dataDxfId="1866"/>
    <tableColumn id="4" name="EPS estimate" dataDxfId="1865"/>
    <tableColumn id="5" name="EPS Actual" dataDxfId="1864"/>
    <tableColumn id="6" name="Sales Estiamte (B)" dataDxfId="1863"/>
    <tableColumn id="7" name="Sales Actual (B)" dataDxfId="1862"/>
    <tableColumn id="8" name="Guidance" dataDxfId="1861"/>
    <tableColumn id="9" name="Reaction" dataDxfId="186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7" Type="http://schemas.openxmlformats.org/officeDocument/2006/relationships/queryTable" Target="../queryTables/queryTable23.xml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17.xml"/><Relationship Id="rId4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http://www.nasdaq.com/markets/corn.aspx?timeframe=2y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://www.trendforce.com/price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3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4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4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5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5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5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6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6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8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9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83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85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87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837</v>
      </c>
      <c r="O1" s="352" t="s">
        <v>207</v>
      </c>
      <c r="P1" s="352" t="s">
        <v>283</v>
      </c>
    </row>
    <row r="2" spans="1:21" ht="21.95" customHeight="1" x14ac:dyDescent="0.25">
      <c r="A2" s="50"/>
      <c r="B2" s="50"/>
      <c r="C2" s="51"/>
      <c r="E2" s="22" t="s">
        <v>728</v>
      </c>
      <c r="F2" s="2">
        <v>99.69</v>
      </c>
      <c r="G2" s="2">
        <v>97.801799999999986</v>
      </c>
      <c r="H2" s="329">
        <v>100</v>
      </c>
      <c r="I2" s="48">
        <v>9780.1799999999985</v>
      </c>
      <c r="J2" s="366">
        <v>188.82000000000153</v>
      </c>
      <c r="K2" s="353">
        <v>1.9306393133868827E-2</v>
      </c>
      <c r="L2" s="366">
        <v>188.82000000000153</v>
      </c>
      <c r="M2">
        <v>100</v>
      </c>
      <c r="N2" s="2"/>
      <c r="O2" s="134">
        <v>2.8E-3</v>
      </c>
      <c r="P2" s="753">
        <v>0</v>
      </c>
      <c r="R2" s="48"/>
      <c r="S2" s="48"/>
      <c r="T2" s="48"/>
    </row>
    <row r="3" spans="1:21" ht="21.95" customHeight="1" x14ac:dyDescent="0.25">
      <c r="A3" s="155"/>
      <c r="B3" s="50"/>
      <c r="C3" s="51"/>
      <c r="E3" s="22" t="s">
        <v>334</v>
      </c>
      <c r="F3" s="2">
        <v>12.84</v>
      </c>
      <c r="G3" s="2">
        <v>14.6258</v>
      </c>
      <c r="H3" s="329">
        <v>300</v>
      </c>
      <c r="I3" s="48">
        <v>4387.74</v>
      </c>
      <c r="J3" s="366">
        <v>-535.73999999999978</v>
      </c>
      <c r="K3" s="353">
        <v>-0.12209930396969738</v>
      </c>
      <c r="L3" s="366">
        <v>747.67999999999483</v>
      </c>
      <c r="M3" s="29">
        <v>43122</v>
      </c>
      <c r="N3" s="363"/>
      <c r="O3" s="134">
        <v>0</v>
      </c>
      <c r="P3" s="753">
        <v>0</v>
      </c>
      <c r="Q3" s="148"/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891</v>
      </c>
      <c r="F4" s="2">
        <v>289.02999999999997</v>
      </c>
      <c r="G4" s="2">
        <v>288.97800000000001</v>
      </c>
      <c r="H4" s="329">
        <v>10</v>
      </c>
      <c r="I4" s="48">
        <v>2889.78</v>
      </c>
      <c r="J4" s="366">
        <v>0.51999999999952706</v>
      </c>
      <c r="K4" s="353">
        <v>1.7994449404440502E-4</v>
      </c>
      <c r="L4" s="366">
        <v>0.51999999999952706</v>
      </c>
      <c r="M4" s="29">
        <v>43129</v>
      </c>
      <c r="N4" s="363"/>
      <c r="O4" s="134">
        <v>4.0599999999999997E-2</v>
      </c>
      <c r="P4" s="753">
        <v>0</v>
      </c>
      <c r="Q4" s="148"/>
      <c r="R4" s="48"/>
      <c r="S4" s="48"/>
      <c r="T4" s="48"/>
    </row>
    <row r="5" spans="1:21" ht="21.95" customHeight="1" x14ac:dyDescent="0.25">
      <c r="A5" s="51"/>
      <c r="B5" s="51"/>
      <c r="C5" s="51"/>
      <c r="E5" s="22" t="s">
        <v>731</v>
      </c>
      <c r="F5" s="2">
        <v>186.12</v>
      </c>
      <c r="G5" s="2">
        <v>149.05549999999999</v>
      </c>
      <c r="H5" s="329">
        <v>20</v>
      </c>
      <c r="I5" s="48">
        <v>2981.1099999999997</v>
      </c>
      <c r="J5" s="366">
        <v>741.29000000000042</v>
      </c>
      <c r="K5" s="353">
        <v>0.24866241098114467</v>
      </c>
      <c r="L5" s="366">
        <v>884.32000000000062</v>
      </c>
      <c r="M5">
        <v>20</v>
      </c>
      <c r="N5" s="363"/>
      <c r="O5" s="134">
        <v>2.6864388566516227E-3</v>
      </c>
      <c r="P5" s="753">
        <v>0</v>
      </c>
      <c r="R5" s="48"/>
      <c r="S5" s="48"/>
    </row>
    <row r="6" spans="1:21" ht="21.95" customHeight="1" x14ac:dyDescent="0.25">
      <c r="A6" s="50"/>
      <c r="B6" s="50"/>
      <c r="C6" s="50"/>
      <c r="E6" s="22" t="s">
        <v>846</v>
      </c>
      <c r="F6" s="2">
        <v>17.45</v>
      </c>
      <c r="G6" s="2">
        <v>17.45</v>
      </c>
      <c r="H6" s="329">
        <v>200</v>
      </c>
      <c r="I6" s="48">
        <v>3490</v>
      </c>
      <c r="J6" s="366">
        <v>0</v>
      </c>
      <c r="K6" s="353">
        <v>0</v>
      </c>
      <c r="L6" s="366">
        <v>0</v>
      </c>
      <c r="M6" s="29">
        <v>43126</v>
      </c>
      <c r="N6" s="363"/>
      <c r="O6" s="134">
        <v>4.0599999999999997E-2</v>
      </c>
      <c r="P6" s="753">
        <v>0</v>
      </c>
      <c r="S6" s="48"/>
    </row>
    <row r="7" spans="1:21" ht="21.95" customHeight="1" x14ac:dyDescent="0.25">
      <c r="A7" s="50"/>
      <c r="B7" s="50"/>
      <c r="C7" s="51"/>
      <c r="E7" s="22" t="s">
        <v>55</v>
      </c>
      <c r="F7" s="2">
        <v>71.64</v>
      </c>
      <c r="G7" s="2">
        <v>75.168900000000008</v>
      </c>
      <c r="H7" s="329">
        <v>200</v>
      </c>
      <c r="I7" s="48">
        <v>15033.780000000002</v>
      </c>
      <c r="J7" s="366">
        <v>-705.78000000000065</v>
      </c>
      <c r="K7" s="353">
        <v>-4.6946276984231601E-2</v>
      </c>
      <c r="L7" s="366">
        <v>-47.110000000002401</v>
      </c>
      <c r="M7">
        <v>100</v>
      </c>
      <c r="N7" s="363"/>
      <c r="O7" s="134">
        <v>3.0599999999999999E-2</v>
      </c>
      <c r="P7" s="134">
        <v>0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171</v>
      </c>
      <c r="F8" s="2">
        <v>59.29</v>
      </c>
      <c r="G8" s="2">
        <v>52.806000000000012</v>
      </c>
      <c r="H8" s="49">
        <v>60</v>
      </c>
      <c r="I8" s="48">
        <v>3168.3600000000006</v>
      </c>
      <c r="J8" s="366">
        <v>389.03999999999951</v>
      </c>
      <c r="K8" s="353">
        <v>0.12278907699882563</v>
      </c>
      <c r="L8" s="48">
        <v>438.98999999999933</v>
      </c>
      <c r="M8">
        <v>60</v>
      </c>
      <c r="N8" s="363"/>
      <c r="O8" s="134">
        <v>3.2500000000000001E-2</v>
      </c>
      <c r="P8" s="134">
        <v>0</v>
      </c>
      <c r="R8" s="48"/>
      <c r="S8" s="48"/>
    </row>
    <row r="9" spans="1:21" ht="21.95" customHeight="1" x14ac:dyDescent="0.25">
      <c r="A9" s="51"/>
      <c r="B9" s="50"/>
      <c r="C9" s="51"/>
      <c r="E9" s="22" t="s">
        <v>793</v>
      </c>
      <c r="F9" s="2">
        <v>69.88</v>
      </c>
      <c r="G9" s="2">
        <v>74.853866666666661</v>
      </c>
      <c r="H9" s="329">
        <v>150</v>
      </c>
      <c r="I9" s="48">
        <v>11228.08</v>
      </c>
      <c r="J9" s="366">
        <v>-746.07999999999993</v>
      </c>
      <c r="K9" s="353">
        <v>-6.6447691858269625E-2</v>
      </c>
      <c r="L9" s="366">
        <v>-746.07999999999993</v>
      </c>
      <c r="M9">
        <v>150</v>
      </c>
      <c r="N9" s="363"/>
      <c r="O9" s="134">
        <v>4.0599999999999997E-2</v>
      </c>
      <c r="P9" s="134">
        <v>0</v>
      </c>
      <c r="Q9" s="437"/>
      <c r="R9" s="48"/>
      <c r="S9" s="48"/>
    </row>
    <row r="10" spans="1:21" ht="21.95" customHeight="1" x14ac:dyDescent="0.25">
      <c r="A10" s="51"/>
      <c r="B10" s="51"/>
      <c r="C10" s="51"/>
      <c r="E10" s="22" t="s">
        <v>196</v>
      </c>
      <c r="F10" s="2">
        <v>27.45</v>
      </c>
      <c r="G10" s="2">
        <v>30.864999999999995</v>
      </c>
      <c r="H10" s="329">
        <v>1400</v>
      </c>
      <c r="I10" s="48">
        <v>43210.999999999993</v>
      </c>
      <c r="J10" s="366">
        <v>-4780.9999999999927</v>
      </c>
      <c r="K10" s="353">
        <v>-0.11064312327879462</v>
      </c>
      <c r="L10" s="366">
        <v>-3033.0299999999988</v>
      </c>
      <c r="M10">
        <v>1300</v>
      </c>
      <c r="N10" s="363"/>
      <c r="O10" s="134">
        <v>1.6299999999999999E-2</v>
      </c>
      <c r="P10" s="134">
        <v>0</v>
      </c>
      <c r="Q10" s="48"/>
      <c r="S10" s="48"/>
      <c r="T10" s="48"/>
    </row>
    <row r="11" spans="1:21" ht="21.95" customHeight="1" x14ac:dyDescent="0.25">
      <c r="A11" s="50"/>
      <c r="B11" s="50"/>
      <c r="C11" s="51"/>
      <c r="E11" s="22" t="s">
        <v>227</v>
      </c>
      <c r="F11" s="2">
        <v>25.66</v>
      </c>
      <c r="G11" s="2">
        <v>23.265044444444438</v>
      </c>
      <c r="H11" s="329">
        <v>450</v>
      </c>
      <c r="I11" s="48">
        <v>10469.269999999997</v>
      </c>
      <c r="J11" s="366">
        <v>1077.7300000000032</v>
      </c>
      <c r="K11" s="353">
        <v>0.10294222997400995</v>
      </c>
      <c r="L11" s="366">
        <v>2529.9900000000016</v>
      </c>
      <c r="M11">
        <v>450</v>
      </c>
      <c r="N11" s="363"/>
      <c r="O11" s="134">
        <v>2.3382696804364771E-2</v>
      </c>
      <c r="P11" s="753">
        <v>0</v>
      </c>
      <c r="R11" s="48"/>
      <c r="S11" s="48"/>
    </row>
    <row r="12" spans="1:21" ht="21.95" customHeight="1" x14ac:dyDescent="0.25">
      <c r="A12" s="50"/>
      <c r="B12" s="50"/>
      <c r="C12" s="51"/>
      <c r="E12" s="22" t="s">
        <v>50</v>
      </c>
      <c r="F12" s="2">
        <v>16.93</v>
      </c>
      <c r="G12" s="2">
        <v>15.877379166666651</v>
      </c>
      <c r="H12" s="329">
        <v>4800</v>
      </c>
      <c r="I12" s="48">
        <v>76211.419999999925</v>
      </c>
      <c r="J12" s="366">
        <v>5052.5800000000745</v>
      </c>
      <c r="K12" s="353">
        <v>6.6296888314114552E-2</v>
      </c>
      <c r="L12" s="366">
        <v>19668.151000001701</v>
      </c>
      <c r="M12">
        <v>4800</v>
      </c>
      <c r="N12" s="2"/>
      <c r="O12" s="134">
        <v>1.34E-2</v>
      </c>
      <c r="P12" s="753">
        <v>0</v>
      </c>
      <c r="Q12" s="148"/>
      <c r="T12" s="48"/>
    </row>
    <row r="13" spans="1:21" ht="21.95" customHeight="1" x14ac:dyDescent="0.25">
      <c r="A13" s="50"/>
      <c r="B13" s="50"/>
      <c r="C13" s="51"/>
      <c r="E13" s="22" t="s">
        <v>174</v>
      </c>
      <c r="F13" s="2">
        <v>30.9</v>
      </c>
      <c r="G13" s="2">
        <v>36.551874999999981</v>
      </c>
      <c r="H13" s="329">
        <v>320</v>
      </c>
      <c r="I13" s="48">
        <v>11696.599999999995</v>
      </c>
      <c r="J13" s="366">
        <v>-1808.5999999999949</v>
      </c>
      <c r="K13" s="353">
        <v>-0.15462613067045083</v>
      </c>
      <c r="L13" s="366">
        <v>-1733.5799999999949</v>
      </c>
      <c r="M13">
        <v>260</v>
      </c>
      <c r="N13" s="363"/>
      <c r="O13" s="134">
        <v>1.61E-2</v>
      </c>
      <c r="P13" s="753">
        <v>0</v>
      </c>
      <c r="Q13" s="148"/>
      <c r="R13" s="48"/>
      <c r="S13" s="48"/>
    </row>
    <row r="14" spans="1:21" ht="21.95" customHeight="1" x14ac:dyDescent="0.25">
      <c r="A14" s="50"/>
      <c r="B14" s="51"/>
      <c r="C14" s="51"/>
      <c r="E14" s="22" t="s">
        <v>892</v>
      </c>
      <c r="F14" s="2">
        <v>36.130000000000003</v>
      </c>
      <c r="G14" s="2">
        <v>36.25</v>
      </c>
      <c r="H14" s="329">
        <v>100</v>
      </c>
      <c r="I14" s="48">
        <v>3625</v>
      </c>
      <c r="J14" s="366">
        <v>-11.999999999999545</v>
      </c>
      <c r="K14" s="353">
        <v>-3.3103448275861361E-3</v>
      </c>
      <c r="L14" s="366">
        <v>-11.999999999999545</v>
      </c>
      <c r="M14" s="29">
        <v>43129</v>
      </c>
      <c r="N14" s="2"/>
      <c r="O14" s="134">
        <v>4.0599999999999997E-2</v>
      </c>
      <c r="P14" s="134">
        <v>0</v>
      </c>
      <c r="S14" s="48"/>
    </row>
    <row r="15" spans="1:21" ht="21.95" customHeight="1" x14ac:dyDescent="0.25">
      <c r="A15" s="50"/>
      <c r="B15" s="50"/>
      <c r="C15" s="51"/>
      <c r="E15" s="22" t="s">
        <v>215</v>
      </c>
      <c r="F15" s="2">
        <v>56.55</v>
      </c>
      <c r="G15" s="2">
        <v>62.38219999999999</v>
      </c>
      <c r="H15" s="49">
        <v>100</v>
      </c>
      <c r="I15" s="48">
        <v>6238.2199999999993</v>
      </c>
      <c r="J15" s="366">
        <v>-583.21999999999935</v>
      </c>
      <c r="K15" s="353">
        <v>-9.34914126144957E-2</v>
      </c>
      <c r="L15" s="366">
        <v>574.649999999996</v>
      </c>
      <c r="M15">
        <v>100</v>
      </c>
      <c r="N15" s="2"/>
      <c r="O15" s="134">
        <v>2.1899999999999999E-2</v>
      </c>
      <c r="P15" s="753">
        <v>0</v>
      </c>
      <c r="R15" s="48"/>
      <c r="S15" s="48"/>
      <c r="T15" s="351"/>
      <c r="U15" s="351"/>
    </row>
    <row r="16" spans="1:21" ht="21.95" customHeight="1" x14ac:dyDescent="0.25">
      <c r="A16" s="50"/>
      <c r="B16" s="50"/>
      <c r="C16" s="51"/>
      <c r="E16" s="22" t="s">
        <v>338</v>
      </c>
      <c r="F16" s="2">
        <v>18.95</v>
      </c>
      <c r="G16" s="2">
        <v>20.52014999999999</v>
      </c>
      <c r="H16" s="49">
        <v>200</v>
      </c>
      <c r="I16" s="48">
        <v>4104.0299999999979</v>
      </c>
      <c r="J16" s="366">
        <v>-314.02999999999884</v>
      </c>
      <c r="K16" s="353">
        <v>-7.6517471850838903E-2</v>
      </c>
      <c r="L16" s="48">
        <v>-314.02999999999884</v>
      </c>
      <c r="M16">
        <v>200</v>
      </c>
      <c r="N16" s="363"/>
      <c r="O16" s="134">
        <v>1.5197889182058047E-2</v>
      </c>
      <c r="P16" s="753">
        <v>0</v>
      </c>
      <c r="Q16" s="148"/>
      <c r="S16" s="48"/>
    </row>
    <row r="17" spans="1:22" ht="21.95" customHeight="1" x14ac:dyDescent="0.25">
      <c r="A17" s="51"/>
      <c r="B17" s="51"/>
      <c r="C17" s="51"/>
      <c r="E17" s="22" t="s">
        <v>351</v>
      </c>
      <c r="F17" s="2">
        <v>65.25</v>
      </c>
      <c r="G17" s="2">
        <v>56.26</v>
      </c>
      <c r="H17" s="329">
        <v>50</v>
      </c>
      <c r="I17" s="48">
        <v>2813</v>
      </c>
      <c r="J17" s="366">
        <v>449.5</v>
      </c>
      <c r="K17" s="353">
        <v>0.15979381443298973</v>
      </c>
      <c r="L17" s="366">
        <v>1673.0099999999984</v>
      </c>
      <c r="M17">
        <v>50</v>
      </c>
      <c r="N17" s="363"/>
      <c r="O17" s="134">
        <v>4.3499999999999997E-2</v>
      </c>
      <c r="P17" s="753">
        <v>0</v>
      </c>
      <c r="R17" s="48"/>
      <c r="S17" s="48"/>
    </row>
    <row r="18" spans="1:22" ht="21.95" customHeight="1" x14ac:dyDescent="0.25">
      <c r="A18" s="50"/>
      <c r="B18" s="51"/>
      <c r="C18" s="51"/>
      <c r="E18" s="22" t="s">
        <v>745</v>
      </c>
      <c r="F18" s="2">
        <v>76.459999999999994</v>
      </c>
      <c r="G18" s="2">
        <v>71.837500000000006</v>
      </c>
      <c r="H18" s="49">
        <v>40</v>
      </c>
      <c r="I18" s="48">
        <v>2873.5</v>
      </c>
      <c r="J18" s="366">
        <v>184.89999999999964</v>
      </c>
      <c r="K18" s="353">
        <v>6.4346615625543585E-2</v>
      </c>
      <c r="L18" s="366">
        <v>310.82999999999902</v>
      </c>
      <c r="M18">
        <v>40</v>
      </c>
      <c r="N18" s="2"/>
      <c r="O18" s="134">
        <v>1.78E-2</v>
      </c>
      <c r="P18" s="753">
        <v>0</v>
      </c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749</v>
      </c>
      <c r="F19" s="2">
        <v>223.66</v>
      </c>
      <c r="G19" s="2">
        <v>189.32000000000002</v>
      </c>
      <c r="H19" s="329">
        <v>30</v>
      </c>
      <c r="I19" s="48">
        <v>5679.6</v>
      </c>
      <c r="J19" s="366">
        <v>1030.1999999999998</v>
      </c>
      <c r="K19" s="353">
        <v>0.18138601309951391</v>
      </c>
      <c r="L19" s="366">
        <v>1254.9700000000003</v>
      </c>
      <c r="M19">
        <v>30</v>
      </c>
      <c r="N19" s="363"/>
      <c r="O19" s="134">
        <v>2.8E-3</v>
      </c>
      <c r="P19" s="134">
        <v>0</v>
      </c>
      <c r="Q19" s="48"/>
      <c r="R19" s="48"/>
      <c r="S19" s="48"/>
      <c r="T19" s="48"/>
    </row>
    <row r="20" spans="1:22" ht="21.95" customHeight="1" x14ac:dyDescent="0.25">
      <c r="A20" s="50"/>
      <c r="B20" s="50"/>
      <c r="C20" s="51"/>
      <c r="E20" s="22" t="s">
        <v>795</v>
      </c>
      <c r="F20" s="2">
        <v>72.62</v>
      </c>
      <c r="G20" s="2">
        <v>73.12979999999996</v>
      </c>
      <c r="H20" s="329">
        <v>50</v>
      </c>
      <c r="I20" s="48">
        <v>3656.489999999998</v>
      </c>
      <c r="J20" s="366">
        <v>-25.489999999997963</v>
      </c>
      <c r="K20" s="353">
        <v>-6.9711663371150494E-3</v>
      </c>
      <c r="L20" s="366">
        <v>-25.489999999997963</v>
      </c>
      <c r="M20">
        <v>50</v>
      </c>
      <c r="N20" s="363"/>
      <c r="O20" s="134">
        <v>0</v>
      </c>
      <c r="P20" s="753">
        <v>0</v>
      </c>
      <c r="Q20" s="148"/>
      <c r="S20" s="48"/>
      <c r="T20" s="48"/>
    </row>
    <row r="21" spans="1:22" ht="21.95" customHeight="1" x14ac:dyDescent="0.25">
      <c r="A21" s="50"/>
      <c r="B21" s="51"/>
      <c r="C21" s="51"/>
      <c r="E21" s="22" t="s">
        <v>173</v>
      </c>
      <c r="F21" s="2">
        <v>60.67</v>
      </c>
      <c r="G21" s="2">
        <v>50.675625000000004</v>
      </c>
      <c r="H21" s="49">
        <v>80</v>
      </c>
      <c r="I21" s="48">
        <v>4054.05</v>
      </c>
      <c r="J21" s="366">
        <v>799.55000000000018</v>
      </c>
      <c r="K21" s="353">
        <v>0.19722253055586383</v>
      </c>
      <c r="L21" s="366">
        <v>2404.1300000000019</v>
      </c>
      <c r="M21">
        <v>80</v>
      </c>
      <c r="N21" s="2"/>
      <c r="O21" s="134">
        <v>2.7300000000000001E-2</v>
      </c>
      <c r="P21" s="753">
        <v>0</v>
      </c>
      <c r="S21" s="48"/>
    </row>
    <row r="22" spans="1:22" ht="21.95" customHeight="1" x14ac:dyDescent="0.25">
      <c r="A22" s="50"/>
      <c r="B22" s="50"/>
      <c r="C22" s="51"/>
      <c r="E22" s="22" t="s">
        <v>62</v>
      </c>
      <c r="F22" s="2">
        <v>0</v>
      </c>
      <c r="G22" s="2">
        <v>0</v>
      </c>
      <c r="H22" s="329">
        <v>0</v>
      </c>
      <c r="I22" s="48">
        <v>0</v>
      </c>
      <c r="J22" s="366">
        <v>0</v>
      </c>
      <c r="K22" s="353"/>
      <c r="L22" s="366">
        <v>1659.3600000000079</v>
      </c>
      <c r="M22">
        <v>0</v>
      </c>
      <c r="N22" s="363"/>
      <c r="O22" s="134">
        <v>0</v>
      </c>
      <c r="P22" s="134">
        <v>0</v>
      </c>
      <c r="R22" s="48"/>
      <c r="S22" s="48"/>
      <c r="T22" s="48"/>
    </row>
    <row r="23" spans="1:22" ht="21.95" customHeight="1" x14ac:dyDescent="0.25">
      <c r="A23" s="51"/>
      <c r="B23" s="51"/>
      <c r="C23" s="51"/>
      <c r="E23" s="22" t="s">
        <v>204</v>
      </c>
      <c r="F23" s="2">
        <v>0</v>
      </c>
      <c r="G23" s="2">
        <v>0</v>
      </c>
      <c r="H23" s="329">
        <v>0</v>
      </c>
      <c r="I23" s="48">
        <v>0</v>
      </c>
      <c r="J23" s="366">
        <v>0</v>
      </c>
      <c r="K23" s="353"/>
      <c r="L23" s="366">
        <v>555.54</v>
      </c>
      <c r="M23">
        <v>0</v>
      </c>
      <c r="N23" s="2"/>
      <c r="O23" s="134">
        <v>0</v>
      </c>
      <c r="P23" s="134">
        <v>0</v>
      </c>
      <c r="R23" s="48"/>
      <c r="S23" s="48"/>
      <c r="T23" s="48"/>
    </row>
    <row r="24" spans="1:22" ht="21.95" customHeight="1" x14ac:dyDescent="0.25">
      <c r="A24" s="60"/>
      <c r="B24" s="61"/>
      <c r="C24" s="60"/>
      <c r="E24" s="22" t="s">
        <v>203</v>
      </c>
      <c r="F24" s="2">
        <v>0</v>
      </c>
      <c r="G24" s="2">
        <v>0</v>
      </c>
      <c r="H24" s="329">
        <v>0</v>
      </c>
      <c r="I24" s="48">
        <v>0</v>
      </c>
      <c r="J24" s="366">
        <v>0</v>
      </c>
      <c r="K24" s="353"/>
      <c r="L24" s="366">
        <v>363.09999999999945</v>
      </c>
      <c r="M24">
        <v>0</v>
      </c>
      <c r="N24" s="363"/>
      <c r="O24" s="134">
        <v>1.5900000000000001E-2</v>
      </c>
      <c r="P24" s="753">
        <v>0</v>
      </c>
      <c r="R24" s="48"/>
      <c r="S24" s="48"/>
    </row>
    <row r="25" spans="1:22" ht="21.95" customHeight="1" x14ac:dyDescent="0.25">
      <c r="A25" s="51"/>
      <c r="B25" s="51"/>
      <c r="C25" s="51"/>
      <c r="E25" s="22" t="s">
        <v>226</v>
      </c>
      <c r="F25" s="2">
        <v>0</v>
      </c>
      <c r="G25" s="2">
        <v>0</v>
      </c>
      <c r="H25" s="329">
        <v>0</v>
      </c>
      <c r="I25" s="48">
        <v>0</v>
      </c>
      <c r="J25" s="366">
        <v>0</v>
      </c>
      <c r="K25" s="353"/>
      <c r="L25" s="366">
        <v>231.53999999999996</v>
      </c>
      <c r="M25">
        <v>0</v>
      </c>
      <c r="N25" s="363"/>
      <c r="O25" s="134">
        <v>1.6199999999999999E-2</v>
      </c>
      <c r="P25" s="753">
        <v>0</v>
      </c>
      <c r="Q25" s="437"/>
      <c r="R25" s="48"/>
      <c r="S25" s="48"/>
      <c r="T25" s="48"/>
      <c r="V25" s="48"/>
    </row>
    <row r="26" spans="1:22" ht="21.95" customHeight="1" x14ac:dyDescent="0.25">
      <c r="A26" s="50"/>
      <c r="B26" s="50"/>
      <c r="C26" s="51"/>
      <c r="E26" s="22" t="s">
        <v>269</v>
      </c>
      <c r="F26" s="2">
        <v>0</v>
      </c>
      <c r="G26" s="2">
        <v>0</v>
      </c>
      <c r="H26" s="49">
        <v>0</v>
      </c>
      <c r="I26" s="48">
        <v>0</v>
      </c>
      <c r="J26" s="366">
        <v>0</v>
      </c>
      <c r="K26" s="353"/>
      <c r="L26" s="48">
        <v>1857.7799999999988</v>
      </c>
      <c r="M26">
        <v>0</v>
      </c>
      <c r="N26" s="363"/>
      <c r="O26" s="134">
        <v>1.49E-2</v>
      </c>
      <c r="P26" s="134">
        <v>0</v>
      </c>
      <c r="Q26" s="437"/>
      <c r="R26" s="48"/>
      <c r="S26" s="48"/>
    </row>
    <row r="27" spans="1:22" ht="21.95" customHeight="1" x14ac:dyDescent="0.25">
      <c r="A27" s="50"/>
      <c r="B27" s="50"/>
      <c r="C27" s="51"/>
      <c r="E27" s="22" t="s">
        <v>23</v>
      </c>
      <c r="F27" s="2">
        <v>0</v>
      </c>
      <c r="G27" s="2">
        <v>0</v>
      </c>
      <c r="H27" s="49">
        <v>0</v>
      </c>
      <c r="I27" s="48">
        <v>0</v>
      </c>
      <c r="J27" s="366">
        <v>0</v>
      </c>
      <c r="K27" s="353"/>
      <c r="L27" s="48">
        <v>171.89999999999964</v>
      </c>
      <c r="M27">
        <v>0</v>
      </c>
      <c r="N27" s="2"/>
      <c r="O27" s="134">
        <v>0</v>
      </c>
      <c r="P27" s="134">
        <v>0</v>
      </c>
      <c r="R27" s="48"/>
    </row>
    <row r="28" spans="1:22" ht="21.95" customHeight="1" x14ac:dyDescent="0.25">
      <c r="A28" s="50"/>
      <c r="B28" s="50"/>
      <c r="C28" s="51"/>
      <c r="E28" s="22" t="s">
        <v>270</v>
      </c>
      <c r="F28" s="2">
        <v>0</v>
      </c>
      <c r="G28" s="2">
        <v>0</v>
      </c>
      <c r="H28" s="329">
        <v>0</v>
      </c>
      <c r="I28" s="48">
        <v>0</v>
      </c>
      <c r="J28" s="366">
        <v>0</v>
      </c>
      <c r="K28" s="353"/>
      <c r="L28" s="366">
        <v>98.449999999999818</v>
      </c>
      <c r="M28">
        <v>0</v>
      </c>
      <c r="N28" s="363"/>
      <c r="O28" s="134">
        <v>1.11E-2</v>
      </c>
      <c r="P28" s="753">
        <v>0</v>
      </c>
      <c r="Q28" s="148"/>
      <c r="R28" s="48"/>
      <c r="S28" s="48"/>
      <c r="T28" s="48"/>
    </row>
    <row r="29" spans="1:22" ht="21.95" customHeight="1" x14ac:dyDescent="0.25">
      <c r="A29" s="51"/>
      <c r="B29" s="51"/>
      <c r="C29" s="51"/>
      <c r="E29" s="22" t="s">
        <v>36</v>
      </c>
      <c r="F29" s="2">
        <v>0</v>
      </c>
      <c r="G29" s="2">
        <v>0</v>
      </c>
      <c r="H29" s="329">
        <v>0</v>
      </c>
      <c r="I29" s="48">
        <v>0</v>
      </c>
      <c r="J29" s="366">
        <v>0</v>
      </c>
      <c r="K29" s="353"/>
      <c r="L29" s="366">
        <v>117.73999999999978</v>
      </c>
      <c r="M29">
        <v>0</v>
      </c>
      <c r="N29" s="363"/>
      <c r="O29" s="134">
        <v>7.4000000000000003E-3</v>
      </c>
      <c r="P29" s="134">
        <v>0</v>
      </c>
      <c r="Q29" s="48"/>
      <c r="R29" s="48"/>
      <c r="S29" s="48"/>
      <c r="T29" s="48"/>
      <c r="V29" s="48"/>
    </row>
    <row r="30" spans="1:22" ht="21.95" customHeight="1" x14ac:dyDescent="0.25">
      <c r="A30" s="50"/>
      <c r="B30" s="50"/>
      <c r="C30" s="51"/>
      <c r="E30" s="22" t="s">
        <v>321</v>
      </c>
      <c r="F30" s="2">
        <v>0</v>
      </c>
      <c r="G30" s="2">
        <v>0</v>
      </c>
      <c r="H30" s="329">
        <v>0</v>
      </c>
      <c r="I30" s="48">
        <v>0</v>
      </c>
      <c r="J30" s="366">
        <v>0</v>
      </c>
      <c r="K30" s="353"/>
      <c r="L30" s="366">
        <v>264.92000000000007</v>
      </c>
      <c r="M30">
        <v>0</v>
      </c>
      <c r="N30" s="363"/>
      <c r="O30" s="134">
        <v>3.4200000000000001E-2</v>
      </c>
      <c r="P30" s="134">
        <v>0</v>
      </c>
      <c r="R30" s="48"/>
    </row>
    <row r="31" spans="1:22" ht="21.95" customHeight="1" x14ac:dyDescent="0.25">
      <c r="A31" s="155"/>
      <c r="B31" s="50"/>
      <c r="C31" s="51"/>
      <c r="E31" s="22" t="s">
        <v>304</v>
      </c>
      <c r="F31" s="2">
        <v>0</v>
      </c>
      <c r="G31" s="2">
        <v>0</v>
      </c>
      <c r="H31" s="49">
        <v>0</v>
      </c>
      <c r="I31" s="48">
        <v>0</v>
      </c>
      <c r="J31" s="366">
        <v>0</v>
      </c>
      <c r="K31" s="353"/>
      <c r="L31" s="48">
        <v>910.79999999999927</v>
      </c>
      <c r="M31">
        <v>0</v>
      </c>
      <c r="N31" s="363"/>
      <c r="O31" s="134">
        <v>2.87E-2</v>
      </c>
      <c r="P31" s="134">
        <v>0</v>
      </c>
      <c r="Q31" s="148"/>
      <c r="R31" s="48"/>
      <c r="S31" s="48"/>
      <c r="T31" s="48"/>
    </row>
    <row r="32" spans="1:22" ht="21.95" customHeight="1" x14ac:dyDescent="0.25">
      <c r="A32" s="51"/>
      <c r="B32" s="51"/>
      <c r="C32" s="51"/>
      <c r="E32" s="22" t="s">
        <v>747</v>
      </c>
      <c r="F32" s="2">
        <v>0</v>
      </c>
      <c r="G32" s="2">
        <v>0</v>
      </c>
      <c r="H32" s="49">
        <v>0</v>
      </c>
      <c r="I32" s="48">
        <v>0</v>
      </c>
      <c r="J32" s="366">
        <v>0</v>
      </c>
      <c r="K32" s="353"/>
      <c r="L32" s="366">
        <v>557.94000000000005</v>
      </c>
      <c r="M32">
        <v>0</v>
      </c>
      <c r="N32" s="363"/>
      <c r="O32" s="134">
        <v>4.0599999999999997E-2</v>
      </c>
      <c r="P32" s="753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250</v>
      </c>
      <c r="F33" s="2">
        <v>0</v>
      </c>
      <c r="G33" s="2">
        <v>0</v>
      </c>
      <c r="H33" s="49">
        <v>0</v>
      </c>
      <c r="I33" s="48">
        <v>0</v>
      </c>
      <c r="J33" s="366">
        <v>0</v>
      </c>
      <c r="K33" s="353"/>
      <c r="L33" s="366">
        <v>329.74000000000069</v>
      </c>
      <c r="M33">
        <v>0</v>
      </c>
      <c r="N33" s="363"/>
      <c r="O33" s="134">
        <v>0</v>
      </c>
      <c r="P33" s="753">
        <v>0</v>
      </c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721</v>
      </c>
      <c r="F34" s="2">
        <v>0</v>
      </c>
      <c r="G34" s="2">
        <v>0</v>
      </c>
      <c r="H34" s="329">
        <v>0</v>
      </c>
      <c r="I34" s="48">
        <v>0</v>
      </c>
      <c r="J34" s="366">
        <v>0</v>
      </c>
      <c r="K34" s="353"/>
      <c r="L34" s="366">
        <v>309.26000000000022</v>
      </c>
      <c r="M34">
        <v>0</v>
      </c>
      <c r="N34" s="363"/>
      <c r="O34" s="134">
        <v>8.8000000000000005E-3</v>
      </c>
      <c r="P34" s="134">
        <v>0</v>
      </c>
      <c r="Q34" s="148"/>
      <c r="R34" s="48"/>
      <c r="S34" s="48"/>
    </row>
    <row r="35" spans="1:21" ht="21.95" customHeight="1" x14ac:dyDescent="0.25">
      <c r="A35" s="50"/>
      <c r="B35" s="50"/>
      <c r="C35" s="51"/>
      <c r="E35" s="22" t="s">
        <v>279</v>
      </c>
      <c r="F35" s="2">
        <v>0</v>
      </c>
      <c r="G35" s="2">
        <v>0</v>
      </c>
      <c r="H35" s="329">
        <v>0</v>
      </c>
      <c r="I35" s="48">
        <v>0</v>
      </c>
      <c r="J35" s="366">
        <v>0</v>
      </c>
      <c r="K35" s="353"/>
      <c r="L35" s="366">
        <v>197.20999999999549</v>
      </c>
      <c r="M35">
        <v>0</v>
      </c>
      <c r="N35" s="363"/>
      <c r="O35" s="134">
        <v>2.5499999999999998E-2</v>
      </c>
      <c r="P35" s="753">
        <v>0</v>
      </c>
      <c r="R35" s="48"/>
    </row>
    <row r="36" spans="1:21" ht="21.95" customHeight="1" x14ac:dyDescent="0.25">
      <c r="A36" s="50"/>
      <c r="B36" s="51"/>
      <c r="C36" s="51"/>
      <c r="E36" s="22" t="s">
        <v>796</v>
      </c>
      <c r="F36" s="2">
        <v>0</v>
      </c>
      <c r="G36" s="2">
        <v>0</v>
      </c>
      <c r="H36" s="49">
        <v>0</v>
      </c>
      <c r="I36" s="48">
        <v>0</v>
      </c>
      <c r="J36" s="366">
        <v>0</v>
      </c>
      <c r="K36" s="353"/>
      <c r="L36" s="48">
        <v>843.18000000000029</v>
      </c>
      <c r="M36">
        <v>0</v>
      </c>
      <c r="N36" s="2"/>
      <c r="O36" s="134">
        <v>2.8E-3</v>
      </c>
      <c r="P36" s="753">
        <v>0</v>
      </c>
      <c r="R36" s="48"/>
      <c r="S36" s="48"/>
    </row>
    <row r="37" spans="1:21" ht="21.95" customHeight="1" x14ac:dyDescent="0.25">
      <c r="A37" s="50"/>
      <c r="B37" s="50"/>
      <c r="C37" s="51"/>
      <c r="E37" s="22" t="s">
        <v>197</v>
      </c>
      <c r="F37" s="2">
        <v>0</v>
      </c>
      <c r="G37" s="2">
        <v>0</v>
      </c>
      <c r="H37" s="49">
        <v>0</v>
      </c>
      <c r="I37" s="48">
        <v>0</v>
      </c>
      <c r="J37" s="366">
        <v>0</v>
      </c>
      <c r="K37" s="353"/>
      <c r="L37" s="366">
        <v>495.20999999999913</v>
      </c>
      <c r="M37">
        <v>0</v>
      </c>
      <c r="N37" s="363"/>
      <c r="O37" s="134">
        <v>5.1499999999999997E-2</v>
      </c>
      <c r="P37" s="134">
        <v>0</v>
      </c>
      <c r="Q37" s="148"/>
      <c r="R37" s="48"/>
      <c r="S37" s="48"/>
      <c r="T37" s="48"/>
    </row>
    <row r="38" spans="1:21" ht="21.95" customHeight="1" x14ac:dyDescent="0.25">
      <c r="A38" s="50"/>
      <c r="B38" s="51"/>
      <c r="C38" s="51"/>
      <c r="E38" s="22" t="s">
        <v>273</v>
      </c>
      <c r="F38" s="2">
        <v>0</v>
      </c>
      <c r="G38" s="2">
        <v>0</v>
      </c>
      <c r="H38" s="329">
        <v>0</v>
      </c>
      <c r="I38" s="48">
        <v>0</v>
      </c>
      <c r="J38" s="366">
        <v>0</v>
      </c>
      <c r="K38" s="353"/>
      <c r="L38" s="366">
        <v>154.77999999999975</v>
      </c>
      <c r="M38">
        <v>0</v>
      </c>
      <c r="N38" s="363"/>
      <c r="O38" s="134">
        <v>2.5700000000000001E-2</v>
      </c>
      <c r="P38" s="753">
        <v>0</v>
      </c>
      <c r="Q38" s="148"/>
      <c r="S38" s="48"/>
    </row>
    <row r="39" spans="1:21" ht="21.95" customHeight="1" x14ac:dyDescent="0.25">
      <c r="A39" s="51"/>
      <c r="B39" s="51"/>
      <c r="C39" s="51"/>
      <c r="E39" s="22" t="s">
        <v>17</v>
      </c>
      <c r="F39" s="2">
        <v>0</v>
      </c>
      <c r="G39" s="2">
        <v>0</v>
      </c>
      <c r="H39" s="329">
        <v>0</v>
      </c>
      <c r="I39" s="48">
        <v>0</v>
      </c>
      <c r="J39" s="366">
        <v>-20818.210000000079</v>
      </c>
      <c r="K39" s="353"/>
      <c r="L39" s="366">
        <v>-20818.210000000079</v>
      </c>
      <c r="M39">
        <v>0</v>
      </c>
      <c r="N39" s="2"/>
      <c r="O39" s="134">
        <v>0</v>
      </c>
      <c r="P39" s="753">
        <v>0</v>
      </c>
      <c r="Q39" s="48"/>
    </row>
    <row r="40" spans="1:21" ht="21.95" customHeight="1" x14ac:dyDescent="0.25">
      <c r="A40" s="50"/>
      <c r="B40" s="50"/>
      <c r="C40" s="51"/>
      <c r="E40" s="22" t="s">
        <v>313</v>
      </c>
      <c r="F40" s="2">
        <v>0</v>
      </c>
      <c r="G40" s="2">
        <v>0</v>
      </c>
      <c r="H40" s="329">
        <v>0</v>
      </c>
      <c r="I40" s="48">
        <v>0</v>
      </c>
      <c r="J40" s="366">
        <v>0</v>
      </c>
      <c r="K40" s="353"/>
      <c r="L40" s="366">
        <v>720.56000000000131</v>
      </c>
      <c r="M40">
        <v>0</v>
      </c>
      <c r="N40" s="363"/>
      <c r="O40" s="134">
        <v>0</v>
      </c>
      <c r="P40" s="753">
        <v>0</v>
      </c>
      <c r="Q40" s="148"/>
      <c r="R40" s="48"/>
      <c r="S40" s="48"/>
      <c r="T40" s="48"/>
    </row>
    <row r="41" spans="1:21" ht="21.95" customHeight="1" x14ac:dyDescent="0.25">
      <c r="A41" s="50"/>
      <c r="B41" s="51"/>
      <c r="C41" s="51"/>
      <c r="E41" s="22" t="s">
        <v>794</v>
      </c>
      <c r="F41" s="2">
        <v>0</v>
      </c>
      <c r="G41" s="2">
        <v>0</v>
      </c>
      <c r="H41" s="49">
        <v>0</v>
      </c>
      <c r="I41" s="48">
        <v>0</v>
      </c>
      <c r="J41" s="366">
        <v>0</v>
      </c>
      <c r="K41" s="353"/>
      <c r="L41" s="366">
        <v>559.89000000000033</v>
      </c>
      <c r="M41">
        <v>0</v>
      </c>
      <c r="N41" s="363"/>
      <c r="O41" s="134">
        <v>0</v>
      </c>
      <c r="P41" s="753">
        <v>0</v>
      </c>
      <c r="R41" s="48"/>
      <c r="S41" s="48"/>
    </row>
    <row r="42" spans="1:21" ht="21.95" customHeight="1" x14ac:dyDescent="0.25">
      <c r="A42" s="51"/>
      <c r="B42" s="155"/>
      <c r="C42" s="330"/>
      <c r="E42" s="22" t="s">
        <v>195</v>
      </c>
      <c r="F42" s="2">
        <v>0</v>
      </c>
      <c r="G42" s="2">
        <v>0</v>
      </c>
      <c r="H42" s="329">
        <v>0</v>
      </c>
      <c r="I42" s="48">
        <v>0</v>
      </c>
      <c r="J42" s="366">
        <v>0</v>
      </c>
      <c r="K42" s="353"/>
      <c r="L42" s="366">
        <v>785.90999999999985</v>
      </c>
      <c r="M42">
        <v>0</v>
      </c>
      <c r="N42" s="363"/>
      <c r="O42" s="134">
        <v>1.29E-2</v>
      </c>
      <c r="P42" s="753">
        <v>0</v>
      </c>
      <c r="Q42" s="148"/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225</v>
      </c>
      <c r="F43" s="2">
        <v>0</v>
      </c>
      <c r="G43" s="2">
        <v>0</v>
      </c>
      <c r="H43" s="329">
        <v>0</v>
      </c>
      <c r="I43" s="48">
        <v>0</v>
      </c>
      <c r="J43" s="366">
        <v>0</v>
      </c>
      <c r="K43" s="353"/>
      <c r="L43" s="366">
        <v>257.64999999999964</v>
      </c>
      <c r="M43">
        <v>0</v>
      </c>
      <c r="N43" s="363"/>
      <c r="O43" s="134">
        <v>0</v>
      </c>
      <c r="P43" s="753">
        <v>0</v>
      </c>
      <c r="Q43" s="4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34</v>
      </c>
      <c r="F44" s="2">
        <v>0</v>
      </c>
      <c r="G44" s="2">
        <v>0</v>
      </c>
      <c r="H44" s="49">
        <v>0</v>
      </c>
      <c r="I44" s="48">
        <v>0</v>
      </c>
      <c r="J44" s="366">
        <v>0</v>
      </c>
      <c r="K44" s="353"/>
      <c r="L44" s="48">
        <v>21137.586999999941</v>
      </c>
      <c r="M44">
        <v>0</v>
      </c>
      <c r="N44" s="363"/>
      <c r="O44" s="134">
        <v>0</v>
      </c>
      <c r="P44" s="753">
        <v>0</v>
      </c>
      <c r="S44" s="48"/>
      <c r="U44" s="48"/>
    </row>
    <row r="45" spans="1:21" ht="21.95" customHeight="1" x14ac:dyDescent="0.25">
      <c r="A45" s="50"/>
      <c r="B45" s="50"/>
      <c r="C45" s="51"/>
      <c r="E45" s="22" t="s">
        <v>172</v>
      </c>
      <c r="F45" s="2">
        <v>0</v>
      </c>
      <c r="G45" s="2">
        <v>0</v>
      </c>
      <c r="H45" s="329">
        <v>0</v>
      </c>
      <c r="I45" s="429">
        <v>0</v>
      </c>
      <c r="J45" s="366">
        <v>0</v>
      </c>
      <c r="K45" s="353"/>
      <c r="L45" s="366">
        <v>119.92000000000053</v>
      </c>
      <c r="M45">
        <v>0</v>
      </c>
      <c r="N45" s="363"/>
      <c r="O45" s="134">
        <v>3.6400000000000002E-2</v>
      </c>
      <c r="P45" s="134">
        <v>0</v>
      </c>
      <c r="Q45" s="48"/>
      <c r="R45" s="48"/>
      <c r="S45" s="48"/>
      <c r="U45" s="48"/>
    </row>
    <row r="46" spans="1:21" ht="21.95" customHeight="1" x14ac:dyDescent="0.25">
      <c r="A46" s="50"/>
      <c r="B46" s="50"/>
      <c r="C46" s="51"/>
      <c r="E46" s="22" t="s">
        <v>27</v>
      </c>
      <c r="F46" s="2">
        <v>0</v>
      </c>
      <c r="G46" s="2">
        <v>0</v>
      </c>
      <c r="H46" s="329">
        <v>0</v>
      </c>
      <c r="I46" s="48">
        <v>0</v>
      </c>
      <c r="J46" s="366">
        <v>0</v>
      </c>
      <c r="K46" s="353"/>
      <c r="L46" s="366">
        <v>1407.5400000000009</v>
      </c>
      <c r="M46">
        <v>0</v>
      </c>
      <c r="N46" s="363"/>
      <c r="O46" s="134">
        <v>3.0200000000000001E-2</v>
      </c>
      <c r="P46" s="753">
        <v>0</v>
      </c>
      <c r="R46" s="48"/>
      <c r="S46" s="48"/>
      <c r="T46" s="48"/>
      <c r="U46" s="48"/>
    </row>
    <row r="47" spans="1:21" ht="21.95" customHeight="1" x14ac:dyDescent="0.25">
      <c r="A47" s="50"/>
      <c r="B47" s="50"/>
      <c r="C47" s="51"/>
      <c r="E47" s="22" t="s">
        <v>22</v>
      </c>
      <c r="F47" s="2">
        <v>0</v>
      </c>
      <c r="G47" s="2">
        <v>0</v>
      </c>
      <c r="H47" s="49">
        <v>0</v>
      </c>
      <c r="I47" s="48">
        <v>0</v>
      </c>
      <c r="J47" s="366">
        <v>0</v>
      </c>
      <c r="K47" s="353"/>
      <c r="L47" s="48">
        <v>3178.8000000000466</v>
      </c>
      <c r="M47">
        <v>0</v>
      </c>
      <c r="N47" s="2"/>
      <c r="O47" s="134">
        <v>2.07E-2</v>
      </c>
      <c r="P47" s="753">
        <v>0</v>
      </c>
      <c r="R47" s="48"/>
      <c r="S47" s="48"/>
      <c r="T47" s="48"/>
    </row>
    <row r="48" spans="1:21" ht="21.95" customHeight="1" x14ac:dyDescent="0.25">
      <c r="A48" s="51"/>
      <c r="B48" s="51"/>
      <c r="C48" s="51"/>
      <c r="E48" s="22" t="s">
        <v>42</v>
      </c>
      <c r="F48" s="2">
        <v>0</v>
      </c>
      <c r="G48" s="2">
        <v>0</v>
      </c>
      <c r="H48" s="49">
        <v>0</v>
      </c>
      <c r="I48" s="48">
        <v>0</v>
      </c>
      <c r="J48" s="366">
        <v>0</v>
      </c>
      <c r="K48" s="353"/>
      <c r="L48" s="366">
        <v>128.08999999999833</v>
      </c>
      <c r="M48">
        <v>0</v>
      </c>
      <c r="N48" s="2"/>
      <c r="O48" s="134">
        <v>2.18E-2</v>
      </c>
      <c r="P48" s="753">
        <v>0</v>
      </c>
      <c r="S48" s="48"/>
    </row>
    <row r="49" spans="1:21" ht="21.95" customHeight="1" x14ac:dyDescent="0.25">
      <c r="A49" s="51"/>
      <c r="B49" s="51"/>
      <c r="C49" s="51"/>
      <c r="E49" s="22" t="s">
        <v>271</v>
      </c>
      <c r="F49" s="2">
        <v>0</v>
      </c>
      <c r="G49" s="2">
        <v>0</v>
      </c>
      <c r="H49" s="329">
        <v>0</v>
      </c>
      <c r="I49" s="48">
        <v>0</v>
      </c>
      <c r="J49" s="366">
        <v>0</v>
      </c>
      <c r="K49" s="353"/>
      <c r="L49" s="366">
        <v>427.92000000000007</v>
      </c>
      <c r="M49">
        <v>0</v>
      </c>
      <c r="N49" s="363"/>
      <c r="O49" s="134">
        <v>0</v>
      </c>
      <c r="P49" s="134">
        <v>0</v>
      </c>
      <c r="Q49" s="437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175</v>
      </c>
      <c r="F50" s="2">
        <v>0</v>
      </c>
      <c r="G50" s="2">
        <v>0</v>
      </c>
      <c r="H50" s="329">
        <v>0</v>
      </c>
      <c r="I50" s="48">
        <v>0</v>
      </c>
      <c r="J50" s="366">
        <v>0</v>
      </c>
      <c r="K50" s="353"/>
      <c r="L50" s="366">
        <v>160.82999999999993</v>
      </c>
      <c r="M50">
        <v>0</v>
      </c>
      <c r="N50" s="2"/>
      <c r="O50" s="134">
        <v>0</v>
      </c>
      <c r="P50" s="753">
        <v>0</v>
      </c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170</v>
      </c>
      <c r="F51" s="2">
        <v>0</v>
      </c>
      <c r="G51" s="2">
        <v>0</v>
      </c>
      <c r="H51" s="49">
        <v>0</v>
      </c>
      <c r="I51" s="48">
        <v>0</v>
      </c>
      <c r="J51" s="366">
        <v>0</v>
      </c>
      <c r="K51" s="353"/>
      <c r="L51" s="366">
        <v>1368.9000000000015</v>
      </c>
      <c r="M51">
        <v>0</v>
      </c>
      <c r="N51" s="363"/>
      <c r="O51" s="134">
        <v>1.14E-2</v>
      </c>
      <c r="P51" s="134">
        <v>0</v>
      </c>
      <c r="Q51" s="437"/>
      <c r="R51" s="48"/>
      <c r="S51" s="48"/>
      <c r="U51" s="48"/>
    </row>
    <row r="52" spans="1:21" ht="21.95" customHeight="1" x14ac:dyDescent="0.25">
      <c r="A52" s="50"/>
      <c r="B52" s="50"/>
      <c r="C52" s="51"/>
      <c r="E52" s="22" t="s">
        <v>8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121.94999999999982</v>
      </c>
      <c r="M52">
        <v>0</v>
      </c>
      <c r="N52" s="363"/>
      <c r="O52" s="134">
        <v>1.67E-2</v>
      </c>
      <c r="P52" s="753">
        <v>0</v>
      </c>
      <c r="Q52" s="148"/>
      <c r="R52" s="48"/>
      <c r="S52" s="48"/>
    </row>
    <row r="53" spans="1:21" ht="21.95" customHeight="1" x14ac:dyDescent="0.25">
      <c r="A53" s="50"/>
      <c r="B53" s="50"/>
      <c r="C53" s="50"/>
      <c r="E53" s="22" t="s">
        <v>10</v>
      </c>
      <c r="F53" s="2">
        <v>0</v>
      </c>
      <c r="G53" s="2">
        <v>0</v>
      </c>
      <c r="H53" s="329">
        <v>0</v>
      </c>
      <c r="I53" s="48">
        <v>0</v>
      </c>
      <c r="J53" s="366">
        <v>0</v>
      </c>
      <c r="K53" s="353"/>
      <c r="L53" s="366">
        <v>1128.3800000000047</v>
      </c>
      <c r="M53">
        <v>0</v>
      </c>
      <c r="N53" s="2"/>
      <c r="O53" s="134">
        <v>1.2500000000000001E-2</v>
      </c>
      <c r="P53" s="753">
        <v>0</v>
      </c>
      <c r="Q53" s="48"/>
      <c r="S53" s="48"/>
    </row>
    <row r="54" spans="1:21" ht="21.95" customHeight="1" x14ac:dyDescent="0.25">
      <c r="A54" s="50"/>
      <c r="B54" s="50"/>
      <c r="C54" s="51"/>
      <c r="E54" s="22" t="s">
        <v>224</v>
      </c>
      <c r="F54" s="2">
        <v>0</v>
      </c>
      <c r="G54" s="2">
        <v>0</v>
      </c>
      <c r="H54" s="49">
        <v>0</v>
      </c>
      <c r="I54" s="48">
        <v>0</v>
      </c>
      <c r="J54" s="366">
        <v>0</v>
      </c>
      <c r="K54" s="353"/>
      <c r="L54" s="366">
        <v>4376.9599999999991</v>
      </c>
      <c r="M54">
        <v>0</v>
      </c>
      <c r="N54" s="363"/>
      <c r="O54" s="134">
        <v>4.0899999999999999E-2</v>
      </c>
      <c r="P54" s="753">
        <v>0</v>
      </c>
      <c r="Q54" s="148"/>
      <c r="R54" s="48"/>
      <c r="S54" s="48"/>
      <c r="U54" s="48"/>
    </row>
    <row r="55" spans="1:21" ht="21.95" customHeight="1" x14ac:dyDescent="0.25">
      <c r="A55" s="51"/>
      <c r="B55" s="51"/>
      <c r="C55" s="51"/>
      <c r="E55" s="22" t="s">
        <v>24</v>
      </c>
      <c r="F55" s="2">
        <v>0</v>
      </c>
      <c r="G55" s="2">
        <v>0</v>
      </c>
      <c r="H55" s="49">
        <v>0</v>
      </c>
      <c r="I55" s="48">
        <v>0</v>
      </c>
      <c r="J55" s="366">
        <v>0</v>
      </c>
      <c r="K55" s="353"/>
      <c r="L55" s="366">
        <v>937.36999999999534</v>
      </c>
      <c r="M55">
        <v>0</v>
      </c>
      <c r="N55" s="2"/>
      <c r="O55" s="134">
        <v>0</v>
      </c>
      <c r="P55" s="753">
        <v>0</v>
      </c>
      <c r="R55" s="48"/>
      <c r="S55" s="48"/>
    </row>
    <row r="56" spans="1:21" ht="21.95" customHeight="1" x14ac:dyDescent="0.25">
      <c r="A56" s="51"/>
      <c r="B56" s="50"/>
      <c r="C56" s="51"/>
      <c r="E56" s="22" t="s">
        <v>45</v>
      </c>
      <c r="F56" s="2">
        <v>0</v>
      </c>
      <c r="G56" s="2">
        <v>0</v>
      </c>
      <c r="H56" s="329">
        <v>0</v>
      </c>
      <c r="I56" s="48">
        <v>0</v>
      </c>
      <c r="J56" s="366">
        <v>0</v>
      </c>
      <c r="K56" s="353"/>
      <c r="L56" s="366">
        <v>523.61999999999898</v>
      </c>
      <c r="M56">
        <v>0</v>
      </c>
      <c r="N56" s="363"/>
      <c r="O56" s="134">
        <v>1.67E-2</v>
      </c>
      <c r="P56" s="753">
        <v>0</v>
      </c>
      <c r="R56" s="48"/>
      <c r="S56" s="48"/>
      <c r="T56" s="48"/>
    </row>
    <row r="57" spans="1:21" ht="21.95" customHeight="1" x14ac:dyDescent="0.25">
      <c r="A57" s="50"/>
      <c r="B57" s="51"/>
      <c r="C57" s="51"/>
      <c r="E57" s="22" t="s">
        <v>47</v>
      </c>
      <c r="F57" s="2">
        <v>0</v>
      </c>
      <c r="G57" s="2">
        <v>0</v>
      </c>
      <c r="H57" s="329">
        <v>0</v>
      </c>
      <c r="I57" s="48">
        <v>0</v>
      </c>
      <c r="J57" s="366">
        <v>0</v>
      </c>
      <c r="K57" s="353"/>
      <c r="L57" s="366">
        <v>-168.6200000000008</v>
      </c>
      <c r="M57">
        <v>0</v>
      </c>
      <c r="N57" s="363"/>
      <c r="O57" s="134">
        <v>2.18E-2</v>
      </c>
      <c r="P57" s="753">
        <v>0</v>
      </c>
      <c r="Q57" s="148"/>
      <c r="R57" s="48"/>
      <c r="S57" s="48"/>
    </row>
    <row r="58" spans="1:21" ht="21.95" customHeight="1" x14ac:dyDescent="0.25">
      <c r="A58" s="50"/>
      <c r="B58" s="50"/>
      <c r="C58" s="51"/>
      <c r="E58" s="22" t="s">
        <v>33</v>
      </c>
      <c r="F58" s="2">
        <v>0</v>
      </c>
      <c r="G58" s="2">
        <v>0</v>
      </c>
      <c r="H58" s="329">
        <v>0</v>
      </c>
      <c r="I58" s="48">
        <v>0</v>
      </c>
      <c r="J58" s="366">
        <v>0</v>
      </c>
      <c r="K58" s="353"/>
      <c r="L58" s="366">
        <v>780.73999999999796</v>
      </c>
      <c r="M58">
        <v>0</v>
      </c>
      <c r="N58" s="363"/>
      <c r="O58" s="134">
        <v>1.8599999999999998E-2</v>
      </c>
      <c r="P58" s="134">
        <v>0</v>
      </c>
      <c r="R58" s="48"/>
      <c r="S58" s="48"/>
    </row>
    <row r="59" spans="1:21" ht="21.95" customHeight="1" x14ac:dyDescent="0.25">
      <c r="A59" s="50"/>
      <c r="B59" s="50"/>
      <c r="C59" s="51"/>
      <c r="E59" s="22" t="s">
        <v>13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1461.5600000000013</v>
      </c>
      <c r="M59">
        <v>0</v>
      </c>
      <c r="N59" s="363"/>
      <c r="O59" s="134">
        <v>0</v>
      </c>
      <c r="P59" s="753">
        <v>0</v>
      </c>
      <c r="Q59" s="437"/>
      <c r="R59" s="48"/>
      <c r="S59" s="48"/>
    </row>
    <row r="60" spans="1:21" ht="21.95" customHeight="1" x14ac:dyDescent="0.25">
      <c r="A60" s="51"/>
      <c r="B60" s="155"/>
      <c r="C60" s="330"/>
      <c r="E60" s="22" t="s">
        <v>52</v>
      </c>
      <c r="F60" s="2">
        <v>0</v>
      </c>
      <c r="G60" s="2">
        <v>0</v>
      </c>
      <c r="H60" s="329">
        <v>0</v>
      </c>
      <c r="I60" s="48">
        <v>0</v>
      </c>
      <c r="J60" s="366">
        <v>0</v>
      </c>
      <c r="K60" s="353"/>
      <c r="L60" s="366">
        <v>1056.739999999998</v>
      </c>
      <c r="M60">
        <v>0</v>
      </c>
      <c r="N60" s="363"/>
      <c r="O60" s="134">
        <v>2.1999999999999999E-2</v>
      </c>
      <c r="P60" s="753">
        <v>0</v>
      </c>
      <c r="Q60" s="148"/>
      <c r="R60" s="48"/>
    </row>
    <row r="61" spans="1:21" ht="21.95" customHeight="1" x14ac:dyDescent="0.25">
      <c r="A61" s="50"/>
      <c r="B61" s="51"/>
      <c r="C61" s="51"/>
      <c r="E61" s="22" t="s">
        <v>32</v>
      </c>
      <c r="F61" s="2">
        <v>0</v>
      </c>
      <c r="G61" s="2">
        <v>0</v>
      </c>
      <c r="H61" s="329">
        <v>0</v>
      </c>
      <c r="I61" s="48">
        <v>0</v>
      </c>
      <c r="J61" s="366">
        <v>0</v>
      </c>
      <c r="K61" s="353"/>
      <c r="L61" s="366">
        <v>1198.4699999999971</v>
      </c>
      <c r="M61">
        <v>0</v>
      </c>
      <c r="N61" s="363"/>
      <c r="O61" s="134">
        <v>1.7600000000000001E-2</v>
      </c>
      <c r="P61" s="753">
        <v>0</v>
      </c>
      <c r="R61" s="48"/>
      <c r="S61" s="48"/>
      <c r="T61" s="48"/>
    </row>
    <row r="62" spans="1:21" ht="21.95" customHeight="1" x14ac:dyDescent="0.25">
      <c r="A62" s="50"/>
      <c r="B62" s="50"/>
      <c r="C62" s="51"/>
      <c r="E62" s="22" t="s">
        <v>63</v>
      </c>
      <c r="F62" s="2">
        <v>0</v>
      </c>
      <c r="G62" s="2">
        <v>0</v>
      </c>
      <c r="H62" s="49">
        <v>0</v>
      </c>
      <c r="I62" s="48">
        <v>0</v>
      </c>
      <c r="J62" s="366">
        <v>0</v>
      </c>
      <c r="K62" s="353"/>
      <c r="L62" s="366">
        <v>257.30999999999949</v>
      </c>
      <c r="M62">
        <v>0</v>
      </c>
      <c r="N62" s="2"/>
      <c r="O62" s="134">
        <v>1.38E-2</v>
      </c>
      <c r="P62" s="753">
        <v>0</v>
      </c>
      <c r="Q62" s="148"/>
      <c r="S62" s="48"/>
    </row>
    <row r="63" spans="1:21" ht="21.95" customHeight="1" x14ac:dyDescent="0.25">
      <c r="A63" s="50"/>
      <c r="B63" s="50"/>
      <c r="C63" s="51"/>
      <c r="E63" s="22" t="s">
        <v>9</v>
      </c>
      <c r="F63" s="2">
        <v>0</v>
      </c>
      <c r="G63" s="2">
        <v>0</v>
      </c>
      <c r="H63" s="329">
        <v>0</v>
      </c>
      <c r="I63" s="48">
        <v>0</v>
      </c>
      <c r="J63" s="366">
        <v>-8332.1133333333346</v>
      </c>
      <c r="K63" s="353"/>
      <c r="L63" s="366">
        <v>-7897.1833333333343</v>
      </c>
      <c r="M63">
        <v>0</v>
      </c>
      <c r="N63" s="2"/>
      <c r="O63" s="134">
        <v>0.04</v>
      </c>
      <c r="P63" s="753">
        <v>0</v>
      </c>
    </row>
    <row r="64" spans="1:21" ht="21.95" customHeight="1" x14ac:dyDescent="0.25">
      <c r="A64" s="50"/>
      <c r="B64" s="50"/>
      <c r="C64" s="51"/>
      <c r="E64" s="22" t="s">
        <v>53</v>
      </c>
      <c r="F64" s="2">
        <v>0</v>
      </c>
      <c r="G64" s="2">
        <v>0</v>
      </c>
      <c r="H64" s="49">
        <v>0</v>
      </c>
      <c r="I64" s="48">
        <v>0</v>
      </c>
      <c r="J64" s="366">
        <v>0</v>
      </c>
      <c r="K64" s="353"/>
      <c r="L64" s="48">
        <v>33.940000000000055</v>
      </c>
      <c r="M64">
        <v>0</v>
      </c>
      <c r="N64" s="363"/>
      <c r="O64" s="134">
        <v>7.4000000000000003E-3</v>
      </c>
      <c r="P64" s="134">
        <v>0</v>
      </c>
      <c r="S64" s="48"/>
      <c r="T64" s="48"/>
    </row>
    <row r="65" spans="1:20" ht="21.95" customHeight="1" x14ac:dyDescent="0.25">
      <c r="A65" s="50"/>
      <c r="B65" s="50"/>
      <c r="C65" s="51"/>
      <c r="E65" s="22" t="s">
        <v>56</v>
      </c>
      <c r="F65" s="2">
        <v>0</v>
      </c>
      <c r="G65" s="2">
        <v>0</v>
      </c>
      <c r="H65" s="329">
        <v>0</v>
      </c>
      <c r="I65" s="48">
        <v>0</v>
      </c>
      <c r="J65" s="366">
        <v>0</v>
      </c>
      <c r="K65" s="353"/>
      <c r="L65" s="366">
        <v>36.819999999999709</v>
      </c>
      <c r="M65">
        <v>0</v>
      </c>
      <c r="N65" s="363"/>
      <c r="O65" s="134">
        <v>4.2999999999999997E-2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0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465.57999999999993</v>
      </c>
      <c r="M66">
        <v>0</v>
      </c>
      <c r="N66" s="363"/>
      <c r="O66" s="134">
        <v>3.8999999999999998E-3</v>
      </c>
      <c r="P66" s="134">
        <v>0</v>
      </c>
    </row>
    <row r="67" spans="1:20" ht="21.95" customHeight="1" x14ac:dyDescent="0.25">
      <c r="A67" s="50"/>
      <c r="B67" s="50"/>
      <c r="C67" s="51"/>
      <c r="E67" s="22" t="s">
        <v>39</v>
      </c>
      <c r="F67" s="2">
        <v>0</v>
      </c>
      <c r="G67" s="2">
        <v>0</v>
      </c>
      <c r="H67" s="329">
        <v>0</v>
      </c>
      <c r="I67" s="48">
        <v>0</v>
      </c>
      <c r="J67" s="366">
        <v>0</v>
      </c>
      <c r="K67" s="353"/>
      <c r="L67" s="366">
        <v>529.88000000000284</v>
      </c>
      <c r="M67">
        <v>0</v>
      </c>
      <c r="N67" s="363"/>
      <c r="O67" s="134">
        <v>2.3E-2</v>
      </c>
      <c r="P67" s="134">
        <v>0</v>
      </c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54</v>
      </c>
      <c r="F68" s="2">
        <v>0</v>
      </c>
      <c r="G68" s="2">
        <v>0</v>
      </c>
      <c r="H68" s="329">
        <v>0</v>
      </c>
      <c r="I68" s="48">
        <v>0</v>
      </c>
      <c r="J68" s="366">
        <v>0</v>
      </c>
      <c r="K68" s="353"/>
      <c r="L68" s="366">
        <v>114.84999999999991</v>
      </c>
      <c r="M68">
        <v>0</v>
      </c>
      <c r="N68" s="363"/>
      <c r="O68" s="134">
        <v>2.35E-2</v>
      </c>
      <c r="P68" s="134">
        <v>0</v>
      </c>
      <c r="R68" s="48"/>
    </row>
    <row r="69" spans="1:20" ht="21.95" customHeight="1" x14ac:dyDescent="0.25">
      <c r="A69" s="50"/>
      <c r="B69" s="51"/>
      <c r="C69" s="51"/>
      <c r="E69" s="22" t="s">
        <v>51</v>
      </c>
      <c r="F69" s="2">
        <v>0</v>
      </c>
      <c r="G69" s="2">
        <v>0</v>
      </c>
      <c r="H69" s="49">
        <v>0</v>
      </c>
      <c r="I69" s="48">
        <v>0</v>
      </c>
      <c r="J69" s="367">
        <v>0</v>
      </c>
      <c r="L69" s="48">
        <v>176.70000000000073</v>
      </c>
      <c r="M69">
        <v>0</v>
      </c>
      <c r="O69" s="353">
        <v>1.52E-2</v>
      </c>
      <c r="P69" s="353">
        <v>0</v>
      </c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21">
    <sortCondition ref="E1"/>
  </sortState>
  <dataConsolidate/>
  <conditionalFormatting sqref="O67:O1048576 O1">
    <cfRule type="expression" dxfId="1859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8" priority="192">
      <formula>$H2=0</formula>
    </cfRule>
  </conditionalFormatting>
  <conditionalFormatting sqref="J2:K4 J67:K200 J6:K6 J21:K58 J12:K19">
    <cfRule type="expression" dxfId="1857" priority="193">
      <formula>$J2=0</formula>
    </cfRule>
  </conditionalFormatting>
  <conditionalFormatting sqref="L67:L1048576 L1:L58">
    <cfRule type="expression" dxfId="1856" priority="191">
      <formula>$L2=0</formula>
    </cfRule>
  </conditionalFormatting>
  <conditionalFormatting sqref="M1">
    <cfRule type="expression" dxfId="1855" priority="187">
      <formula>$L2=0</formula>
    </cfRule>
  </conditionalFormatting>
  <conditionalFormatting sqref="J2:K4 J6:K6 J21:K58 J12:K19">
    <cfRule type="expression" dxfId="1854" priority="235">
      <formula>$J2&gt;0</formula>
    </cfRule>
  </conditionalFormatting>
  <conditionalFormatting sqref="L2:L58">
    <cfRule type="expression" dxfId="1853" priority="189">
      <formula>$L2&lt;0</formula>
    </cfRule>
    <cfRule type="expression" dxfId="1852" priority="190">
      <formula>$L2&gt;0</formula>
    </cfRule>
  </conditionalFormatting>
  <conditionalFormatting sqref="J2:K4 J67:K458 J6:K6 J21:K58 J12:K19">
    <cfRule type="expression" dxfId="1851" priority="234">
      <formula>$J2&lt;0</formula>
    </cfRule>
  </conditionalFormatting>
  <conditionalFormatting sqref="P67:P1048576 P1">
    <cfRule type="expression" dxfId="1850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9" priority="163">
      <formula>$H59=0</formula>
    </cfRule>
  </conditionalFormatting>
  <conditionalFormatting sqref="J59:K59">
    <cfRule type="expression" dxfId="1848" priority="164">
      <formula>$J59=0</formula>
    </cfRule>
  </conditionalFormatting>
  <conditionalFormatting sqref="L59">
    <cfRule type="expression" dxfId="1847" priority="162">
      <formula>$L60=0</formula>
    </cfRule>
  </conditionalFormatting>
  <conditionalFormatting sqref="J59:K59">
    <cfRule type="expression" dxfId="1846" priority="166">
      <formula>$J59&gt;0</formula>
    </cfRule>
  </conditionalFormatting>
  <conditionalFormatting sqref="L59">
    <cfRule type="expression" dxfId="1845" priority="160">
      <formula>$L59&lt;0</formula>
    </cfRule>
    <cfRule type="expression" dxfId="1844" priority="161">
      <formula>$L59&gt;0</formula>
    </cfRule>
  </conditionalFormatting>
  <conditionalFormatting sqref="J59:K59">
    <cfRule type="expression" dxfId="1843" priority="165">
      <formula>$J59&lt;0</formula>
    </cfRule>
  </conditionalFormatting>
  <conditionalFormatting sqref="E5 H5:I5">
    <cfRule type="expression" dxfId="1842" priority="141">
      <formula>$H5=0</formula>
    </cfRule>
  </conditionalFormatting>
  <conditionalFormatting sqref="J5:K5">
    <cfRule type="expression" dxfId="1841" priority="142">
      <formula>$J5=0</formula>
    </cfRule>
  </conditionalFormatting>
  <conditionalFormatting sqref="J5:K5">
    <cfRule type="expression" dxfId="1840" priority="144">
      <formula>$J5&gt;0</formula>
    </cfRule>
  </conditionalFormatting>
  <conditionalFormatting sqref="J5:K5">
    <cfRule type="expression" dxfId="1839" priority="143">
      <formula>$J5&lt;0</formula>
    </cfRule>
  </conditionalFormatting>
  <conditionalFormatting sqref="E7 H7:I7">
    <cfRule type="expression" dxfId="1838" priority="130">
      <formula>$H7=0</formula>
    </cfRule>
  </conditionalFormatting>
  <conditionalFormatting sqref="J7:K7">
    <cfRule type="expression" dxfId="1837" priority="131">
      <formula>$J7=0</formula>
    </cfRule>
  </conditionalFormatting>
  <conditionalFormatting sqref="J7:K7">
    <cfRule type="expression" dxfId="1836" priority="133">
      <formula>$J7&gt;0</formula>
    </cfRule>
  </conditionalFormatting>
  <conditionalFormatting sqref="J7:K7">
    <cfRule type="expression" dxfId="1835" priority="132">
      <formula>$J7&lt;0</formula>
    </cfRule>
  </conditionalFormatting>
  <conditionalFormatting sqref="E60 H60:I60">
    <cfRule type="expression" dxfId="1834" priority="119">
      <formula>$H60=0</formula>
    </cfRule>
  </conditionalFormatting>
  <conditionalFormatting sqref="J60:K60">
    <cfRule type="expression" dxfId="1833" priority="120">
      <formula>$J60=0</formula>
    </cfRule>
  </conditionalFormatting>
  <conditionalFormatting sqref="L60">
    <cfRule type="expression" dxfId="1832" priority="118">
      <formula>$L61=0</formula>
    </cfRule>
  </conditionalFormatting>
  <conditionalFormatting sqref="J60:K60">
    <cfRule type="expression" dxfId="1831" priority="122">
      <formula>$J60&gt;0</formula>
    </cfRule>
  </conditionalFormatting>
  <conditionalFormatting sqref="L60">
    <cfRule type="expression" dxfId="1830" priority="116">
      <formula>$L60&lt;0</formula>
    </cfRule>
    <cfRule type="expression" dxfId="1829" priority="117">
      <formula>$L60&gt;0</formula>
    </cfRule>
  </conditionalFormatting>
  <conditionalFormatting sqref="J60:K60">
    <cfRule type="expression" dxfId="1828" priority="121">
      <formula>$J60&lt;0</formula>
    </cfRule>
  </conditionalFormatting>
  <conditionalFormatting sqref="E62 H62:I62">
    <cfRule type="expression" dxfId="1827" priority="108">
      <formula>$H62=0</formula>
    </cfRule>
  </conditionalFormatting>
  <conditionalFormatting sqref="J62:K62">
    <cfRule type="expression" dxfId="1826" priority="109">
      <formula>$J62=0</formula>
    </cfRule>
  </conditionalFormatting>
  <conditionalFormatting sqref="L62">
    <cfRule type="expression" dxfId="1825" priority="107">
      <formula>$L63=0</formula>
    </cfRule>
  </conditionalFormatting>
  <conditionalFormatting sqref="J62:K62">
    <cfRule type="expression" dxfId="1824" priority="111">
      <formula>$J62&gt;0</formula>
    </cfRule>
  </conditionalFormatting>
  <conditionalFormatting sqref="L62">
    <cfRule type="expression" dxfId="1823" priority="105">
      <formula>$L62&lt;0</formula>
    </cfRule>
    <cfRule type="expression" dxfId="1822" priority="106">
      <formula>$L62&gt;0</formula>
    </cfRule>
  </conditionalFormatting>
  <conditionalFormatting sqref="J62:K62">
    <cfRule type="expression" dxfId="1821" priority="110">
      <formula>$J62&lt;0</formula>
    </cfRule>
  </conditionalFormatting>
  <conditionalFormatting sqref="E61 H61:I61">
    <cfRule type="expression" dxfId="1820" priority="97">
      <formula>$H61=0</formula>
    </cfRule>
  </conditionalFormatting>
  <conditionalFormatting sqref="J61:K61">
    <cfRule type="expression" dxfId="1819" priority="98">
      <formula>$J61=0</formula>
    </cfRule>
  </conditionalFormatting>
  <conditionalFormatting sqref="L61">
    <cfRule type="expression" dxfId="1818" priority="96">
      <formula>$L62=0</formula>
    </cfRule>
  </conditionalFormatting>
  <conditionalFormatting sqref="J61:K61">
    <cfRule type="expression" dxfId="1817" priority="100">
      <formula>$J61&gt;0</formula>
    </cfRule>
  </conditionalFormatting>
  <conditionalFormatting sqref="L61">
    <cfRule type="expression" dxfId="1816" priority="94">
      <formula>$L61&lt;0</formula>
    </cfRule>
    <cfRule type="expression" dxfId="1815" priority="95">
      <formula>$L61&gt;0</formula>
    </cfRule>
  </conditionalFormatting>
  <conditionalFormatting sqref="J61:K61">
    <cfRule type="expression" dxfId="1814" priority="99">
      <formula>$J61&lt;0</formula>
    </cfRule>
  </conditionalFormatting>
  <conditionalFormatting sqref="E8 H8:I8">
    <cfRule type="expression" dxfId="1813" priority="82">
      <formula>$H8=0</formula>
    </cfRule>
  </conditionalFormatting>
  <conditionalFormatting sqref="J8:K8">
    <cfRule type="expression" dxfId="1812" priority="83">
      <formula>$J8=0</formula>
    </cfRule>
  </conditionalFormatting>
  <conditionalFormatting sqref="J8:K8">
    <cfRule type="expression" dxfId="1811" priority="85">
      <formula>$J8&gt;0</formula>
    </cfRule>
  </conditionalFormatting>
  <conditionalFormatting sqref="J8:K8">
    <cfRule type="expression" dxfId="1810" priority="84">
      <formula>$J8&lt;0</formula>
    </cfRule>
  </conditionalFormatting>
  <conditionalFormatting sqref="E63 H63:I63">
    <cfRule type="expression" dxfId="1809" priority="72">
      <formula>$H63=0</formula>
    </cfRule>
  </conditionalFormatting>
  <conditionalFormatting sqref="J63:K63">
    <cfRule type="expression" dxfId="1808" priority="73">
      <formula>$J63=0</formula>
    </cfRule>
  </conditionalFormatting>
  <conditionalFormatting sqref="L63">
    <cfRule type="expression" dxfId="1807" priority="71">
      <formula>$L64=0</formula>
    </cfRule>
  </conditionalFormatting>
  <conditionalFormatting sqref="J63:K63">
    <cfRule type="expression" dxfId="1806" priority="75">
      <formula>$J63&gt;0</formula>
    </cfRule>
  </conditionalFormatting>
  <conditionalFormatting sqref="L63">
    <cfRule type="expression" dxfId="1805" priority="69">
      <formula>$L63&lt;0</formula>
    </cfRule>
    <cfRule type="expression" dxfId="1804" priority="70">
      <formula>$L63&gt;0</formula>
    </cfRule>
  </conditionalFormatting>
  <conditionalFormatting sqref="J63:K63">
    <cfRule type="expression" dxfId="1803" priority="74">
      <formula>$J63&lt;0</formula>
    </cfRule>
  </conditionalFormatting>
  <conditionalFormatting sqref="E20 H20:I20">
    <cfRule type="expression" dxfId="1802" priority="62">
      <formula>$H20=0</formula>
    </cfRule>
  </conditionalFormatting>
  <conditionalFormatting sqref="J20:K20">
    <cfRule type="expression" dxfId="1801" priority="63">
      <formula>$J20=0</formula>
    </cfRule>
  </conditionalFormatting>
  <conditionalFormatting sqref="J20:K20">
    <cfRule type="expression" dxfId="1800" priority="65">
      <formula>$J20&gt;0</formula>
    </cfRule>
  </conditionalFormatting>
  <conditionalFormatting sqref="J20:K20">
    <cfRule type="expression" dxfId="1799" priority="64">
      <formula>$J20&lt;0</formula>
    </cfRule>
  </conditionalFormatting>
  <conditionalFormatting sqref="E64 H64:I64">
    <cfRule type="expression" dxfId="1798" priority="53">
      <formula>$H64=0</formula>
    </cfRule>
  </conditionalFormatting>
  <conditionalFormatting sqref="J64:K64">
    <cfRule type="expression" dxfId="1797" priority="54">
      <formula>$J64=0</formula>
    </cfRule>
  </conditionalFormatting>
  <conditionalFormatting sqref="L64">
    <cfRule type="expression" dxfId="1796" priority="52">
      <formula>$L65=0</formula>
    </cfRule>
  </conditionalFormatting>
  <conditionalFormatting sqref="J64:K64">
    <cfRule type="expression" dxfId="1795" priority="56">
      <formula>$J64&gt;0</formula>
    </cfRule>
  </conditionalFormatting>
  <conditionalFormatting sqref="L64">
    <cfRule type="expression" dxfId="1794" priority="50">
      <formula>$L64&lt;0</formula>
    </cfRule>
    <cfRule type="expression" dxfId="1793" priority="51">
      <formula>$L64&gt;0</formula>
    </cfRule>
  </conditionalFormatting>
  <conditionalFormatting sqref="J64:K64">
    <cfRule type="expression" dxfId="1792" priority="55">
      <formula>$J64&lt;0</formula>
    </cfRule>
  </conditionalFormatting>
  <conditionalFormatting sqref="E65 H65:I65">
    <cfRule type="expression" dxfId="1791" priority="46">
      <formula>$H65=0</formula>
    </cfRule>
  </conditionalFormatting>
  <conditionalFormatting sqref="J65:K65">
    <cfRule type="expression" dxfId="1790" priority="47">
      <formula>$J65=0</formula>
    </cfRule>
  </conditionalFormatting>
  <conditionalFormatting sqref="L65">
    <cfRule type="expression" dxfId="1789" priority="45">
      <formula>$L66=0</formula>
    </cfRule>
  </conditionalFormatting>
  <conditionalFormatting sqref="J65:K65">
    <cfRule type="expression" dxfId="1788" priority="49">
      <formula>$J65&gt;0</formula>
    </cfRule>
  </conditionalFormatting>
  <conditionalFormatting sqref="L65">
    <cfRule type="expression" dxfId="1787" priority="43">
      <formula>$L65&lt;0</formula>
    </cfRule>
    <cfRule type="expression" dxfId="1786" priority="44">
      <formula>$L65&gt;0</formula>
    </cfRule>
  </conditionalFormatting>
  <conditionalFormatting sqref="J65:K65">
    <cfRule type="expression" dxfId="1785" priority="48">
      <formula>$J65&lt;0</formula>
    </cfRule>
  </conditionalFormatting>
  <conditionalFormatting sqref="E11 H11:I11">
    <cfRule type="expression" dxfId="1784" priority="37">
      <formula>$H11=0</formula>
    </cfRule>
  </conditionalFormatting>
  <conditionalFormatting sqref="J11:K11">
    <cfRule type="expression" dxfId="1783" priority="38">
      <formula>$J11=0</formula>
    </cfRule>
  </conditionalFormatting>
  <conditionalFormatting sqref="J11:K11">
    <cfRule type="expression" dxfId="1782" priority="40">
      <formula>$J11&gt;0</formula>
    </cfRule>
  </conditionalFormatting>
  <conditionalFormatting sqref="J11:K11">
    <cfRule type="expression" dxfId="1781" priority="39">
      <formula>$J11&lt;0</formula>
    </cfRule>
  </conditionalFormatting>
  <conditionalFormatting sqref="E9 H9:I9">
    <cfRule type="expression" dxfId="1780" priority="30">
      <formula>$H9=0</formula>
    </cfRule>
  </conditionalFormatting>
  <conditionalFormatting sqref="J9:K9">
    <cfRule type="expression" dxfId="1779" priority="31">
      <formula>$J9=0</formula>
    </cfRule>
  </conditionalFormatting>
  <conditionalFormatting sqref="J9:K9">
    <cfRule type="expression" dxfId="1778" priority="33">
      <formula>$J9&gt;0</formula>
    </cfRule>
  </conditionalFormatting>
  <conditionalFormatting sqref="J9:K9">
    <cfRule type="expression" dxfId="1777" priority="32">
      <formula>$J9&lt;0</formula>
    </cfRule>
  </conditionalFormatting>
  <conditionalFormatting sqref="E66 H66:I66">
    <cfRule type="expression" dxfId="1776" priority="21">
      <formula>$H66=0</formula>
    </cfRule>
  </conditionalFormatting>
  <conditionalFormatting sqref="J66:K66">
    <cfRule type="expression" dxfId="1775" priority="22">
      <formula>$J66=0</formula>
    </cfRule>
  </conditionalFormatting>
  <conditionalFormatting sqref="L66">
    <cfRule type="expression" dxfId="1774" priority="20">
      <formula>$L67=0</formula>
    </cfRule>
  </conditionalFormatting>
  <conditionalFormatting sqref="J66:K66">
    <cfRule type="expression" dxfId="1773" priority="24">
      <formula>$J66&gt;0</formula>
    </cfRule>
  </conditionalFormatting>
  <conditionalFormatting sqref="L66">
    <cfRule type="expression" dxfId="1772" priority="18">
      <formula>$L66&lt;0</formula>
    </cfRule>
    <cfRule type="expression" dxfId="1771" priority="19">
      <formula>$L66&gt;0</formula>
    </cfRule>
  </conditionalFormatting>
  <conditionalFormatting sqref="J66:K66">
    <cfRule type="expression" dxfId="1770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9" priority="12">
      <formula>$H10=0</formula>
    </cfRule>
  </conditionalFormatting>
  <conditionalFormatting sqref="J10:K10">
    <cfRule type="expression" dxfId="1768" priority="13">
      <formula>$J10=0</formula>
    </cfRule>
  </conditionalFormatting>
  <conditionalFormatting sqref="J10:K10">
    <cfRule type="expression" dxfId="1767" priority="15">
      <formula>$J10&gt;0</formula>
    </cfRule>
  </conditionalFormatting>
  <conditionalFormatting sqref="J10:K10">
    <cfRule type="expression" dxfId="1766" priority="14">
      <formula>$J10&lt;0</formula>
    </cfRule>
  </conditionalFormatting>
  <conditionalFormatting sqref="E26:E28 E30 E45:E49 E36:E43">
    <cfRule type="expression" dxfId="1765" priority="8">
      <formula>$H26=0</formula>
    </cfRule>
  </conditionalFormatting>
  <conditionalFormatting sqref="E29">
    <cfRule type="expression" dxfId="1764" priority="7">
      <formula>$H29=0</formula>
    </cfRule>
  </conditionalFormatting>
  <conditionalFormatting sqref="E31">
    <cfRule type="expression" dxfId="1763" priority="6">
      <formula>$H31=0</formula>
    </cfRule>
  </conditionalFormatting>
  <conditionalFormatting sqref="E32">
    <cfRule type="expression" dxfId="1762" priority="5">
      <formula>$H32=0</formula>
    </cfRule>
  </conditionalFormatting>
  <conditionalFormatting sqref="E44">
    <cfRule type="expression" dxfId="1761" priority="4">
      <formula>$H44=0</formula>
    </cfRule>
  </conditionalFormatting>
  <conditionalFormatting sqref="E35">
    <cfRule type="expression" dxfId="1760" priority="3">
      <formula>$H35=0</formula>
    </cfRule>
  </conditionalFormatting>
  <conditionalFormatting sqref="E33">
    <cfRule type="expression" dxfId="1759" priority="2">
      <formula>$H33=0</formula>
    </cfRule>
  </conditionalFormatting>
  <conditionalFormatting sqref="E34">
    <cfRule type="expression" dxfId="1758" priority="1">
      <formula>$H34=0</formula>
    </cfRule>
  </conditionalFormatting>
  <hyperlinks>
    <hyperlink ref="E22" location="BIIB!A1" display="BIIB"/>
    <hyperlink ref="E23" location="MYL!A1" display="MYL"/>
    <hyperlink ref="E15" location="SIG!A1" display="SIG"/>
    <hyperlink ref="E24" location="AAPL!A1" display="AAPL"/>
    <hyperlink ref="E25" location="AXP!A1" display="AXP"/>
    <hyperlink ref="E26" location="DG!A1" display="DG"/>
    <hyperlink ref="E27" location="PINC!A1" display="PINC"/>
    <hyperlink ref="E28" location="FOXA!A1" display="FOXA"/>
    <hyperlink ref="E3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36" location="ADBE!A1" display="ADBE"/>
    <hyperlink ref="E12" location="MRO!A1" display="MRO"/>
    <hyperlink ref="E6" location="GE!A1" display="GE"/>
    <hyperlink ref="E10" location="KR!A1" display="KR"/>
    <hyperlink ref="E37" location="F!A1" display="F"/>
    <hyperlink ref="E38" location="JNJ!A1" display="JNJ"/>
    <hyperlink ref="E19" location="ULTA!A1" display="ULTA"/>
    <hyperlink ref="E2" location="AAP!A1" display="AAP"/>
    <hyperlink ref="E5" location="COST!A1" display="COST"/>
    <hyperlink ref="E39" location="CPN!A1" display="CPN"/>
    <hyperlink ref="E40" location="EW!A1" display="EW"/>
    <hyperlink ref="E18" location="TJX!A1" display="TJX"/>
    <hyperlink ref="E20" location="WBA!A1" display="WBA"/>
    <hyperlink ref="E41" location="AZO!A1" display="AZO"/>
    <hyperlink ref="E42" location="NKE!A1" display="NKE"/>
    <hyperlink ref="E11" location="MOS!A1" display="MOS"/>
    <hyperlink ref="E43" location="VGK!A1" display="VGK"/>
    <hyperlink ref="E4" location="CMG!A1" display="CMG"/>
    <hyperlink ref="E9" location="HSIC!A1" display="HSIC"/>
    <hyperlink ref="E14" location="PDCO!A1" display="PDCO"/>
    <hyperlink ref="E44" location="MU!A1" display="MU"/>
    <hyperlink ref="E45" location="IP!A1" display="IP"/>
    <hyperlink ref="E46" location="INTC!A1" display="INTC"/>
    <hyperlink ref="E47" location="HES!A1" display="HES"/>
    <hyperlink ref="E48" location="UNP!A1" display="UNP"/>
    <hyperlink ref="E49" location="NCLH!A1" display="NCLH"/>
    <hyperlink ref="E50" location="SPY!A1" display="SPY"/>
    <hyperlink ref="E51" location="SWKS!A1" display="SWKS"/>
    <hyperlink ref="E52" location="CNI!A1" display="CNI"/>
    <hyperlink ref="E21" location="WFC!A1" display="WFC"/>
    <hyperlink ref="E53" location="AA!A1" display="AA"/>
    <hyperlink ref="E54" location="CF!A1" display="CF"/>
    <hyperlink ref="E17" location="TGT!A1" display="TGT"/>
    <hyperlink ref="E13" location="NWL!A1" display="NWL"/>
    <hyperlink ref="E55" location="KORS!A1" display="KORS"/>
    <hyperlink ref="E56" location="ALL!A1" display="ALL"/>
    <hyperlink ref="E57" location="NSC!A1" display="NSC"/>
    <hyperlink ref="E58" location="AVGO!A1" display="AVGO"/>
    <hyperlink ref="E59" location="UAL!A1" display="UAL"/>
    <hyperlink ref="E60" location="CAH!A1" display="CAH"/>
    <hyperlink ref="E61" location="DAL!A1" display="DAL"/>
    <hyperlink ref="E16" location="TEVA!A1" display="TEVA"/>
    <hyperlink ref="E62" location="DIS!A1" display="DIS"/>
    <hyperlink ref="E63" location="FTR!A1" display="FTR"/>
    <hyperlink ref="E7" location="GILD!A1" display="GILD"/>
    <hyperlink ref="E64" location="WWD!A1" display="WWD"/>
    <hyperlink ref="E8" location="GIS!A1" display="GIS"/>
    <hyperlink ref="E65" location="GM!A1" display="GM"/>
    <hyperlink ref="E66" location="TMO!A1" display="TMO"/>
    <hyperlink ref="E67" location="TKR!A1" display="TKR"/>
    <hyperlink ref="E68" location="UTX!A1" display="UTX"/>
    <hyperlink ref="E6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6" activePane="bottomLeft" state="frozen"/>
      <selection activeCell="E5" sqref="E5"/>
      <selection pane="bottomLeft" activeCell="W298" sqref="W29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6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6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6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6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6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6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1063.4400000000005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48453.64466666826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47204.904666668328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47203.380000000005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4.6666683265357278E-3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1063.4400000000005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757" priority="7">
      <formula>#REF!&gt;0</formula>
    </cfRule>
    <cfRule type="expression" dxfId="175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54"/>
  <sheetViews>
    <sheetView zoomScaleNormal="100" workbookViewId="0">
      <pane ySplit="1" topLeftCell="A536" activePane="bottomLeft" state="frozen"/>
      <selection pane="bottomLeft" activeCell="S549" sqref="S54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840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47203.380000000005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  <row r="547" spans="1:24" ht="20.100000000000001" customHeight="1" x14ac:dyDescent="0.25">
      <c r="A547" s="163">
        <f t="shared" ref="A547" si="2046">B547-$B$2</f>
        <v>855</v>
      </c>
      <c r="B547" s="172">
        <v>43088</v>
      </c>
      <c r="C547" s="215">
        <v>2681.47</v>
      </c>
      <c r="D547" s="171">
        <f t="shared" ref="D547" si="2047">(C547-C546)/C546</f>
        <v>-3.2302911350997913E-3</v>
      </c>
      <c r="E547" s="209">
        <f t="shared" ref="E547" si="2048">(C547-$C$2)/$C$2</f>
        <v>0.27540857289625376</v>
      </c>
      <c r="F547" s="219">
        <v>6963.85</v>
      </c>
      <c r="G547" s="171">
        <f t="shared" ref="G547" si="2049">(F547-F546)/F546</f>
        <v>-4.4175989134707652E-3</v>
      </c>
      <c r="H547" s="203">
        <f t="shared" ref="H547" si="2050">(F547-F$2)/F$2</f>
        <v>0.36768662725612283</v>
      </c>
      <c r="I547" s="221">
        <v>330798.90000000002</v>
      </c>
      <c r="J547" s="173">
        <v>290000</v>
      </c>
      <c r="K547" s="173">
        <f t="shared" ref="K547" si="2051">I547-I546-J547+J546</f>
        <v>2701.0100000000093</v>
      </c>
      <c r="L547" s="171">
        <f t="shared" ref="L547" si="2052">K547/I546</f>
        <v>8.2323296867285838E-3</v>
      </c>
      <c r="M547" s="182">
        <f t="shared" ref="M547" si="2053">I547-J547</f>
        <v>40798.900000000023</v>
      </c>
      <c r="N547" s="184">
        <f t="shared" ref="N547" si="2054">M547/J547</f>
        <v>0.14068586206896561</v>
      </c>
      <c r="O547" s="183">
        <f t="shared" ref="O547" si="2055">N547/(A547/365.25)</f>
        <v>6.0100013006654608E-2</v>
      </c>
      <c r="P547" s="182" t="b">
        <f t="shared" ref="P547" si="205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2057">I547-R547</f>
        <v>98278.350000000035</v>
      </c>
      <c r="T547" s="173">
        <v>-32544</v>
      </c>
      <c r="U547" s="173">
        <f t="shared" ref="U547" si="205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82">
        <f t="shared" ref="X547" si="2059">N547/W547</f>
        <v>0.48252646910393909</v>
      </c>
    </row>
    <row r="548" spans="1:24" ht="20.100000000000001" customHeight="1" x14ac:dyDescent="0.25">
      <c r="A548" s="163">
        <f t="shared" ref="A548" si="2060">B548-$B$2</f>
        <v>856</v>
      </c>
      <c r="B548" s="172">
        <v>43089</v>
      </c>
      <c r="C548" s="215">
        <v>2679.25</v>
      </c>
      <c r="D548" s="171">
        <f t="shared" ref="D548" si="2061">(C548-C547)/C547</f>
        <v>-8.2790409737934793E-4</v>
      </c>
      <c r="E548" s="209">
        <f t="shared" ref="E548" si="2062">(C548-$C$2)/$C$2</f>
        <v>0.27435265691292021</v>
      </c>
      <c r="F548" s="219">
        <v>6960.95</v>
      </c>
      <c r="G548" s="171">
        <f t="shared" ref="G548" si="2063">(F548-F547)/F547</f>
        <v>-4.1643631037436841E-4</v>
      </c>
      <c r="H548" s="203">
        <f t="shared" ref="H548" si="2064">(F548-F$2)/F$2</f>
        <v>0.36711707288331991</v>
      </c>
      <c r="I548" s="221">
        <v>332590.03999999998</v>
      </c>
      <c r="J548" s="173">
        <v>290000</v>
      </c>
      <c r="K548" s="173">
        <f t="shared" ref="K548" si="2065">I548-I547-J548+J547</f>
        <v>1791.1399999999558</v>
      </c>
      <c r="L548" s="171">
        <f t="shared" ref="L548" si="2066">K548/I547</f>
        <v>5.414588742586374E-3</v>
      </c>
      <c r="M548" s="182">
        <f t="shared" ref="M548" si="2067">I548-J548</f>
        <v>42590.039999999979</v>
      </c>
      <c r="N548" s="184">
        <f t="shared" ref="N548" si="2068">M548/J548</f>
        <v>0.14686220689655166</v>
      </c>
      <c r="O548" s="183">
        <f t="shared" ref="O548" si="2069">N548/(A548/365.25)</f>
        <v>6.2665211529165307E-2</v>
      </c>
      <c r="P548" s="182" t="b">
        <f t="shared" ref="P548" si="207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2071">I548-R548</f>
        <v>98747.039999999979</v>
      </c>
      <c r="T548" s="173">
        <v>-31989</v>
      </c>
      <c r="U548" s="173">
        <f t="shared" ref="U548" si="207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82">
        <f t="shared" ref="X548" si="2073">N548/W548</f>
        <v>0.50414057576904259</v>
      </c>
    </row>
    <row r="549" spans="1:24" ht="20.100000000000001" customHeight="1" x14ac:dyDescent="0.25">
      <c r="A549" s="163">
        <f t="shared" ref="A549" si="2074">B549-$B$2</f>
        <v>857</v>
      </c>
      <c r="B549" s="172">
        <v>43090</v>
      </c>
      <c r="C549" s="215">
        <v>2684.59</v>
      </c>
      <c r="D549" s="171">
        <f t="shared" ref="D549" si="2075">(C549-C548)/C548</f>
        <v>1.9930950825791344E-3</v>
      </c>
      <c r="E549" s="209">
        <f t="shared" ref="E549" si="2076">(C549-$C$2)/$C$2</f>
        <v>0.27689256292688497</v>
      </c>
      <c r="F549" s="219">
        <v>6965.36</v>
      </c>
      <c r="G549" s="171">
        <f t="shared" ref="G549" si="2077">(F549-F548)/F548</f>
        <v>6.3353421587568576E-4</v>
      </c>
      <c r="H549" s="203">
        <f t="shared" ref="H549" si="2078">(F549-F$2)/F$2</f>
        <v>0.36798318832609933</v>
      </c>
      <c r="I549" s="221">
        <v>338086.81</v>
      </c>
      <c r="J549" s="173">
        <v>290000</v>
      </c>
      <c r="K549" s="173">
        <f t="shared" ref="K549" si="2079">I549-I548-J549+J548</f>
        <v>5496.7700000000186</v>
      </c>
      <c r="L549" s="171">
        <f t="shared" ref="L549" si="2080">K549/I548</f>
        <v>1.6527163591549581E-2</v>
      </c>
      <c r="M549" s="182">
        <f t="shared" ref="M549" si="2081">I549-J549</f>
        <v>48086.81</v>
      </c>
      <c r="N549" s="184">
        <f t="shared" ref="N549" si="2082">M549/J549</f>
        <v>0.16581658620689654</v>
      </c>
      <c r="O549" s="183">
        <f t="shared" ref="O549" si="2083">N549/(A549/365.25)</f>
        <v>7.0670371192612547E-2</v>
      </c>
      <c r="P549" s="182" t="b">
        <f t="shared" ref="P549" si="2084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2085">I549-R549</f>
        <v>119787.66</v>
      </c>
      <c r="T549" s="173">
        <v>-31667</v>
      </c>
      <c r="U549" s="173">
        <f t="shared" ref="U549" si="2086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82">
        <f t="shared" ref="X549" si="2087">N549/W549</f>
        <v>0.56933374979947615</v>
      </c>
    </row>
    <row r="550" spans="1:24" ht="20.100000000000001" customHeight="1" x14ac:dyDescent="0.25">
      <c r="A550" s="163">
        <f t="shared" ref="A550" si="2088">B550-$B$2</f>
        <v>858</v>
      </c>
      <c r="B550" s="172">
        <v>43091</v>
      </c>
      <c r="C550" s="215">
        <f>C551+0.84</f>
        <v>2681.34</v>
      </c>
      <c r="D550" s="171">
        <f t="shared" ref="D550" si="2089">(C550-C549)/C549</f>
        <v>-1.2106131662562999E-3</v>
      </c>
      <c r="E550" s="209">
        <f t="shared" ref="E550" si="2090">(C550-$C$2)/$C$2</f>
        <v>0.27534673997831094</v>
      </c>
      <c r="F550" s="219">
        <f>F551+23.71</f>
        <v>6960.95</v>
      </c>
      <c r="G550" s="171">
        <f t="shared" ref="G550" si="2091">(F550-F549)/F549</f>
        <v>-6.3313310439085059E-4</v>
      </c>
      <c r="H550" s="203">
        <f t="shared" ref="H550" si="2092">(F550-F$2)/F$2</f>
        <v>0.36711707288331991</v>
      </c>
      <c r="I550" s="221">
        <f>I551-1562</f>
        <v>338627.13</v>
      </c>
      <c r="J550" s="173">
        <v>290000</v>
      </c>
      <c r="K550" s="173">
        <f t="shared" ref="K550" si="2093">I550-I549-J550+J549</f>
        <v>540.32000000000698</v>
      </c>
      <c r="L550" s="171">
        <f t="shared" ref="L550" si="2094">K550/I549</f>
        <v>1.5981694169021471E-3</v>
      </c>
      <c r="M550" s="182">
        <f t="shared" ref="M550" si="2095">I550-J550</f>
        <v>48627.130000000005</v>
      </c>
      <c r="N550" s="184">
        <f t="shared" ref="N550" si="2096">M550/J550</f>
        <v>0.16767975862068968</v>
      </c>
      <c r="O550" s="183">
        <f t="shared" ref="O550" si="2097">N550/(A550/365.25)</f>
        <v>7.1381155986255135E-2</v>
      </c>
      <c r="P550" s="182" t="b">
        <f t="shared" ref="P550" si="2098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82">
        <f t="shared" ref="X550" si="2099">N550/W550</f>
        <v>0.57625638664616963</v>
      </c>
    </row>
    <row r="551" spans="1:24" ht="20.100000000000001" customHeight="1" x14ac:dyDescent="0.25">
      <c r="A551" s="163">
        <f t="shared" ref="A551" si="2100">B551-$B$2</f>
        <v>862</v>
      </c>
      <c r="B551" s="172">
        <v>43095</v>
      </c>
      <c r="C551" s="215">
        <v>2680.5</v>
      </c>
      <c r="D551" s="171">
        <f t="shared" ref="D551" si="2101">(C551-C550)/C550</f>
        <v>-3.1327619772208878E-4</v>
      </c>
      <c r="E551" s="209">
        <f t="shared" ref="E551" si="2102">(C551-$C$2)/$C$2</f>
        <v>0.2749472042008333</v>
      </c>
      <c r="F551" s="219">
        <v>6937.24</v>
      </c>
      <c r="G551" s="171">
        <f t="shared" ref="G551" si="2103">(F551-F550)/F550</f>
        <v>-3.406144276284133E-3</v>
      </c>
      <c r="H551" s="203">
        <f t="shared" ref="H551" si="2104">(F551-F$2)/F$2</f>
        <v>0.36246047489050809</v>
      </c>
      <c r="I551" s="221">
        <v>340189.13</v>
      </c>
      <c r="J551" s="173">
        <v>290000</v>
      </c>
      <c r="K551" s="173">
        <f t="shared" ref="K551" si="2105">I551-I550-J551+J550</f>
        <v>1562</v>
      </c>
      <c r="L551" s="171">
        <f t="shared" ref="L551" si="2106">K551/I550</f>
        <v>4.6127432258602549E-3</v>
      </c>
      <c r="M551" s="182">
        <f t="shared" ref="M551" si="2107">I551-J551</f>
        <v>50189.130000000005</v>
      </c>
      <c r="N551" s="184">
        <f t="shared" ref="N551" si="2108">M551/J551</f>
        <v>0.1730659655172414</v>
      </c>
      <c r="O551" s="183">
        <f t="shared" ref="O551" si="2109">N551/(A551/365.25)</f>
        <v>7.33321855048404E-2</v>
      </c>
      <c r="P551" s="182" t="b">
        <f t="shared" ref="P551" si="2110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2111">I551-R551</f>
        <v>117391.53</v>
      </c>
      <c r="T551" s="173">
        <v>-31257</v>
      </c>
      <c r="U551" s="173">
        <f t="shared" ref="U551" si="2112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82">
        <f t="shared" ref="X551" si="2113">N551/W551</f>
        <v>0.59528421428092193</v>
      </c>
    </row>
    <row r="552" spans="1:24" ht="20.100000000000001" customHeight="1" x14ac:dyDescent="0.25">
      <c r="A552" s="163">
        <f t="shared" ref="A552" si="2114">B552-$B$2</f>
        <v>863</v>
      </c>
      <c r="B552" s="172">
        <v>43096</v>
      </c>
      <c r="C552" s="215">
        <v>2682.62</v>
      </c>
      <c r="D552" s="171">
        <f t="shared" ref="D552" si="2115">(C552-C551)/C551</f>
        <v>7.9089722066774519E-4</v>
      </c>
      <c r="E552" s="209">
        <f t="shared" ref="E552" si="2116">(C552-$C$2)/$C$2</f>
        <v>0.27595555640113384</v>
      </c>
      <c r="F552" s="219">
        <v>6939.33</v>
      </c>
      <c r="G552" s="171">
        <f t="shared" ref="G552" si="2117">(F552-F551)/F551</f>
        <v>3.0127255219657178E-4</v>
      </c>
      <c r="H552" s="203">
        <f t="shared" ref="H552" si="2118">(F552-F$2)/F$2</f>
        <v>0.36287094683504528</v>
      </c>
      <c r="I552" s="221">
        <v>338273.53</v>
      </c>
      <c r="J552" s="173">
        <v>290000</v>
      </c>
      <c r="K552" s="173">
        <f t="shared" ref="K552" si="2119">I552-I551-J552+J551</f>
        <v>-1915.5999999999767</v>
      </c>
      <c r="L552" s="171">
        <f>K552/I551</f>
        <v>-5.6309853286610791E-3</v>
      </c>
      <c r="M552" s="182">
        <f t="shared" ref="M552" si="2120">I552-J552</f>
        <v>48273.530000000028</v>
      </c>
      <c r="N552" s="184">
        <f t="shared" ref="N552" si="2121">M552/J552</f>
        <v>0.16646044827586218</v>
      </c>
      <c r="O552" s="183">
        <f t="shared" ref="O552" si="2122">N552/(A552/365.25)</f>
        <v>7.0451539667159516E-2</v>
      </c>
      <c r="P552" s="182" t="b">
        <f t="shared" ref="P552" si="2123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2124">I552-R552</f>
        <v>117391.53000000003</v>
      </c>
      <c r="T552" s="173">
        <v>-31384</v>
      </c>
      <c r="U552" s="173">
        <f t="shared" ref="U552" si="2125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82">
        <f t="shared" ref="X552" si="2126">N552/W552</f>
        <v>0.57302533875728567</v>
      </c>
    </row>
    <row r="553" spans="1:24" ht="20.100000000000001" customHeight="1" x14ac:dyDescent="0.25">
      <c r="A553" s="163">
        <f t="shared" ref="A553" si="2127">B553-$B$2</f>
        <v>864</v>
      </c>
      <c r="B553" s="172">
        <v>43097</v>
      </c>
      <c r="C553" s="215">
        <v>2687.54</v>
      </c>
      <c r="D553" s="171">
        <f t="shared" ref="D553" si="2128">(C553-C552)/C552</f>
        <v>1.8340279279212386E-3</v>
      </c>
      <c r="E553" s="209">
        <f t="shared" ref="E553" si="2129">(C553-$C$2)/$C$2</f>
        <v>0.27829569452635977</v>
      </c>
      <c r="F553" s="219">
        <v>6950.16</v>
      </c>
      <c r="G553" s="171">
        <f t="shared" ref="G553" si="2130">(F553-F552)/F552</f>
        <v>1.560669401801028E-3</v>
      </c>
      <c r="H553" s="203">
        <f t="shared" ref="H553" si="2131">(F553-F$2)/F$2</f>
        <v>0.36499793782037437</v>
      </c>
      <c r="I553" s="221">
        <v>338405.59</v>
      </c>
      <c r="J553" s="173">
        <v>290000</v>
      </c>
      <c r="K553" s="173">
        <f t="shared" ref="K553" si="2132">I553-I552-J553+J552</f>
        <v>132.05999999999767</v>
      </c>
      <c r="L553" s="171">
        <f>K553/I552</f>
        <v>3.9039412868041335E-4</v>
      </c>
      <c r="M553" s="182">
        <f t="shared" ref="M553" si="2133">I553-J553</f>
        <v>48405.590000000026</v>
      </c>
      <c r="N553" s="184">
        <f t="shared" ref="N553" si="2134">M553/J553</f>
        <v>0.16691582758620699</v>
      </c>
      <c r="O553" s="183">
        <f t="shared" ref="O553" si="2135">N553/(A553/365.25)</f>
        <v>7.0562506974377437E-2</v>
      </c>
      <c r="P553" s="182" t="b">
        <f t="shared" ref="P553" si="2136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2137">I553-R553</f>
        <v>119245.49000000002</v>
      </c>
      <c r="T553" s="173">
        <v>-31468</v>
      </c>
      <c r="U553" s="173">
        <f t="shared" ref="U553" si="2138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82">
        <f t="shared" ref="X553" si="2139">N553/W553</f>
        <v>0.57511594908916031</v>
      </c>
    </row>
    <row r="554" spans="1:24" ht="20.100000000000001" customHeight="1" x14ac:dyDescent="0.25">
      <c r="A554" s="163">
        <f t="shared" ref="A554" si="2140">B554-$B$2</f>
        <v>865</v>
      </c>
      <c r="B554" s="172">
        <v>43098</v>
      </c>
      <c r="C554" s="215">
        <v>2673.61</v>
      </c>
      <c r="D554" s="171">
        <f t="shared" ref="D554" si="2141">(C554-C553)/C553</f>
        <v>-5.1831786689685872E-3</v>
      </c>
      <c r="E554" s="209">
        <f t="shared" ref="E554" si="2142">(C554-$C$2)/$C$2</f>
        <v>0.2716700595498564</v>
      </c>
      <c r="F554" s="219">
        <v>6903.38</v>
      </c>
      <c r="G554" s="171">
        <f t="shared" ref="G554" si="2143">(F554-F553)/F553</f>
        <v>-6.7307802985830181E-3</v>
      </c>
      <c r="H554" s="203">
        <f t="shared" ref="H554" si="2144">(F554-F$2)/F$2</f>
        <v>0.35581043659288653</v>
      </c>
      <c r="I554" s="473">
        <v>337203.38</v>
      </c>
      <c r="J554" s="173">
        <v>290000</v>
      </c>
      <c r="K554" s="173">
        <f t="shared" ref="K554" si="2145">I554-I553-J554+J553</f>
        <v>-1202.210000000021</v>
      </c>
      <c r="L554" s="171">
        <f>K554/I553</f>
        <v>-3.5525713390255191E-3</v>
      </c>
      <c r="M554" s="473">
        <f t="shared" ref="M554" si="2146">I554-J554</f>
        <v>47203.380000000005</v>
      </c>
      <c r="N554" s="184">
        <f t="shared" ref="N554" si="2147">M554/J554</f>
        <v>0.16277027586206899</v>
      </c>
      <c r="O554" s="183">
        <f t="shared" ref="O554" si="2148">N554/(A554/365.25)</f>
        <v>6.8730454634243585E-2</v>
      </c>
      <c r="P554" s="182" t="b">
        <f t="shared" ref="P554" si="2149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2150">I554-R554</f>
        <v>109209.98000000001</v>
      </c>
      <c r="T554" s="173">
        <v>-31748</v>
      </c>
      <c r="U554" s="173">
        <f t="shared" ref="U554" si="2151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82">
        <f t="shared" ref="X554" si="2152">N554/W554</f>
        <v>0.56131571593171692</v>
      </c>
    </row>
  </sheetData>
  <conditionalFormatting sqref="D3:D55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5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5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5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5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65" t="s">
        <v>78</v>
      </c>
      <c r="P42" s="76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755" priority="58">
      <formula>F19&gt;0</formula>
    </cfRule>
    <cfRule type="expression" dxfId="175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53" priority="47">
      <formula>H25&gt;0</formula>
    </cfRule>
    <cfRule type="expression" dxfId="1752" priority="48">
      <formula>H25&lt;0</formula>
    </cfRule>
  </conditionalFormatting>
  <conditionalFormatting sqref="M39">
    <cfRule type="expression" dxfId="1751" priority="45">
      <formula>M39&gt;0</formula>
    </cfRule>
    <cfRule type="expression" dxfId="1750" priority="46">
      <formula>M39&lt;0</formula>
    </cfRule>
  </conditionalFormatting>
  <conditionalFormatting sqref="F61:F67">
    <cfRule type="expression" dxfId="1749" priority="43">
      <formula>F61&gt;0</formula>
    </cfRule>
    <cfRule type="expression" dxfId="1748" priority="44">
      <formula>F61&lt;0</formula>
    </cfRule>
  </conditionalFormatting>
  <conditionalFormatting sqref="H61:H67">
    <cfRule type="expression" dxfId="1747" priority="41">
      <formula>H61&gt;0</formula>
    </cfRule>
    <cfRule type="expression" dxfId="1746" priority="42">
      <formula>H61&lt;0</formula>
    </cfRule>
  </conditionalFormatting>
  <conditionalFormatting sqref="F21:F24">
    <cfRule type="expression" dxfId="1745" priority="39">
      <formula>F21&gt;0</formula>
    </cfRule>
    <cfRule type="expression" dxfId="1744" priority="40">
      <formula>F21&lt;0</formula>
    </cfRule>
  </conditionalFormatting>
  <conditionalFormatting sqref="H21:H24">
    <cfRule type="expression" dxfId="1743" priority="37">
      <formula>H21&gt;0</formula>
    </cfRule>
    <cfRule type="expression" dxfId="1742" priority="38">
      <formula>H21&lt;0</formula>
    </cfRule>
  </conditionalFormatting>
  <conditionalFormatting sqref="I25:I28">
    <cfRule type="expression" dxfId="1741" priority="31">
      <formula>I25&gt;0</formula>
    </cfRule>
    <cfRule type="expression" dxfId="1740" priority="32">
      <formula>I25&lt;0</formula>
    </cfRule>
  </conditionalFormatting>
  <conditionalFormatting sqref="I21:I24">
    <cfRule type="expression" dxfId="1739" priority="29">
      <formula>I21&gt;0</formula>
    </cfRule>
    <cfRule type="expression" dxfId="1738" priority="30">
      <formula>I21&lt;0</formula>
    </cfRule>
  </conditionalFormatting>
  <conditionalFormatting sqref="H29">
    <cfRule type="expression" dxfId="1737" priority="27">
      <formula>H29&gt;0</formula>
    </cfRule>
    <cfRule type="expression" dxfId="1736" priority="28">
      <formula>H29&lt;0</formula>
    </cfRule>
  </conditionalFormatting>
  <conditionalFormatting sqref="H30">
    <cfRule type="expression" dxfId="1735" priority="25">
      <formula>H30&gt;0</formula>
    </cfRule>
    <cfRule type="expression" dxfId="1734" priority="26">
      <formula>H30&lt;0</formula>
    </cfRule>
  </conditionalFormatting>
  <conditionalFormatting sqref="H31">
    <cfRule type="expression" dxfId="1733" priority="23">
      <formula>H31&gt;0</formula>
    </cfRule>
    <cfRule type="expression" dxfId="1732" priority="24">
      <formula>H31&lt;0</formula>
    </cfRule>
  </conditionalFormatting>
  <conditionalFormatting sqref="Q7">
    <cfRule type="expression" dxfId="1731" priority="21">
      <formula>Q7&gt;0</formula>
    </cfRule>
    <cfRule type="expression" dxfId="1730" priority="22">
      <formula>Q7&lt;0</formula>
    </cfRule>
  </conditionalFormatting>
  <conditionalFormatting sqref="Q8">
    <cfRule type="expression" dxfId="1729" priority="19">
      <formula>Q8&gt;0</formula>
    </cfRule>
    <cfRule type="expression" dxfId="1728" priority="20">
      <formula>Q8&lt;0</formula>
    </cfRule>
  </conditionalFormatting>
  <conditionalFormatting sqref="F73:F82">
    <cfRule type="expression" dxfId="1727" priority="17">
      <formula>F73&gt;0</formula>
    </cfRule>
    <cfRule type="expression" dxfId="1726" priority="18">
      <formula>F73&lt;0</formula>
    </cfRule>
  </conditionalFormatting>
  <conditionalFormatting sqref="H73:H76">
    <cfRule type="expression" dxfId="1725" priority="15">
      <formula>H73&gt;0</formula>
    </cfRule>
    <cfRule type="expression" dxfId="1724" priority="16">
      <formula>H73&lt;0</formula>
    </cfRule>
  </conditionalFormatting>
  <conditionalFormatting sqref="F69:F72">
    <cfRule type="expression" dxfId="1723" priority="13">
      <formula>F69&gt;0</formula>
    </cfRule>
    <cfRule type="expression" dxfId="1722" priority="14">
      <formula>F69&lt;0</formula>
    </cfRule>
  </conditionalFormatting>
  <conditionalFormatting sqref="H69:H72">
    <cfRule type="expression" dxfId="1721" priority="11">
      <formula>H69&gt;0</formula>
    </cfRule>
    <cfRule type="expression" dxfId="1720" priority="12">
      <formula>H69&lt;0</formula>
    </cfRule>
  </conditionalFormatting>
  <conditionalFormatting sqref="I73:I76">
    <cfRule type="expression" dxfId="1719" priority="9">
      <formula>I73&gt;0</formula>
    </cfRule>
    <cfRule type="expression" dxfId="1718" priority="10">
      <formula>I73&lt;0</formula>
    </cfRule>
  </conditionalFormatting>
  <conditionalFormatting sqref="I69:I72">
    <cfRule type="expression" dxfId="1717" priority="7">
      <formula>I69&gt;0</formula>
    </cfRule>
    <cfRule type="expression" dxfId="1716" priority="8">
      <formula>I69&lt;0</formula>
    </cfRule>
  </conditionalFormatting>
  <conditionalFormatting sqref="H77">
    <cfRule type="expression" dxfId="1715" priority="5">
      <formula>H77&gt;0</formula>
    </cfRule>
    <cfRule type="expression" dxfId="1714" priority="6">
      <formula>H77&lt;0</formula>
    </cfRule>
  </conditionalFormatting>
  <conditionalFormatting sqref="H78">
    <cfRule type="expression" dxfId="1713" priority="3">
      <formula>H78&gt;0</formula>
    </cfRule>
    <cfRule type="expression" dxfId="1712" priority="4">
      <formula>H78&lt;0</formula>
    </cfRule>
  </conditionalFormatting>
  <conditionalFormatting sqref="H79">
    <cfRule type="expression" dxfId="1711" priority="1">
      <formula>H79&gt;0</formula>
    </cfRule>
    <cfRule type="expression" dxfId="171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65" t="s">
        <v>78</v>
      </c>
      <c r="P42" s="76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9" priority="29">
      <formula>N19&gt;0</formula>
    </cfRule>
    <cfRule type="expression" dxfId="170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707" priority="23">
      <formula>F22&gt;0</formula>
    </cfRule>
    <cfRule type="expression" dxfId="1706" priority="24">
      <formula>F22&lt;0</formula>
    </cfRule>
  </conditionalFormatting>
  <conditionalFormatting sqref="H22:H31">
    <cfRule type="expression" dxfId="1705" priority="21">
      <formula>H22&gt;0</formula>
    </cfRule>
    <cfRule type="expression" dxfId="1704" priority="22">
      <formula>H22&lt;0</formula>
    </cfRule>
  </conditionalFormatting>
  <conditionalFormatting sqref="I21:J31">
    <cfRule type="expression" dxfId="1703" priority="19">
      <formula>I21&gt;0</formula>
    </cfRule>
    <cfRule type="expression" dxfId="1702" priority="20">
      <formula>I21&lt;0</formula>
    </cfRule>
  </conditionalFormatting>
  <conditionalFormatting sqref="Q8">
    <cfRule type="expression" dxfId="1701" priority="11">
      <formula>Q8&gt;0</formula>
    </cfRule>
    <cfRule type="expression" dxfId="1700" priority="12">
      <formula>Q8&lt;0</formula>
    </cfRule>
  </conditionalFormatting>
  <conditionalFormatting sqref="Q7">
    <cfRule type="expression" dxfId="1699" priority="13">
      <formula>Q7&gt;0</formula>
    </cfRule>
    <cfRule type="expression" dxfId="1698" priority="14">
      <formula>Q7&lt;0</formula>
    </cfRule>
  </conditionalFormatting>
  <conditionalFormatting sqref="F56:F66">
    <cfRule type="expression" dxfId="1697" priority="9">
      <formula>F56&gt;0</formula>
    </cfRule>
    <cfRule type="expression" dxfId="1696" priority="10">
      <formula>F56&lt;0</formula>
    </cfRule>
  </conditionalFormatting>
  <conditionalFormatting sqref="H56:H66">
    <cfRule type="expression" dxfId="1695" priority="7">
      <formula>H56&gt;0</formula>
    </cfRule>
    <cfRule type="expression" dxfId="1694" priority="8">
      <formula>H56&lt;0</formula>
    </cfRule>
  </conditionalFormatting>
  <conditionalFormatting sqref="I56:I66">
    <cfRule type="expression" dxfId="1693" priority="5">
      <formula>I56&gt;0</formula>
    </cfRule>
    <cfRule type="expression" dxfId="1692" priority="6">
      <formula>I56&lt;0</formula>
    </cfRule>
  </conditionalFormatting>
  <conditionalFormatting sqref="F21">
    <cfRule type="expression" dxfId="1691" priority="3">
      <formula>F21&gt;0</formula>
    </cfRule>
    <cfRule type="expression" dxfId="1690" priority="4">
      <formula>F21&lt;0</formula>
    </cfRule>
  </conditionalFormatting>
  <conditionalFormatting sqref="H21">
    <cfRule type="expression" dxfId="1689" priority="1">
      <formula>H21&gt;0</formula>
    </cfRule>
    <cfRule type="expression" dxfId="168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56.55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5655</v>
      </c>
      <c r="T5" s="1"/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574.649999999996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-583.21999999999935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-9.34914126144957E-2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732</v>
      </c>
      <c r="Q16" s="691" t="s">
        <v>744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748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816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818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831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6">
        <f t="shared" ref="H37" si="14">(E37-D37)/D37</f>
        <v>-0.1665891873002234</v>
      </c>
      <c r="I37" s="197">
        <v>62.2</v>
      </c>
      <c r="J37" s="39">
        <v>119</v>
      </c>
    </row>
    <row r="38" spans="1:17" x14ac:dyDescent="0.25">
      <c r="B38" s="188"/>
      <c r="C38" s="10"/>
      <c r="D38" s="39"/>
      <c r="E38" s="39"/>
      <c r="F38" s="39"/>
      <c r="G38" s="39"/>
      <c r="H38" s="226"/>
      <c r="I38" s="10"/>
      <c r="J38" s="39"/>
    </row>
    <row r="39" spans="1:17" ht="20.25" thickBot="1" x14ac:dyDescent="0.35">
      <c r="B39" s="188"/>
      <c r="C39" s="10"/>
      <c r="D39" s="39"/>
      <c r="E39" s="39"/>
      <c r="F39" s="39"/>
      <c r="G39" s="39"/>
      <c r="H39" s="226"/>
      <c r="I39" s="10"/>
      <c r="J39" s="39"/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62.205000000000005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5">O41*$Q$4</f>
        <v>61.639499999999998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5"/>
        <v>61.073999999999998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5"/>
        <v>60.508499999999998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5"/>
        <v>59.942999999999998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5"/>
        <v>59.377499999999998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5"/>
        <v>58.811999999999998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5"/>
        <v>58.246499999999997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5"/>
        <v>57.680999999999997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5"/>
        <v>57.115499999999997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5"/>
        <v>56.55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5"/>
        <v>55.984499999999997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5"/>
        <v>55.418999999999997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5"/>
        <v>54.853499999999997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5"/>
        <v>54.287999999999997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5"/>
        <v>53.722499999999997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5"/>
        <v>53.156999999999996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5"/>
        <v>52.591500000000003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5"/>
        <v>52.025999999999996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5"/>
        <v>51.460499999999996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5"/>
        <v>50.894999999999996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6">C75*(E75-D75)</f>
        <v>15.999999999999943</v>
      </c>
      <c r="G75" s="372">
        <f t="shared" ref="G75:G83" si="17">D75*C75</f>
        <v>1924</v>
      </c>
      <c r="H75" s="373">
        <f t="shared" ref="H75:H83" si="18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6"/>
        <v>50.600000000000023</v>
      </c>
      <c r="G76" s="372">
        <f t="shared" si="17"/>
        <v>1924</v>
      </c>
      <c r="H76" s="373">
        <f t="shared" si="18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6"/>
        <v>-176.20199999999988</v>
      </c>
      <c r="G77" s="372">
        <f t="shared" si="17"/>
        <v>4063.752</v>
      </c>
      <c r="H77" s="373">
        <f t="shared" si="18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6"/>
        <v>-51.239999999999952</v>
      </c>
      <c r="G78" s="372">
        <f t="shared" si="17"/>
        <v>2283.9899999999998</v>
      </c>
      <c r="H78" s="373">
        <f t="shared" si="18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6"/>
        <v>-146.2399999999999</v>
      </c>
      <c r="G79" s="372">
        <f t="shared" si="17"/>
        <v>2283.9899999999998</v>
      </c>
      <c r="H79" s="373">
        <f t="shared" si="18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6"/>
        <v>-159.23999999999978</v>
      </c>
      <c r="G80" s="372">
        <f t="shared" si="17"/>
        <v>4352.74</v>
      </c>
      <c r="H80" s="373">
        <f t="shared" si="18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6"/>
        <v>-37.790000000000035</v>
      </c>
      <c r="G81" s="372">
        <f t="shared" si="17"/>
        <v>2188.04</v>
      </c>
      <c r="H81" s="373">
        <f t="shared" si="18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6"/>
        <v>-137.54000000000025</v>
      </c>
      <c r="G82" s="372">
        <f t="shared" si="17"/>
        <v>2188.04</v>
      </c>
      <c r="H82" s="373">
        <f t="shared" si="18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6"/>
        <v>-167.54249999999934</v>
      </c>
      <c r="G83" s="372">
        <f t="shared" si="17"/>
        <v>6112.0424999999996</v>
      </c>
      <c r="H83" s="373">
        <f t="shared" si="18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19">C84*(E84-D84)</f>
        <v>-58.042499999999819</v>
      </c>
      <c r="G84" s="372">
        <f t="shared" ref="G84:G96" si="20">D84*C84</f>
        <v>6112.0424999999996</v>
      </c>
      <c r="H84" s="373">
        <f t="shared" ref="H84:H96" si="21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19"/>
        <v>195.77249999999998</v>
      </c>
      <c r="G85" s="372">
        <f t="shared" si="20"/>
        <v>4432.4775</v>
      </c>
      <c r="H85" s="373">
        <f t="shared" si="21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19"/>
        <v>38.472500000000025</v>
      </c>
      <c r="G86" s="372">
        <f t="shared" si="20"/>
        <v>4432.4775</v>
      </c>
      <c r="H86" s="373">
        <f t="shared" si="21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19"/>
        <v>466.37249999999932</v>
      </c>
      <c r="G87" s="372">
        <f t="shared" si="20"/>
        <v>4432.4775</v>
      </c>
      <c r="H87" s="373">
        <f t="shared" si="21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19"/>
        <v>536.22249999999985</v>
      </c>
      <c r="G88" s="372">
        <f t="shared" si="20"/>
        <v>4432.4775</v>
      </c>
      <c r="H88" s="373">
        <f t="shared" si="21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19"/>
        <v>640.51000000000045</v>
      </c>
      <c r="G89" s="372">
        <f t="shared" si="20"/>
        <v>3972.49</v>
      </c>
      <c r="H89" s="373">
        <f t="shared" si="21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19"/>
        <v>547.01000000000022</v>
      </c>
      <c r="G90" s="372">
        <f t="shared" si="20"/>
        <v>3972.49</v>
      </c>
      <c r="H90" s="373">
        <f t="shared" si="21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19"/>
        <v>505.01000000000005</v>
      </c>
      <c r="G91" s="372">
        <f t="shared" si="20"/>
        <v>3972.49</v>
      </c>
      <c r="H91" s="373">
        <f t="shared" si="21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19"/>
        <v>400.50999999999988</v>
      </c>
      <c r="G92" s="372">
        <f t="shared" si="20"/>
        <v>3972.49</v>
      </c>
      <c r="H92" s="373">
        <f t="shared" si="21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19"/>
        <v>504.01000000000022</v>
      </c>
      <c r="G93" s="372">
        <f t="shared" si="20"/>
        <v>3972.49</v>
      </c>
      <c r="H93" s="373">
        <f t="shared" si="21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19"/>
        <v>470.51000000000016</v>
      </c>
      <c r="G94" s="372">
        <f t="shared" si="20"/>
        <v>3972.49</v>
      </c>
      <c r="H94" s="373">
        <f t="shared" si="21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19"/>
        <v>500.50999999999988</v>
      </c>
      <c r="G95" s="372">
        <f t="shared" si="20"/>
        <v>3972.49</v>
      </c>
      <c r="H95" s="373">
        <f t="shared" si="21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19"/>
        <v>413.46899999999977</v>
      </c>
      <c r="G96" s="372">
        <f t="shared" si="20"/>
        <v>2218.1310000000003</v>
      </c>
      <c r="H96" s="373">
        <f t="shared" si="21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2">C100*(E100-D100)</f>
        <v>42.500000000000071</v>
      </c>
      <c r="G100" s="372">
        <f t="shared" ref="G100:G116" si="23">D100*C100</f>
        <v>1973.75</v>
      </c>
      <c r="H100" s="373">
        <f t="shared" ref="H100:H116" si="24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2"/>
        <v>30.750000000000099</v>
      </c>
      <c r="G101" s="372">
        <f t="shared" si="23"/>
        <v>1973.75</v>
      </c>
      <c r="H101" s="373">
        <f t="shared" si="24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2"/>
        <v>75.750000000000028</v>
      </c>
      <c r="G102" s="372">
        <f t="shared" si="23"/>
        <v>1973.75</v>
      </c>
      <c r="H102" s="373">
        <f t="shared" si="24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2"/>
        <v>53.749999999999787</v>
      </c>
      <c r="G103" s="372">
        <f t="shared" si="23"/>
        <v>1973.75</v>
      </c>
      <c r="H103" s="373">
        <f t="shared" si="24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2"/>
        <v>88.250000000000028</v>
      </c>
      <c r="G104" s="372">
        <f t="shared" si="23"/>
        <v>1973.75</v>
      </c>
      <c r="H104" s="373">
        <f t="shared" si="24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2"/>
        <v>70.499999999999829</v>
      </c>
      <c r="G105" s="372">
        <f t="shared" si="23"/>
        <v>1973.75</v>
      </c>
      <c r="H105" s="373">
        <f t="shared" si="24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2"/>
        <v>-51.249999999999929</v>
      </c>
      <c r="G106" s="372">
        <f t="shared" si="23"/>
        <v>1973.75</v>
      </c>
      <c r="H106" s="373">
        <f t="shared" si="24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2"/>
        <v>-29.500000000000171</v>
      </c>
      <c r="G107" s="372">
        <f t="shared" si="23"/>
        <v>1973.75</v>
      </c>
      <c r="H107" s="373">
        <f t="shared" si="24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2"/>
        <v>-85.750000000000171</v>
      </c>
      <c r="G108" s="372">
        <f t="shared" si="23"/>
        <v>1973.75</v>
      </c>
      <c r="H108" s="373">
        <f t="shared" si="24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2"/>
        <v>-42.000000000000171</v>
      </c>
      <c r="G109" s="372">
        <f t="shared" si="23"/>
        <v>1973.75</v>
      </c>
      <c r="H109" s="373">
        <f t="shared" si="24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2"/>
        <v>0.49999999999990052</v>
      </c>
      <c r="G110" s="372">
        <f t="shared" si="23"/>
        <v>1973.75</v>
      </c>
      <c r="H110" s="373">
        <f t="shared" si="24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2"/>
        <v>-4.9500000000001876</v>
      </c>
      <c r="G111" s="372">
        <f t="shared" si="23"/>
        <v>4202</v>
      </c>
      <c r="H111" s="373">
        <f t="shared" si="24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2"/>
        <v>-102.99849999999971</v>
      </c>
      <c r="G112" s="372">
        <f t="shared" si="23"/>
        <v>4202.1484999999993</v>
      </c>
      <c r="H112" s="373">
        <f t="shared" si="24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2"/>
        <v>-37.548499999999834</v>
      </c>
      <c r="G113" s="372">
        <f t="shared" si="23"/>
        <v>4202.1484999999993</v>
      </c>
      <c r="H113" s="373">
        <f t="shared" si="24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2"/>
        <v>77.951499999999854</v>
      </c>
      <c r="G114" s="372">
        <f t="shared" si="23"/>
        <v>4202.1484999999993</v>
      </c>
      <c r="H114" s="373">
        <f t="shared" si="24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2"/>
        <v>214.71000000000032</v>
      </c>
      <c r="G115" s="372">
        <f t="shared" si="23"/>
        <v>2228.19</v>
      </c>
      <c r="H115" s="373">
        <f t="shared" si="24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2"/>
        <v>173.90999999999991</v>
      </c>
      <c r="G116" s="372">
        <f t="shared" si="23"/>
        <v>2228.19</v>
      </c>
      <c r="H116" s="373">
        <f t="shared" si="24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6">
        <f t="shared" ref="H120:H150" si="27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6">
        <f t="shared" si="27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6">
        <f t="shared" si="27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6">
        <f t="shared" si="27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6">
        <f t="shared" si="27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6">
        <f t="shared" si="27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6">
        <f t="shared" si="27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6">
        <f t="shared" si="27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6">
        <f t="shared" si="27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6">
        <f t="shared" si="27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6">
        <f t="shared" si="27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6">
        <f t="shared" si="27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6">
        <f t="shared" si="27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6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6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6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6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6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6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6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6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6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6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6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6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6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6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6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6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6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6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28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29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28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29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28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29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28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29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28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29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28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29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0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1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0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1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0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1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0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1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0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1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0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1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0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1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0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1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0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1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0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0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0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0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0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0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0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687" priority="54">
      <formula>N23&gt;0</formula>
    </cfRule>
    <cfRule type="expression" dxfId="168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85" priority="48">
      <formula>F79&gt;0</formula>
    </cfRule>
    <cfRule type="expression" dxfId="1684" priority="49">
      <formula>F79&lt;0</formula>
    </cfRule>
  </conditionalFormatting>
  <conditionalFormatting sqref="H79:H97 H101:H118">
    <cfRule type="expression" dxfId="1683" priority="46">
      <formula>H79&gt;0</formula>
    </cfRule>
    <cfRule type="expression" dxfId="1682" priority="47">
      <formula>H79&lt;0</formula>
    </cfRule>
  </conditionalFormatting>
  <conditionalFormatting sqref="I75:I97 I100:I118">
    <cfRule type="expression" dxfId="1681" priority="44">
      <formula>I75&gt;0</formula>
    </cfRule>
    <cfRule type="expression" dxfId="1680" priority="45">
      <formula>I75&lt;0</formula>
    </cfRule>
  </conditionalFormatting>
  <conditionalFormatting sqref="Q7">
    <cfRule type="expression" dxfId="1679" priority="42">
      <formula>Q7&gt;0</formula>
    </cfRule>
    <cfRule type="expression" dxfId="1678" priority="43">
      <formula>Q7&lt;0</formula>
    </cfRule>
  </conditionalFormatting>
  <conditionalFormatting sqref="Q8">
    <cfRule type="expression" dxfId="1677" priority="40">
      <formula>Q8&gt;0</formula>
    </cfRule>
    <cfRule type="expression" dxfId="1676" priority="41">
      <formula>Q8&lt;0</formula>
    </cfRule>
  </conditionalFormatting>
  <conditionalFormatting sqref="F75:F78">
    <cfRule type="expression" dxfId="1675" priority="38">
      <formula>F75&gt;0</formula>
    </cfRule>
    <cfRule type="expression" dxfId="1674" priority="39">
      <formula>F75&lt;0</formula>
    </cfRule>
  </conditionalFormatting>
  <conditionalFormatting sqref="H75:H78">
    <cfRule type="expression" dxfId="1673" priority="36">
      <formula>H75&gt;0</formula>
    </cfRule>
    <cfRule type="expression" dxfId="1672" priority="37">
      <formula>H75&lt;0</formula>
    </cfRule>
  </conditionalFormatting>
  <conditionalFormatting sqref="F100:F114">
    <cfRule type="expression" dxfId="1671" priority="30">
      <formula>F100&gt;0</formula>
    </cfRule>
    <cfRule type="expression" dxfId="1670" priority="31">
      <formula>F100&lt;0</formula>
    </cfRule>
  </conditionalFormatting>
  <conditionalFormatting sqref="H100:H114">
    <cfRule type="expression" dxfId="1669" priority="28">
      <formula>H100&gt;0</formula>
    </cfRule>
    <cfRule type="expression" dxfId="1668" priority="29">
      <formula>H100&lt;0</formula>
    </cfRule>
  </conditionalFormatting>
  <conditionalFormatting sqref="F29:F61">
    <cfRule type="expression" dxfId="1667" priority="26">
      <formula>F29&gt;0</formula>
    </cfRule>
    <cfRule type="expression" dxfId="1666" priority="27">
      <formula>F29&lt;0</formula>
    </cfRule>
  </conditionalFormatting>
  <conditionalFormatting sqref="H29:H61">
    <cfRule type="expression" dxfId="1665" priority="24">
      <formula>H29&gt;0</formula>
    </cfRule>
    <cfRule type="expression" dxfId="1664" priority="25">
      <formula>H29&lt;0</formula>
    </cfRule>
  </conditionalFormatting>
  <conditionalFormatting sqref="J38:J68">
    <cfRule type="expression" dxfId="1663" priority="22">
      <formula>J38&gt;0</formula>
    </cfRule>
    <cfRule type="expression" dxfId="1662" priority="23">
      <formula>J38&lt;0</formula>
    </cfRule>
  </conditionalFormatting>
  <conditionalFormatting sqref="J43">
    <cfRule type="expression" dxfId="1661" priority="20">
      <formula>J43&gt;0</formula>
    </cfRule>
    <cfRule type="expression" dxfId="1660" priority="21">
      <formula>J43&lt;0</formula>
    </cfRule>
  </conditionalFormatting>
  <conditionalFormatting sqref="Q9">
    <cfRule type="expression" dxfId="1659" priority="14">
      <formula>Q9&gt;0</formula>
    </cfRule>
    <cfRule type="expression" dxfId="1658" priority="15">
      <formula>Q9&lt;0</formula>
    </cfRule>
  </conditionalFormatting>
  <conditionalFormatting sqref="R4">
    <cfRule type="expression" dxfId="1657" priority="16">
      <formula>R4&gt;0</formula>
    </cfRule>
    <cfRule type="expression" dxfId="165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55" priority="11">
      <formula>F120&gt;0</formula>
    </cfRule>
    <cfRule type="expression" dxfId="1654" priority="12">
      <formula>F120&lt;0</formula>
    </cfRule>
  </conditionalFormatting>
  <conditionalFormatting sqref="H120:H160">
    <cfRule type="expression" dxfId="1653" priority="9">
      <formula>H120&gt;0</formula>
    </cfRule>
    <cfRule type="expression" dxfId="1652" priority="10">
      <formula>H120&lt;0</formula>
    </cfRule>
  </conditionalFormatting>
  <conditionalFormatting sqref="J129:J160">
    <cfRule type="expression" dxfId="1651" priority="7">
      <formula>J129&gt;0</formula>
    </cfRule>
    <cfRule type="expression" dxfId="1650" priority="8">
      <formula>J129&lt;0</formula>
    </cfRule>
  </conditionalFormatting>
  <conditionalFormatting sqref="J134">
    <cfRule type="expression" dxfId="1649" priority="5">
      <formula>J134&gt;0</formula>
    </cfRule>
    <cfRule type="expression" dxfId="1648" priority="6">
      <formula>J134&lt;0</formula>
    </cfRule>
  </conditionalFormatting>
  <conditionalFormatting sqref="J31:J40">
    <cfRule type="expression" dxfId="1647" priority="3">
      <formula>J31&gt;0</formula>
    </cfRule>
    <cfRule type="expression" dxfId="1646" priority="4">
      <formula>J31&lt;0</formula>
    </cfRule>
  </conditionalFormatting>
  <conditionalFormatting sqref="J36:J37">
    <cfRule type="expression" dxfId="1645" priority="1">
      <formula>J36&gt;0</formula>
    </cfRule>
    <cfRule type="expression" dxfId="164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65" t="s">
        <v>78</v>
      </c>
      <c r="P42" s="765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643" priority="35">
      <formula>N19&gt;0</formula>
    </cfRule>
    <cfRule type="expression" dxfId="164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41" priority="21">
      <formula>F25&gt;0</formula>
    </cfRule>
    <cfRule type="expression" dxfId="1640" priority="22">
      <formula>F25&lt;0</formula>
    </cfRule>
  </conditionalFormatting>
  <conditionalFormatting sqref="H25:H47">
    <cfRule type="expression" dxfId="1639" priority="19">
      <formula>H25&gt;0</formula>
    </cfRule>
    <cfRule type="expression" dxfId="1638" priority="20">
      <formula>H25&lt;0</formula>
    </cfRule>
  </conditionalFormatting>
  <conditionalFormatting sqref="I25:I27">
    <cfRule type="expression" dxfId="1637" priority="15">
      <formula>I25&gt;0</formula>
    </cfRule>
    <cfRule type="expression" dxfId="1636" priority="16">
      <formula>I25&lt;0</formula>
    </cfRule>
  </conditionalFormatting>
  <conditionalFormatting sqref="Q7">
    <cfRule type="expression" dxfId="1635" priority="5">
      <formula>Q7&gt;0</formula>
    </cfRule>
    <cfRule type="expression" dxfId="1634" priority="6">
      <formula>Q7&lt;0</formula>
    </cfRule>
  </conditionalFormatting>
  <conditionalFormatting sqref="Q8">
    <cfRule type="expression" dxfId="1633" priority="3">
      <formula>Q8&gt;0</formula>
    </cfRule>
    <cfRule type="expression" dxfId="163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5" t="s">
        <v>78</v>
      </c>
      <c r="P40" s="76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31" priority="9">
      <formula>F36&gt;0</formula>
    </cfRule>
    <cfRule type="expression" dxfId="1630" priority="10">
      <formula>F36&lt;0</formula>
    </cfRule>
  </conditionalFormatting>
  <conditionalFormatting sqref="F25:F35">
    <cfRule type="expression" dxfId="1629" priority="7">
      <formula>F25&gt;0</formula>
    </cfRule>
    <cfRule type="expression" dxfId="1628" priority="8">
      <formula>F25&lt;0</formula>
    </cfRule>
  </conditionalFormatting>
  <conditionalFormatting sqref="H25:H35">
    <cfRule type="expression" dxfId="1627" priority="5">
      <formula>H25&gt;0</formula>
    </cfRule>
    <cfRule type="expression" dxfId="1626" priority="6">
      <formula>H25&lt;0</formula>
    </cfRule>
  </conditionalFormatting>
  <conditionalFormatting sqref="Q7">
    <cfRule type="expression" dxfId="1625" priority="3">
      <formula>Q7&gt;0</formula>
    </cfRule>
    <cfRule type="expression" dxfId="1624" priority="4">
      <formula>Q7&lt;0</formula>
    </cfRule>
  </conditionalFormatting>
  <conditionalFormatting sqref="Q8">
    <cfRule type="expression" dxfId="1623" priority="1">
      <formula>Q8&gt;0</formula>
    </cfRule>
    <cfRule type="expression" dxfId="162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751</v>
      </c>
      <c r="P20" s="7" t="s">
        <v>752</v>
      </c>
      <c r="Q20" s="7" t="s">
        <v>753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754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755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756</v>
      </c>
      <c r="P23" s="7" t="s">
        <v>757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736</v>
      </c>
      <c r="P24" s="7" t="s">
        <v>758</v>
      </c>
      <c r="Q24" s="7" t="s">
        <v>758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756</v>
      </c>
      <c r="P25" s="7" t="s">
        <v>759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760</v>
      </c>
      <c r="P26" s="7" t="s">
        <v>752</v>
      </c>
      <c r="Q26" s="7" t="s">
        <v>753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755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736</v>
      </c>
      <c r="P29" s="7" t="s">
        <v>758</v>
      </c>
      <c r="Q29" s="7" t="s">
        <v>758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761</v>
      </c>
      <c r="P30" s="7" t="s">
        <v>752</v>
      </c>
      <c r="Q30" s="7" t="s">
        <v>753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754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65" t="s">
        <v>78</v>
      </c>
      <c r="P40" s="76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21" priority="37">
      <formula>F25&gt;0</formula>
    </cfRule>
    <cfRule type="expression" dxfId="1620" priority="38">
      <formula>F25&lt;0</formula>
    </cfRule>
  </conditionalFormatting>
  <conditionalFormatting sqref="Q7">
    <cfRule type="expression" dxfId="1619" priority="35">
      <formula>Q7&gt;0</formula>
    </cfRule>
    <cfRule type="expression" dxfId="1618" priority="36">
      <formula>Q7&lt;0</formula>
    </cfRule>
  </conditionalFormatting>
  <conditionalFormatting sqref="Q8">
    <cfRule type="expression" dxfId="1617" priority="33">
      <formula>Q8&gt;0</formula>
    </cfRule>
    <cfRule type="expression" dxfId="1616" priority="34">
      <formula>Q8&lt;0</formula>
    </cfRule>
  </conditionalFormatting>
  <conditionalFormatting sqref="F44:F46">
    <cfRule type="expression" dxfId="1615" priority="31">
      <formula>F44&gt;0</formula>
    </cfRule>
    <cfRule type="expression" dxfId="1614" priority="32">
      <formula>F44&lt;0</formula>
    </cfRule>
  </conditionalFormatting>
  <conditionalFormatting sqref="H44:H46">
    <cfRule type="expression" dxfId="1613" priority="29">
      <formula>H44&gt;0</formula>
    </cfRule>
    <cfRule type="expression" dxfId="1612" priority="30">
      <formula>H44&lt;0</formula>
    </cfRule>
  </conditionalFormatting>
  <conditionalFormatting sqref="F89:F110">
    <cfRule type="expression" dxfId="1611" priority="27">
      <formula>F89&gt;0</formula>
    </cfRule>
    <cfRule type="expression" dxfId="1610" priority="28">
      <formula>F89&lt;0</formula>
    </cfRule>
  </conditionalFormatting>
  <conditionalFormatting sqref="H89:H110">
    <cfRule type="expression" dxfId="1609" priority="25">
      <formula>H89&gt;0</formula>
    </cfRule>
    <cfRule type="expression" dxfId="1608" priority="26">
      <formula>H89&lt;0</formula>
    </cfRule>
  </conditionalFormatting>
  <conditionalFormatting sqref="Q10">
    <cfRule type="expression" dxfId="1607" priority="23">
      <formula>Q10&gt;0</formula>
    </cfRule>
    <cfRule type="expression" dxfId="1606" priority="24">
      <formula>Q10&lt;0</formula>
    </cfRule>
  </conditionalFormatting>
  <conditionalFormatting sqref="J25:J38">
    <cfRule type="expression" dxfId="1605" priority="21">
      <formula>J25&gt;0</formula>
    </cfRule>
    <cfRule type="expression" dxfId="1604" priority="22">
      <formula>J25&lt;0</formula>
    </cfRule>
  </conditionalFormatting>
  <conditionalFormatting sqref="K25:K38">
    <cfRule type="expression" dxfId="1603" priority="19">
      <formula>K25&gt;0</formula>
    </cfRule>
    <cfRule type="expression" dxfId="1602" priority="20">
      <formula>K25&lt;0</formula>
    </cfRule>
  </conditionalFormatting>
  <conditionalFormatting sqref="L25:L38">
    <cfRule type="expression" dxfId="1601" priority="17">
      <formula>L25&gt;0</formula>
    </cfRule>
    <cfRule type="expression" dxfId="1600" priority="18">
      <formula>L25&lt;0</formula>
    </cfRule>
  </conditionalFormatting>
  <conditionalFormatting sqref="J40">
    <cfRule type="expression" dxfId="1599" priority="15">
      <formula>J40&gt;0</formula>
    </cfRule>
    <cfRule type="expression" dxfId="1598" priority="16">
      <formula>J40&lt;0</formula>
    </cfRule>
  </conditionalFormatting>
  <conditionalFormatting sqref="L39">
    <cfRule type="expression" dxfId="1597" priority="11">
      <formula>L39&gt;0</formula>
    </cfRule>
    <cfRule type="expression" dxfId="1596" priority="12">
      <formula>L39&lt;0</formula>
    </cfRule>
  </conditionalFormatting>
  <conditionalFormatting sqref="F39">
    <cfRule type="expression" dxfId="1595" priority="9">
      <formula>F39&gt;0</formula>
    </cfRule>
    <cfRule type="expression" dxfId="1594" priority="10">
      <formula>F39&lt;0</formula>
    </cfRule>
  </conditionalFormatting>
  <conditionalFormatting sqref="H39">
    <cfRule type="expression" dxfId="1593" priority="7">
      <formula>H39&gt;0</formula>
    </cfRule>
    <cfRule type="expression" dxfId="1592" priority="8">
      <formula>H39&lt;0</formula>
    </cfRule>
  </conditionalFormatting>
  <conditionalFormatting sqref="J41">
    <cfRule type="expression" dxfId="1591" priority="5">
      <formula>J41&gt;0</formula>
    </cfRule>
    <cfRule type="expression" dxfId="1590" priority="6">
      <formula>J41&lt;0</formula>
    </cfRule>
  </conditionalFormatting>
  <conditionalFormatting sqref="J43">
    <cfRule type="expression" dxfId="1589" priority="3">
      <formula>J43&gt;0</formula>
    </cfRule>
    <cfRule type="expression" dxfId="1588" priority="4">
      <formula>J43&lt;0</formula>
    </cfRule>
  </conditionalFormatting>
  <conditionalFormatting sqref="J44">
    <cfRule type="expression" dxfId="1587" priority="1">
      <formula>J44&gt;0</formula>
    </cfRule>
    <cfRule type="expression" dxfId="158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65" t="s">
        <v>78</v>
      </c>
      <c r="Q39" s="76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85" priority="31">
      <formula>F29&gt;0</formula>
    </cfRule>
    <cfRule type="expression" dxfId="1584" priority="32">
      <formula>F29&lt;0</formula>
    </cfRule>
  </conditionalFormatting>
  <conditionalFormatting sqref="F29 F31:F35">
    <cfRule type="expression" dxfId="1583" priority="33">
      <formula>F29&gt;0</formula>
    </cfRule>
    <cfRule type="expression" dxfId="1582" priority="34">
      <formula>F29&lt;0</formula>
    </cfRule>
  </conditionalFormatting>
  <conditionalFormatting sqref="H29 H31:H35">
    <cfRule type="expression" dxfId="1581" priority="29">
      <formula>H29&gt;0</formula>
    </cfRule>
    <cfRule type="expression" dxfId="1580" priority="30">
      <formula>H29&lt;0</formula>
    </cfRule>
  </conditionalFormatting>
  <conditionalFormatting sqref="F21:F28">
    <cfRule type="expression" dxfId="1579" priority="27">
      <formula>F21&gt;0</formula>
    </cfRule>
    <cfRule type="expression" dxfId="1578" priority="28">
      <formula>F21&lt;0</formula>
    </cfRule>
  </conditionalFormatting>
  <conditionalFormatting sqref="H21:H28">
    <cfRule type="expression" dxfId="1577" priority="25">
      <formula>H21&gt;0</formula>
    </cfRule>
    <cfRule type="expression" dxfId="1576" priority="26">
      <formula>H21&lt;0</formula>
    </cfRule>
  </conditionalFormatting>
  <conditionalFormatting sqref="Q8">
    <cfRule type="expression" dxfId="1575" priority="21">
      <formula>Q8&gt;0</formula>
    </cfRule>
    <cfRule type="expression" dxfId="1574" priority="22">
      <formula>Q8&lt;0</formula>
    </cfRule>
  </conditionalFormatting>
  <conditionalFormatting sqref="Q7">
    <cfRule type="expression" dxfId="1573" priority="23">
      <formula>Q7&gt;0</formula>
    </cfRule>
    <cfRule type="expression" dxfId="1572" priority="24">
      <formula>Q7&lt;0</formula>
    </cfRule>
  </conditionalFormatting>
  <conditionalFormatting sqref="F30">
    <cfRule type="expression" dxfId="1571" priority="19">
      <formula>F30&gt;0</formula>
    </cfRule>
    <cfRule type="expression" dxfId="1570" priority="20">
      <formula>F30&lt;0</formula>
    </cfRule>
  </conditionalFormatting>
  <conditionalFormatting sqref="H30">
    <cfRule type="expression" dxfId="1569" priority="17">
      <formula>H30&gt;0</formula>
    </cfRule>
    <cfRule type="expression" dxfId="1568" priority="18">
      <formula>H30&lt;0</formula>
    </cfRule>
  </conditionalFormatting>
  <conditionalFormatting sqref="F68 F70:F74">
    <cfRule type="expression" dxfId="1567" priority="13">
      <formula>F68&gt;0</formula>
    </cfRule>
    <cfRule type="expression" dxfId="1566" priority="14">
      <formula>F68&lt;0</formula>
    </cfRule>
  </conditionalFormatting>
  <conditionalFormatting sqref="F68 F70:F74">
    <cfRule type="expression" dxfId="1565" priority="15">
      <formula>F68&gt;0</formula>
    </cfRule>
    <cfRule type="expression" dxfId="1564" priority="16">
      <formula>F68&lt;0</formula>
    </cfRule>
  </conditionalFormatting>
  <conditionalFormatting sqref="H68 H70:H74">
    <cfRule type="expression" dxfId="1563" priority="11">
      <formula>H68&gt;0</formula>
    </cfRule>
    <cfRule type="expression" dxfId="1562" priority="12">
      <formula>H68&lt;0</formula>
    </cfRule>
  </conditionalFormatting>
  <conditionalFormatting sqref="F60:F67">
    <cfRule type="expression" dxfId="1561" priority="9">
      <formula>F60&gt;0</formula>
    </cfRule>
    <cfRule type="expression" dxfId="1560" priority="10">
      <formula>F60&lt;0</formula>
    </cfRule>
  </conditionalFormatting>
  <conditionalFormatting sqref="H60:H67">
    <cfRule type="expression" dxfId="1559" priority="7">
      <formula>H60&gt;0</formula>
    </cfRule>
    <cfRule type="expression" dxfId="1558" priority="8">
      <formula>H60&lt;0</formula>
    </cfRule>
  </conditionalFormatting>
  <conditionalFormatting sqref="F69">
    <cfRule type="expression" dxfId="1557" priority="5">
      <formula>F69&gt;0</formula>
    </cfRule>
    <cfRule type="expression" dxfId="1556" priority="6">
      <formula>F69&lt;0</formula>
    </cfRule>
  </conditionalFormatting>
  <conditionalFormatting sqref="H69">
    <cfRule type="expression" dxfId="1555" priority="3">
      <formula>H69&gt;0</formula>
    </cfRule>
    <cfRule type="expression" dxfId="1554" priority="4">
      <formula>H69&lt;0</formula>
    </cfRule>
  </conditionalFormatting>
  <conditionalFormatting sqref="Q10">
    <cfRule type="expression" dxfId="1553" priority="1">
      <formula>Q10&gt;0</formula>
    </cfRule>
    <cfRule type="expression" dxfId="155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65" t="s">
        <v>78</v>
      </c>
      <c r="P40" s="76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51" priority="11">
      <formula>F33&gt;0</formula>
    </cfRule>
    <cfRule type="expression" dxfId="1550" priority="12">
      <formula>F33&lt;0</formula>
    </cfRule>
  </conditionalFormatting>
  <conditionalFormatting sqref="Q7">
    <cfRule type="expression" dxfId="1549" priority="9">
      <formula>Q7&gt;0</formula>
    </cfRule>
    <cfRule type="expression" dxfId="1548" priority="10">
      <formula>Q7&lt;0</formula>
    </cfRule>
  </conditionalFormatting>
  <conditionalFormatting sqref="Q8">
    <cfRule type="expression" dxfId="1547" priority="7">
      <formula>Q8&gt;0</formula>
    </cfRule>
    <cfRule type="expression" dxfId="1546" priority="8">
      <formula>Q8&lt;0</formula>
    </cfRule>
  </conditionalFormatting>
  <conditionalFormatting sqref="F25:F32">
    <cfRule type="expression" dxfId="1545" priority="5">
      <formula>F25&gt;0</formula>
    </cfRule>
    <cfRule type="expression" dxfId="1544" priority="6">
      <formula>F25&lt;0</formula>
    </cfRule>
  </conditionalFormatting>
  <conditionalFormatting sqref="H25:H32">
    <cfRule type="expression" dxfId="1543" priority="3">
      <formula>H25&gt;0</formula>
    </cfRule>
    <cfRule type="expression" dxfId="1542" priority="4">
      <formula>H25&lt;0</formula>
    </cfRule>
  </conditionalFormatting>
  <conditionalFormatting sqref="Q10">
    <cfRule type="expression" dxfId="1541" priority="1">
      <formula>Q10&gt;0</formula>
    </cfRule>
    <cfRule type="expression" dxfId="154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14.6258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12.84</v>
      </c>
      <c r="R4" s="487">
        <v>0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3852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>H6*I6-J6</f>
        <v>3983.91</v>
      </c>
      <c r="L6" s="4"/>
      <c r="M6" s="4"/>
      <c r="O6" s="11" t="s">
        <v>64</v>
      </c>
      <c r="Q6" s="2">
        <f>Q3*Q2</f>
        <v>4387.74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747.67999999999483</v>
      </c>
      <c r="R7" s="29">
        <v>43122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-535.73999999999978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-0.12209930396969734</v>
      </c>
      <c r="X9" s="134"/>
    </row>
    <row r="10" spans="1:24" x14ac:dyDescent="0.25">
      <c r="A10" t="s">
        <v>847</v>
      </c>
      <c r="B10" s="445">
        <v>43089</v>
      </c>
      <c r="C10" s="4">
        <v>100</v>
      </c>
      <c r="D10" s="3">
        <v>13.42</v>
      </c>
      <c r="E10" s="3">
        <v>0</v>
      </c>
      <c r="F10" s="3">
        <f>C10*D10+E10</f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X10" s="134"/>
    </row>
    <row r="11" spans="1:24" x14ac:dyDescent="0.25">
      <c r="B11" s="486">
        <v>43091</v>
      </c>
      <c r="C11" s="7">
        <v>300</v>
      </c>
      <c r="D11" s="43">
        <v>12.88</v>
      </c>
      <c r="E11" s="43">
        <v>0</v>
      </c>
      <c r="F11" s="43">
        <f>C11*D11+E11</f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1050</v>
      </c>
      <c r="D18" s="18"/>
      <c r="E18" s="18"/>
      <c r="F18" s="18">
        <f>SUM(F2:F12)</f>
        <v>15028.5</v>
      </c>
      <c r="G18" s="14"/>
      <c r="H18" s="14">
        <f>SUM(H2:H10)</f>
        <v>750</v>
      </c>
      <c r="I18" s="18"/>
      <c r="J18" s="18"/>
      <c r="K18" s="18">
        <f>SUM(K2:K10)</f>
        <v>10640.76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750</v>
      </c>
      <c r="D19" s="349"/>
      <c r="E19" s="349"/>
      <c r="F19" s="350">
        <f>SumByColor($A$19,F2:F17)</f>
        <v>10145</v>
      </c>
      <c r="G19" s="349"/>
      <c r="H19" s="349">
        <f>SumByColor($A$19,H2:H17)</f>
        <v>750</v>
      </c>
      <c r="I19" s="349"/>
      <c r="J19" s="349"/>
      <c r="K19" s="350">
        <f>SumByColor($A$19,K2:K17)</f>
        <v>10641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8" si="14">C31*(E31-D31)</f>
        <v>-551.60000000000014</v>
      </c>
      <c r="G31" s="39">
        <f t="shared" ref="G31:G38" si="15">D31*C31</f>
        <v>3371.6</v>
      </c>
      <c r="H31" s="226">
        <f t="shared" ref="H31:H38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10">
        <v>300</v>
      </c>
      <c r="D32" s="195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10">
        <v>300</v>
      </c>
      <c r="D34" s="195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>
        <v>200</v>
      </c>
      <c r="B36" s="188">
        <v>43089</v>
      </c>
      <c r="C36" s="10">
        <v>300</v>
      </c>
      <c r="D36" s="195">
        <v>15.026</v>
      </c>
      <c r="E36" s="39">
        <v>13.38</v>
      </c>
      <c r="F36" s="39">
        <f t="shared" si="14"/>
        <v>-493.79999999999973</v>
      </c>
      <c r="G36" s="39">
        <f t="shared" si="15"/>
        <v>4507.8</v>
      </c>
      <c r="H36" s="226">
        <f t="shared" si="16"/>
        <v>-0.10954345800612265</v>
      </c>
      <c r="I36" s="39">
        <v>14.75</v>
      </c>
      <c r="J36" s="39">
        <v>790</v>
      </c>
      <c r="K36" s="39"/>
      <c r="L36" s="4"/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4"/>
        <v>-577.7999999999995</v>
      </c>
      <c r="G37" s="39">
        <f t="shared" si="15"/>
        <v>8371.7999999999993</v>
      </c>
      <c r="H37" s="226">
        <f t="shared" si="16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10">
        <v>300</v>
      </c>
      <c r="D38" s="195">
        <v>14.625999999999999</v>
      </c>
      <c r="E38" s="39">
        <v>13.28</v>
      </c>
      <c r="F38" s="39">
        <f t="shared" si="14"/>
        <v>-403.8</v>
      </c>
      <c r="G38" s="39">
        <f t="shared" si="15"/>
        <v>4387.8</v>
      </c>
      <c r="H38" s="226">
        <f t="shared" si="16"/>
        <v>-9.2027895528510886E-2</v>
      </c>
      <c r="I38" s="523" t="s">
        <v>848</v>
      </c>
      <c r="J38" s="39">
        <v>880</v>
      </c>
      <c r="K38" s="39"/>
      <c r="L38" s="4"/>
      <c r="X38" s="134"/>
    </row>
    <row r="39" spans="1:24" x14ac:dyDescent="0.25">
      <c r="A39" s="4"/>
      <c r="B39" s="188"/>
      <c r="C39" s="10"/>
      <c r="D39" s="195"/>
      <c r="E39" s="39"/>
      <c r="F39" s="39"/>
      <c r="G39" s="39"/>
      <c r="H39" s="226"/>
      <c r="I39" s="39"/>
      <c r="J39" s="39"/>
      <c r="K39" s="39"/>
      <c r="L39" s="4"/>
      <c r="X39" s="134"/>
    </row>
    <row r="40" spans="1:24" ht="20.25" thickBot="1" x14ac:dyDescent="0.35">
      <c r="A40" s="4"/>
      <c r="B40" s="188"/>
      <c r="C40" s="10"/>
      <c r="D40" s="195"/>
      <c r="E40" s="39"/>
      <c r="F40" s="39"/>
      <c r="G40" s="39"/>
      <c r="H40" s="226"/>
      <c r="I40" s="39"/>
      <c r="J40" s="39"/>
      <c r="K40" s="39"/>
      <c r="L40" s="4"/>
      <c r="O40" s="765" t="s">
        <v>78</v>
      </c>
      <c r="P40" s="765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14.124000000000001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17">O42*$Q$4</f>
        <v>13.995600000000001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17"/>
        <v>13.8672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17"/>
        <v>13.738800000000001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17"/>
        <v>13.6104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17"/>
        <v>13.482000000000001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13.3536</v>
      </c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17"/>
        <v>13.225200000000001</v>
      </c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17"/>
        <v>13.0968</v>
      </c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17"/>
        <v>12.968400000000001</v>
      </c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17"/>
        <v>12.84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17"/>
        <v>12.711599999999999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7"/>
        <v>12.5832</v>
      </c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7"/>
        <v>12.454799999999999</v>
      </c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7"/>
        <v>12.3264</v>
      </c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7"/>
        <v>12.197999999999999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7"/>
        <v>12.069599999999999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11.9412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17"/>
        <v>11.812800000000001</v>
      </c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17"/>
        <v>11.6844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17"/>
        <v>11.556000000000001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0">C83*(E83-D83)</f>
        <v>-67.999999999999829</v>
      </c>
      <c r="G83" s="372">
        <f t="shared" ref="G83:G92" si="21">D83*C83</f>
        <v>2110.4</v>
      </c>
      <c r="H83" s="373">
        <f t="shared" ref="H83:H92" si="22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0"/>
        <v>-65.999999999999659</v>
      </c>
      <c r="G84" s="372">
        <f t="shared" si="21"/>
        <v>3129.6</v>
      </c>
      <c r="H84" s="373">
        <f t="shared" si="22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0"/>
        <v>-9.5999999999997954</v>
      </c>
      <c r="G85" s="372">
        <f t="shared" si="21"/>
        <v>3129.6</v>
      </c>
      <c r="H85" s="373">
        <f t="shared" si="22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0"/>
        <v>61.200000000000188</v>
      </c>
      <c r="G86" s="372">
        <f t="shared" si="21"/>
        <v>3129.6</v>
      </c>
      <c r="H86" s="373">
        <f t="shared" si="22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0"/>
        <v>-61.199999999999477</v>
      </c>
      <c r="G87" s="372">
        <f t="shared" si="21"/>
        <v>5103.2</v>
      </c>
      <c r="H87" s="373">
        <f t="shared" si="22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0"/>
        <v>-37.199999999999989</v>
      </c>
      <c r="G88" s="372">
        <f t="shared" si="21"/>
        <v>5103.2</v>
      </c>
      <c r="H88" s="373">
        <f t="shared" si="22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0"/>
        <v>146.80000000000035</v>
      </c>
      <c r="G89" s="372">
        <f t="shared" si="21"/>
        <v>5103.2</v>
      </c>
      <c r="H89" s="373">
        <f t="shared" si="22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0"/>
        <v>180.80000000000069</v>
      </c>
      <c r="G90" s="372">
        <f t="shared" si="21"/>
        <v>5103.2</v>
      </c>
      <c r="H90" s="373">
        <f t="shared" si="22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0"/>
        <v>214.24000000000021</v>
      </c>
      <c r="G91" s="372">
        <f t="shared" si="21"/>
        <v>2454.7599999999998</v>
      </c>
      <c r="H91" s="373">
        <f t="shared" si="22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0"/>
        <v>270.63199999999995</v>
      </c>
      <c r="G92" s="372">
        <f t="shared" si="21"/>
        <v>1908.568</v>
      </c>
      <c r="H92" s="373">
        <f t="shared" si="22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6">
        <f t="shared" ref="H96:H120" si="25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6">
        <f t="shared" si="25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6">
        <f t="shared" si="25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6">
        <f t="shared" si="25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6">
        <f t="shared" si="25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6">
        <f t="shared" si="25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6">
        <f t="shared" si="25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6">
        <f t="shared" si="25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6">
        <f t="shared" si="25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6">
        <f t="shared" si="25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6">
        <f t="shared" si="25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6">
        <f t="shared" si="25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6">
        <f t="shared" si="25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6">
        <f t="shared" si="25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6">
        <f t="shared" si="25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6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6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6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6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6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6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6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6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6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6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39" priority="71">
      <formula>F32&gt;0</formula>
    </cfRule>
    <cfRule type="expression" dxfId="1538" priority="72">
      <formula>F32&lt;0</formula>
    </cfRule>
  </conditionalFormatting>
  <conditionalFormatting sqref="Q7">
    <cfRule type="expression" dxfId="1537" priority="69">
      <formula>Q7&gt;0</formula>
    </cfRule>
    <cfRule type="expression" dxfId="1536" priority="70">
      <formula>Q7&lt;0</formula>
    </cfRule>
  </conditionalFormatting>
  <conditionalFormatting sqref="Q8">
    <cfRule type="expression" dxfId="1535" priority="67">
      <formula>Q8&gt;0</formula>
    </cfRule>
    <cfRule type="expression" dxfId="1534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33" priority="59">
      <formula>M58&gt;0</formula>
    </cfRule>
    <cfRule type="expression" dxfId="1532" priority="60">
      <formula>M58&lt;0</formula>
    </cfRule>
  </conditionalFormatting>
  <conditionalFormatting sqref="Q10">
    <cfRule type="expression" dxfId="1531" priority="57">
      <formula>Q10&gt;0</formula>
    </cfRule>
    <cfRule type="expression" dxfId="1530" priority="58">
      <formula>Q10&lt;0</formula>
    </cfRule>
  </conditionalFormatting>
  <conditionalFormatting sqref="F29:F31">
    <cfRule type="expression" dxfId="1529" priority="55">
      <formula>F29&gt;0</formula>
    </cfRule>
    <cfRule type="expression" dxfId="1528" priority="56">
      <formula>F29&lt;0</formula>
    </cfRule>
  </conditionalFormatting>
  <conditionalFormatting sqref="H29:H31">
    <cfRule type="expression" dxfId="1527" priority="53">
      <formula>H29&gt;0</formula>
    </cfRule>
    <cfRule type="expression" dxfId="1526" priority="54">
      <formula>H29&lt;0</formula>
    </cfRule>
  </conditionalFormatting>
  <conditionalFormatting sqref="F83:F94">
    <cfRule type="expression" dxfId="1525" priority="51">
      <formula>F83&gt;0</formula>
    </cfRule>
    <cfRule type="expression" dxfId="1524" priority="52">
      <formula>F83&lt;0</formula>
    </cfRule>
  </conditionalFormatting>
  <conditionalFormatting sqref="H83:H94">
    <cfRule type="expression" dxfId="1523" priority="49">
      <formula>H83&gt;0</formula>
    </cfRule>
    <cfRule type="expression" dxfId="1522" priority="50">
      <formula>H83&lt;0</formula>
    </cfRule>
  </conditionalFormatting>
  <conditionalFormatting sqref="J41">
    <cfRule type="expression" dxfId="1521" priority="47">
      <formula>J41&gt;0</formula>
    </cfRule>
    <cfRule type="expression" dxfId="1520" priority="48">
      <formula>J41&lt;0</formula>
    </cfRule>
  </conditionalFormatting>
  <conditionalFormatting sqref="J39:J47 J49">
    <cfRule type="expression" dxfId="1519" priority="45">
      <formula>J39&gt;0</formula>
    </cfRule>
    <cfRule type="expression" dxfId="1518" priority="46">
      <formula>J39&lt;0</formula>
    </cfRule>
  </conditionalFormatting>
  <conditionalFormatting sqref="F48 H48">
    <cfRule type="expression" dxfId="1517" priority="43">
      <formula>F48&gt;0</formula>
    </cfRule>
    <cfRule type="expression" dxfId="1516" priority="44">
      <formula>F48&lt;0</formula>
    </cfRule>
  </conditionalFormatting>
  <conditionalFormatting sqref="J48">
    <cfRule type="expression" dxfId="1515" priority="41">
      <formula>J48&gt;0</formula>
    </cfRule>
    <cfRule type="expression" dxfId="1514" priority="42">
      <formula>J48&lt;0</formula>
    </cfRule>
  </conditionalFormatting>
  <conditionalFormatting sqref="K41:K52">
    <cfRule type="expression" dxfId="1513" priority="39">
      <formula>K41&gt;0</formula>
    </cfRule>
    <cfRule type="expression" dxfId="1512" priority="40">
      <formula>K41&lt;0</formula>
    </cfRule>
  </conditionalFormatting>
  <conditionalFormatting sqref="K39:K52">
    <cfRule type="expression" dxfId="1511" priority="37">
      <formula>K39&gt;0</formula>
    </cfRule>
    <cfRule type="expression" dxfId="1510" priority="38">
      <formula>K39&lt;0</formula>
    </cfRule>
  </conditionalFormatting>
  <conditionalFormatting sqref="F102:F118 H102:H118 H120:H128 F120:F128">
    <cfRule type="expression" dxfId="1509" priority="33">
      <formula>F102&gt;0</formula>
    </cfRule>
    <cfRule type="expression" dxfId="1508" priority="34">
      <formula>F102&lt;0</formula>
    </cfRule>
  </conditionalFormatting>
  <conditionalFormatting sqref="F96:F101">
    <cfRule type="expression" dxfId="1507" priority="31">
      <formula>F96&gt;0</formula>
    </cfRule>
    <cfRule type="expression" dxfId="1506" priority="32">
      <formula>F96&lt;0</formula>
    </cfRule>
  </conditionalFormatting>
  <conditionalFormatting sqref="H96:H101">
    <cfRule type="expression" dxfId="1505" priority="29">
      <formula>H96&gt;0</formula>
    </cfRule>
    <cfRule type="expression" dxfId="1504" priority="30">
      <formula>H96&lt;0</formula>
    </cfRule>
  </conditionalFormatting>
  <conditionalFormatting sqref="J112">
    <cfRule type="expression" dxfId="1503" priority="27">
      <formula>J112&gt;0</formula>
    </cfRule>
    <cfRule type="expression" dxfId="1502" priority="28">
      <formula>J112&lt;0</formula>
    </cfRule>
  </conditionalFormatting>
  <conditionalFormatting sqref="J110:J118 J120">
    <cfRule type="expression" dxfId="1501" priority="25">
      <formula>J110&gt;0</formula>
    </cfRule>
    <cfRule type="expression" dxfId="1500" priority="26">
      <formula>J110&lt;0</formula>
    </cfRule>
  </conditionalFormatting>
  <conditionalFormatting sqref="F119 H119">
    <cfRule type="expression" dxfId="1499" priority="23">
      <formula>F119&gt;0</formula>
    </cfRule>
    <cfRule type="expression" dxfId="1498" priority="24">
      <formula>F119&lt;0</formula>
    </cfRule>
  </conditionalFormatting>
  <conditionalFormatting sqref="J119">
    <cfRule type="expression" dxfId="1497" priority="21">
      <formula>J119&gt;0</formula>
    </cfRule>
    <cfRule type="expression" dxfId="1496" priority="22">
      <formula>J119&lt;0</formula>
    </cfRule>
  </conditionalFormatting>
  <conditionalFormatting sqref="K112:K123">
    <cfRule type="expression" dxfId="1495" priority="19">
      <formula>K112&gt;0</formula>
    </cfRule>
    <cfRule type="expression" dxfId="1494" priority="20">
      <formula>K112&lt;0</formula>
    </cfRule>
  </conditionalFormatting>
  <conditionalFormatting sqref="K110:K123">
    <cfRule type="expression" dxfId="1493" priority="17">
      <formula>K110&gt;0</formula>
    </cfRule>
    <cfRule type="expression" dxfId="1492" priority="18">
      <formula>K110&lt;0</formula>
    </cfRule>
  </conditionalFormatting>
  <conditionalFormatting sqref="J121">
    <cfRule type="expression" dxfId="1491" priority="15">
      <formula>J121&gt;0</formula>
    </cfRule>
    <cfRule type="expression" dxfId="1490" priority="16">
      <formula>J121&lt;0</formula>
    </cfRule>
  </conditionalFormatting>
  <conditionalFormatting sqref="F25:F28">
    <cfRule type="expression" dxfId="1489" priority="13">
      <formula>F25&gt;0</formula>
    </cfRule>
    <cfRule type="expression" dxfId="1488" priority="14">
      <formula>F25&lt;0</formula>
    </cfRule>
  </conditionalFormatting>
  <conditionalFormatting sqref="H25:H28">
    <cfRule type="expression" dxfId="1487" priority="11">
      <formula>H25&gt;0</formula>
    </cfRule>
    <cfRule type="expression" dxfId="1486" priority="12">
      <formula>H25&lt;0</formula>
    </cfRule>
  </conditionalFormatting>
  <conditionalFormatting sqref="J27:J29">
    <cfRule type="expression" dxfId="1485" priority="9">
      <formula>J27&gt;0</formula>
    </cfRule>
    <cfRule type="expression" dxfId="1484" priority="10">
      <formula>J27&lt;0</formula>
    </cfRule>
  </conditionalFormatting>
  <conditionalFormatting sqref="J30:J31">
    <cfRule type="expression" dxfId="1483" priority="7">
      <formula>J30&gt;0</formula>
    </cfRule>
    <cfRule type="expression" dxfId="1482" priority="8">
      <formula>J30&lt;0</formula>
    </cfRule>
  </conditionalFormatting>
  <conditionalFormatting sqref="J33">
    <cfRule type="expression" dxfId="1481" priority="5">
      <formula>J33&gt;0</formula>
    </cfRule>
    <cfRule type="expression" dxfId="1480" priority="6">
      <formula>J33&lt;0</formula>
    </cfRule>
  </conditionalFormatting>
  <conditionalFormatting sqref="J34">
    <cfRule type="expression" dxfId="1479" priority="3">
      <formula>J34&gt;0</formula>
    </cfRule>
    <cfRule type="expression" dxfId="1478" priority="4">
      <formula>J34&lt;0</formula>
    </cfRule>
  </conditionalFormatting>
  <conditionalFormatting sqref="J35:J43">
    <cfRule type="expression" dxfId="1477" priority="1">
      <formula>J35&gt;0</formula>
    </cfRule>
    <cfRule type="expression" dxfId="1476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65" t="s">
        <v>78</v>
      </c>
      <c r="P40" s="76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75" priority="15">
      <formula>F39&gt;0</formula>
    </cfRule>
    <cfRule type="expression" dxfId="1474" priority="16">
      <formula>F39&lt;0</formula>
    </cfRule>
  </conditionalFormatting>
  <conditionalFormatting sqref="Q7">
    <cfRule type="expression" dxfId="1473" priority="13">
      <formula>Q7&gt;0</formula>
    </cfRule>
    <cfRule type="expression" dxfId="1472" priority="14">
      <formula>Q7&lt;0</formula>
    </cfRule>
  </conditionalFormatting>
  <conditionalFormatting sqref="Q8">
    <cfRule type="expression" dxfId="1471" priority="11">
      <formula>Q8&gt;0</formula>
    </cfRule>
    <cfRule type="expression" dxfId="1470" priority="12">
      <formula>Q8&lt;0</formula>
    </cfRule>
  </conditionalFormatting>
  <conditionalFormatting sqref="F25:F38">
    <cfRule type="expression" dxfId="1469" priority="9">
      <formula>F25&gt;0</formula>
    </cfRule>
    <cfRule type="expression" dxfId="1468" priority="10">
      <formula>F25&lt;0</formula>
    </cfRule>
  </conditionalFormatting>
  <conditionalFormatting sqref="H25:H38">
    <cfRule type="expression" dxfId="1467" priority="7">
      <formula>H25&gt;0</formula>
    </cfRule>
    <cfRule type="expression" dxfId="146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65" priority="3">
      <formula>M55&gt;0</formula>
    </cfRule>
    <cfRule type="expression" dxfId="1464" priority="4">
      <formula>M55&lt;0</formula>
    </cfRule>
  </conditionalFormatting>
  <conditionalFormatting sqref="Q10">
    <cfRule type="expression" dxfId="1463" priority="1">
      <formula>Q10&gt;0</formula>
    </cfRule>
    <cfRule type="expression" dxfId="146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65" t="s">
        <v>78</v>
      </c>
      <c r="P40" s="76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61" priority="27">
      <formula>F27&gt;0</formula>
    </cfRule>
    <cfRule type="expression" dxfId="146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59" priority="15">
      <formula>Q8&gt;0</formula>
    </cfRule>
    <cfRule type="expression" dxfId="1458" priority="16">
      <formula>Q8&lt;0</formula>
    </cfRule>
  </conditionalFormatting>
  <conditionalFormatting sqref="Q7">
    <cfRule type="expression" dxfId="1457" priority="17">
      <formula>Q7&gt;0</formula>
    </cfRule>
    <cfRule type="expression" dxfId="1456" priority="18">
      <formula>Q7&lt;0</formula>
    </cfRule>
  </conditionalFormatting>
  <conditionalFormatting sqref="F37:F38">
    <cfRule type="expression" dxfId="1455" priority="13">
      <formula>F37&gt;0</formula>
    </cfRule>
    <cfRule type="expression" dxfId="1454" priority="14">
      <formula>F37&lt;0</formula>
    </cfRule>
  </conditionalFormatting>
  <conditionalFormatting sqref="H37:H38">
    <cfRule type="expression" dxfId="1453" priority="11">
      <formula>H37&gt;0</formula>
    </cfRule>
    <cfRule type="expression" dxfId="1452" priority="12">
      <formula>H37&lt;0</formula>
    </cfRule>
  </conditionalFormatting>
  <conditionalFormatting sqref="F23:F26 H23:H26">
    <cfRule type="expression" dxfId="1451" priority="9">
      <formula>F23&gt;0</formula>
    </cfRule>
    <cfRule type="expression" dxfId="1450" priority="10">
      <formula>F23&lt;0</formula>
    </cfRule>
  </conditionalFormatting>
  <conditionalFormatting sqref="Q10">
    <cfRule type="expression" dxfId="1449" priority="3">
      <formula>Q10&gt;0</formula>
    </cfRule>
    <cfRule type="expression" dxfId="1448" priority="4">
      <formula>Q10&lt;0</formula>
    </cfRule>
  </conditionalFormatting>
  <conditionalFormatting sqref="F22 H22">
    <cfRule type="expression" dxfId="1447" priority="1">
      <formula>F22&gt;0</formula>
    </cfRule>
    <cfRule type="expression" dxfId="1446" priority="2">
      <formula>F22&lt;0</formula>
    </cfRule>
  </conditionalFormatting>
  <conditionalFormatting sqref="M41">
    <cfRule type="expression" dxfId="1445" priority="5">
      <formula>M41&gt;0</formula>
    </cfRule>
    <cfRule type="expression" dxfId="144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5" t="s">
        <v>78</v>
      </c>
      <c r="P40" s="76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43" priority="29">
      <formula>F25&gt;0</formula>
    </cfRule>
    <cfRule type="expression" dxfId="1442" priority="30">
      <formula>F25&lt;0</formula>
    </cfRule>
  </conditionalFormatting>
  <conditionalFormatting sqref="Q7">
    <cfRule type="expression" dxfId="1441" priority="27">
      <formula>Q7&gt;0</formula>
    </cfRule>
    <cfRule type="expression" dxfId="1440" priority="28">
      <formula>Q7&lt;0</formula>
    </cfRule>
  </conditionalFormatting>
  <conditionalFormatting sqref="Q8">
    <cfRule type="expression" dxfId="1439" priority="25">
      <formula>Q8&gt;0</formula>
    </cfRule>
    <cfRule type="expression" dxfId="1438" priority="26">
      <formula>Q8&lt;0</formula>
    </cfRule>
  </conditionalFormatting>
  <conditionalFormatting sqref="Q10">
    <cfRule type="expression" dxfId="1437" priority="13">
      <formula>Q10&gt;0</formula>
    </cfRule>
    <cfRule type="expression" dxfId="1436" priority="14">
      <formula>Q10&lt;0</formula>
    </cfRule>
  </conditionalFormatting>
  <conditionalFormatting sqref="M46">
    <cfRule type="expression" dxfId="1435" priority="11">
      <formula>M46&gt;0</formula>
    </cfRule>
    <cfRule type="expression" dxfId="1434" priority="12">
      <formula>M46&lt;0</formula>
    </cfRule>
  </conditionalFormatting>
  <conditionalFormatting sqref="F80:F88 H80:H88">
    <cfRule type="expression" dxfId="1433" priority="9">
      <formula>F80&gt;0</formula>
    </cfRule>
    <cfRule type="expression" dxfId="1432" priority="10">
      <formula>F80&lt;0</formula>
    </cfRule>
  </conditionalFormatting>
  <conditionalFormatting sqref="F75:F79">
    <cfRule type="expression" dxfId="1431" priority="7">
      <formula>F75&gt;0</formula>
    </cfRule>
    <cfRule type="expression" dxfId="1430" priority="8">
      <formula>F75&lt;0</formula>
    </cfRule>
  </conditionalFormatting>
  <conditionalFormatting sqref="H75:H79">
    <cfRule type="expression" dxfId="1429" priority="5">
      <formula>H75&gt;0</formula>
    </cfRule>
    <cfRule type="expression" dxfId="1428" priority="6">
      <formula>H75&lt;0</formula>
    </cfRule>
  </conditionalFormatting>
  <conditionalFormatting sqref="F71:F74">
    <cfRule type="expression" dxfId="1427" priority="3">
      <formula>F71&gt;0</formula>
    </cfRule>
    <cfRule type="expression" dxfId="1426" priority="4">
      <formula>F71&lt;0</formula>
    </cfRule>
  </conditionalFormatting>
  <conditionalFormatting sqref="H71:H74">
    <cfRule type="expression" dxfId="1425" priority="1">
      <formula>H71&gt;0</formula>
    </cfRule>
    <cfRule type="expression" dxfId="142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747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23" priority="21">
      <formula>F47&gt;0</formula>
    </cfRule>
    <cfRule type="expression" dxfId="1422" priority="22">
      <formula>F47&lt;0</formula>
    </cfRule>
  </conditionalFormatting>
  <conditionalFormatting sqref="Q7">
    <cfRule type="expression" dxfId="1421" priority="19">
      <formula>Q7&gt;0</formula>
    </cfRule>
    <cfRule type="expression" dxfId="1420" priority="20">
      <formula>Q7&lt;0</formula>
    </cfRule>
  </conditionalFormatting>
  <conditionalFormatting sqref="Q8">
    <cfRule type="expression" dxfId="1419" priority="17">
      <formula>Q8&gt;0</formula>
    </cfRule>
    <cfRule type="expression" dxfId="1418" priority="18">
      <formula>Q8&lt;0</formula>
    </cfRule>
  </conditionalFormatting>
  <conditionalFormatting sqref="F25:F46">
    <cfRule type="expression" dxfId="1417" priority="15">
      <formula>F25&gt;0</formula>
    </cfRule>
    <cfRule type="expression" dxfId="1416" priority="16">
      <formula>F25&lt;0</formula>
    </cfRule>
  </conditionalFormatting>
  <conditionalFormatting sqref="H25:H46">
    <cfRule type="expression" dxfId="1415" priority="13">
      <formula>H25&gt;0</formula>
    </cfRule>
    <cfRule type="expression" dxfId="1414" priority="14">
      <formula>H25&lt;0</formula>
    </cfRule>
  </conditionalFormatting>
  <conditionalFormatting sqref="F89:F110">
    <cfRule type="expression" dxfId="1413" priority="11">
      <formula>F89&gt;0</formula>
    </cfRule>
    <cfRule type="expression" dxfId="1412" priority="12">
      <formula>F89&lt;0</formula>
    </cfRule>
  </conditionalFormatting>
  <conditionalFormatting sqref="H89:H110">
    <cfRule type="expression" dxfId="1411" priority="9">
      <formula>H89&gt;0</formula>
    </cfRule>
    <cfRule type="expression" dxfId="1410" priority="10">
      <formula>H89&lt;0</formula>
    </cfRule>
  </conditionalFormatting>
  <conditionalFormatting sqref="Q10">
    <cfRule type="expression" dxfId="1409" priority="7">
      <formula>Q10&gt;0</formula>
    </cfRule>
    <cfRule type="expression" dxfId="1408" priority="8">
      <formula>Q10&lt;0</formula>
    </cfRule>
  </conditionalFormatting>
  <conditionalFormatting sqref="J25:J38">
    <cfRule type="expression" dxfId="1407" priority="5">
      <formula>J25&gt;0</formula>
    </cfRule>
    <cfRule type="expression" dxfId="1406" priority="6">
      <formula>J25&lt;0</formula>
    </cfRule>
  </conditionalFormatting>
  <conditionalFormatting sqref="K25:K38">
    <cfRule type="expression" dxfId="1405" priority="3">
      <formula>K25&gt;0</formula>
    </cfRule>
    <cfRule type="expression" dxfId="1404" priority="4">
      <formula>K25&lt;0</formula>
    </cfRule>
  </conditionalFormatting>
  <conditionalFormatting sqref="L25:L38">
    <cfRule type="expression" dxfId="1403" priority="1">
      <formula>L25&gt;0</formula>
    </cfRule>
    <cfRule type="expression" dxfId="14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401" priority="23">
      <formula>F34&gt;0</formula>
    </cfRule>
    <cfRule type="expression" dxfId="1400" priority="24">
      <formula>F34&lt;0</formula>
    </cfRule>
  </conditionalFormatting>
  <conditionalFormatting sqref="Q7">
    <cfRule type="expression" dxfId="1399" priority="21">
      <formula>Q7&gt;0</formula>
    </cfRule>
    <cfRule type="expression" dxfId="1398" priority="22">
      <formula>Q7&lt;0</formula>
    </cfRule>
  </conditionalFormatting>
  <conditionalFormatting sqref="Q8">
    <cfRule type="expression" dxfId="1397" priority="19">
      <formula>Q8&gt;0</formula>
    </cfRule>
    <cfRule type="expression" dxfId="1396" priority="20">
      <formula>Q8&lt;0</formula>
    </cfRule>
  </conditionalFormatting>
  <conditionalFormatting sqref="F25:F33">
    <cfRule type="expression" dxfId="1395" priority="17">
      <formula>F25&gt;0</formula>
    </cfRule>
    <cfRule type="expression" dxfId="1394" priority="18">
      <formula>F25&lt;0</formula>
    </cfRule>
  </conditionalFormatting>
  <conditionalFormatting sqref="H25:H33">
    <cfRule type="expression" dxfId="1393" priority="15">
      <formula>H25&gt;0</formula>
    </cfRule>
    <cfRule type="expression" dxfId="1392" priority="16">
      <formula>H25&lt;0</formula>
    </cfRule>
  </conditionalFormatting>
  <conditionalFormatting sqref="M46">
    <cfRule type="expression" dxfId="1391" priority="13">
      <formula>M46&gt;0</formula>
    </cfRule>
    <cfRule type="expression" dxfId="1390" priority="14">
      <formula>M46&lt;0</formula>
    </cfRule>
  </conditionalFormatting>
  <conditionalFormatting sqref="F79:F87 H79:H87">
    <cfRule type="expression" dxfId="1389" priority="11">
      <formula>F79&gt;0</formula>
    </cfRule>
    <cfRule type="expression" dxfId="1388" priority="12">
      <formula>F79&lt;0</formula>
    </cfRule>
  </conditionalFormatting>
  <conditionalFormatting sqref="F70:F78">
    <cfRule type="expression" dxfId="1387" priority="9">
      <formula>F70&gt;0</formula>
    </cfRule>
    <cfRule type="expression" dxfId="1386" priority="10">
      <formula>F70&lt;0</formula>
    </cfRule>
  </conditionalFormatting>
  <conditionalFormatting sqref="H70:H78">
    <cfRule type="expression" dxfId="1385" priority="7">
      <formula>H70&gt;0</formula>
    </cfRule>
    <cfRule type="expression" dxfId="1384" priority="8">
      <formula>H70&lt;0</formula>
    </cfRule>
  </conditionalFormatting>
  <conditionalFormatting sqref="J27:K27 J30:K30 J33:K33 J36:K36 J39:K39 J42:K42">
    <cfRule type="expression" dxfId="1383" priority="5">
      <formula>J27&gt;0</formula>
    </cfRule>
    <cfRule type="expression" dxfId="1382" priority="6">
      <formula>J27&lt;0</formula>
    </cfRule>
  </conditionalFormatting>
  <conditionalFormatting sqref="J28:K29 J31:K32 J34:K35 J37:K38 J40:K41">
    <cfRule type="expression" dxfId="1381" priority="3">
      <formula>J28&gt;0</formula>
    </cfRule>
    <cfRule type="expression" dxfId="1380" priority="4">
      <formula>J28&lt;0</formula>
    </cfRule>
  </conditionalFormatting>
  <conditionalFormatting sqref="L27:L42">
    <cfRule type="expression" dxfId="1379" priority="1">
      <formula>L27&gt;0</formula>
    </cfRule>
    <cfRule type="expression" dxfId="137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5" t="s">
        <v>78</v>
      </c>
      <c r="P40" s="76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77" priority="9">
      <formula>F57&gt;0</formula>
    </cfRule>
    <cfRule type="expression" dxfId="1376" priority="10">
      <formula>F57&lt;0</formula>
    </cfRule>
  </conditionalFormatting>
  <conditionalFormatting sqref="Q7">
    <cfRule type="expression" dxfId="1375" priority="7">
      <formula>Q7&gt;0</formula>
    </cfRule>
    <cfRule type="expression" dxfId="1374" priority="8">
      <formula>Q7&lt;0</formula>
    </cfRule>
  </conditionalFormatting>
  <conditionalFormatting sqref="Q8">
    <cfRule type="expression" dxfId="1373" priority="5">
      <formula>Q8&gt;0</formula>
    </cfRule>
    <cfRule type="expression" dxfId="1372" priority="6">
      <formula>Q8&lt;0</formula>
    </cfRule>
  </conditionalFormatting>
  <conditionalFormatting sqref="F25:F56">
    <cfRule type="expression" dxfId="1371" priority="3">
      <formula>F25&gt;0</formula>
    </cfRule>
    <cfRule type="expression" dxfId="1370" priority="4">
      <formula>F25&lt;0</formula>
    </cfRule>
  </conditionalFormatting>
  <conditionalFormatting sqref="H25:H56">
    <cfRule type="expression" dxfId="1369" priority="1">
      <formula>H25&gt;0</formula>
    </cfRule>
    <cfRule type="expression" dxfId="136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5" t="s">
        <v>78</v>
      </c>
      <c r="P40" s="76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67" priority="15">
      <formula>F57&gt;0</formula>
    </cfRule>
    <cfRule type="expression" dxfId="1366" priority="16">
      <formula>F57&lt;0</formula>
    </cfRule>
  </conditionalFormatting>
  <conditionalFormatting sqref="Q7">
    <cfRule type="expression" dxfId="1365" priority="13">
      <formula>Q7&gt;0</formula>
    </cfRule>
    <cfRule type="expression" dxfId="1364" priority="14">
      <formula>Q7&lt;0</formula>
    </cfRule>
  </conditionalFormatting>
  <conditionalFormatting sqref="Q8">
    <cfRule type="expression" dxfId="1363" priority="11">
      <formula>Q8&gt;0</formula>
    </cfRule>
    <cfRule type="expression" dxfId="1362" priority="12">
      <formula>Q8&lt;0</formula>
    </cfRule>
  </conditionalFormatting>
  <conditionalFormatting sqref="F25:F56">
    <cfRule type="expression" dxfId="1361" priority="9">
      <formula>F25&gt;0</formula>
    </cfRule>
    <cfRule type="expression" dxfId="1360" priority="10">
      <formula>F25&lt;0</formula>
    </cfRule>
  </conditionalFormatting>
  <conditionalFormatting sqref="H25:H56">
    <cfRule type="expression" dxfId="1359" priority="7">
      <formula>H25&gt;0</formula>
    </cfRule>
    <cfRule type="expression" dxfId="1358" priority="8">
      <formula>H25&lt;0</formula>
    </cfRule>
  </conditionalFormatting>
  <conditionalFormatting sqref="M58">
    <cfRule type="expression" dxfId="1357" priority="5">
      <formula>M58&gt;0</formula>
    </cfRule>
    <cfRule type="expression" dxfId="1356" priority="6">
      <formula>M58&lt;0</formula>
    </cfRule>
  </conditionalFormatting>
  <conditionalFormatting sqref="F84:F115">
    <cfRule type="expression" dxfId="1355" priority="3">
      <formula>F84&gt;0</formula>
    </cfRule>
    <cfRule type="expression" dxfId="1354" priority="4">
      <formula>F84&lt;0</formula>
    </cfRule>
  </conditionalFormatting>
  <conditionalFormatting sqref="H84:H115">
    <cfRule type="expression" dxfId="1353" priority="1">
      <formula>H84&gt;0</formula>
    </cfRule>
    <cfRule type="expression" dxfId="135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1" priority="21">
      <formula>F47&gt;0</formula>
    </cfRule>
    <cfRule type="expression" dxfId="1350" priority="22">
      <formula>F47&lt;0</formula>
    </cfRule>
  </conditionalFormatting>
  <conditionalFormatting sqref="Q7">
    <cfRule type="expression" dxfId="1349" priority="19">
      <formula>Q7&gt;0</formula>
    </cfRule>
    <cfRule type="expression" dxfId="1348" priority="20">
      <formula>Q7&lt;0</formula>
    </cfRule>
  </conditionalFormatting>
  <conditionalFormatting sqref="Q8">
    <cfRule type="expression" dxfId="1347" priority="17">
      <formula>Q8&gt;0</formula>
    </cfRule>
    <cfRule type="expression" dxfId="1346" priority="18">
      <formula>Q8&lt;0</formula>
    </cfRule>
  </conditionalFormatting>
  <conditionalFormatting sqref="F25:F46">
    <cfRule type="expression" dxfId="1345" priority="15">
      <formula>F25&gt;0</formula>
    </cfRule>
    <cfRule type="expression" dxfId="1344" priority="16">
      <formula>F25&lt;0</formula>
    </cfRule>
  </conditionalFormatting>
  <conditionalFormatting sqref="H25:H46">
    <cfRule type="expression" dxfId="1343" priority="13">
      <formula>H25&gt;0</formula>
    </cfRule>
    <cfRule type="expression" dxfId="1342" priority="14">
      <formula>H25&lt;0</formula>
    </cfRule>
  </conditionalFormatting>
  <conditionalFormatting sqref="F89:F110">
    <cfRule type="expression" dxfId="1341" priority="11">
      <formula>F89&gt;0</formula>
    </cfRule>
    <cfRule type="expression" dxfId="1340" priority="12">
      <formula>F89&lt;0</formula>
    </cfRule>
  </conditionalFormatting>
  <conditionalFormatting sqref="H89:H110">
    <cfRule type="expression" dxfId="1339" priority="9">
      <formula>H89&gt;0</formula>
    </cfRule>
    <cfRule type="expression" dxfId="1338" priority="10">
      <formula>H89&lt;0</formula>
    </cfRule>
  </conditionalFormatting>
  <conditionalFormatting sqref="Q10">
    <cfRule type="expression" dxfId="1337" priority="7">
      <formula>Q10&gt;0</formula>
    </cfRule>
    <cfRule type="expression" dxfId="1336" priority="8">
      <formula>Q10&lt;0</formula>
    </cfRule>
  </conditionalFormatting>
  <conditionalFormatting sqref="J25:J38">
    <cfRule type="expression" dxfId="1335" priority="5">
      <formula>J25&gt;0</formula>
    </cfRule>
    <cfRule type="expression" dxfId="1334" priority="6">
      <formula>J25&lt;0</formula>
    </cfRule>
  </conditionalFormatting>
  <conditionalFormatting sqref="K25:K38">
    <cfRule type="expression" dxfId="1333" priority="3">
      <formula>K25&gt;0</formula>
    </cfRule>
    <cfRule type="expression" dxfId="1332" priority="4">
      <formula>K25&lt;0</formula>
    </cfRule>
  </conditionalFormatting>
  <conditionalFormatting sqref="L25:L38">
    <cfRule type="expression" dxfId="1331" priority="1">
      <formula>L25&gt;0</formula>
    </cfRule>
    <cfRule type="expression" dxfId="133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86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68.28515625" style="755" bestFit="1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4800</v>
      </c>
      <c r="Y2" s="62">
        <v>42804</v>
      </c>
      <c r="Z2" s="766" t="s">
        <v>725</v>
      </c>
      <c r="AA2" s="766"/>
      <c r="AB2" s="766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33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15.877379166666651</v>
      </c>
      <c r="Y3" s="62">
        <v>42866</v>
      </c>
      <c r="Z3" s="766" t="s">
        <v>726</v>
      </c>
      <c r="AA3" s="766"/>
      <c r="AB3" s="766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16.93</v>
      </c>
      <c r="R4" s="487">
        <v>0</v>
      </c>
      <c r="Y4" s="62">
        <v>43088</v>
      </c>
      <c r="Z4" s="755" t="s">
        <v>843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792</v>
      </c>
      <c r="O5" s="11" t="s">
        <v>67</v>
      </c>
      <c r="Q5" s="3">
        <f>Q4*Q2</f>
        <v>81264</v>
      </c>
      <c r="Y5" s="62">
        <v>43096</v>
      </c>
      <c r="Z5" s="755" t="s">
        <v>849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76211.419999999925</v>
      </c>
      <c r="Y6" s="62"/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19668.151000001701</v>
      </c>
      <c r="R7">
        <v>4800</v>
      </c>
      <c r="U7" s="179"/>
      <c r="Y7" s="62"/>
    </row>
    <row r="8" spans="1:32" x14ac:dyDescent="0.25">
      <c r="A8" s="622"/>
      <c r="B8" s="488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K60+M60-F60+Q2*Q4</f>
        <v>5052.5800000000745</v>
      </c>
      <c r="Y8" s="62"/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6.6296888314114594E-2</v>
      </c>
      <c r="Y9" s="62"/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M421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  <c r="Y11" s="62"/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62"/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740</v>
      </c>
      <c r="Q14" s="694" t="s">
        <v>741</v>
      </c>
      <c r="R14" s="692" t="s">
        <v>734</v>
      </c>
      <c r="S14" s="692" t="s">
        <v>735</v>
      </c>
      <c r="T14" s="694" t="s">
        <v>737</v>
      </c>
      <c r="U14" s="694" t="s">
        <v>738</v>
      </c>
      <c r="V14" s="692" t="s">
        <v>736</v>
      </c>
      <c r="W14" s="693" t="s">
        <v>739</v>
      </c>
      <c r="Y14" s="62"/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742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743</v>
      </c>
      <c r="Q16" s="691" t="s">
        <v>733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/>
    </row>
    <row r="17" spans="2:25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62"/>
    </row>
    <row r="18" spans="2:25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62"/>
    </row>
    <row r="19" spans="2:25" x14ac:dyDescent="0.25">
      <c r="B19" s="488">
        <v>42782</v>
      </c>
      <c r="C19" s="4">
        <v>300</v>
      </c>
      <c r="D19" s="235">
        <v>16.28</v>
      </c>
      <c r="E19" s="3">
        <v>0</v>
      </c>
      <c r="F19" s="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5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5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5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5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5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5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5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5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5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5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5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5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5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29"/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29"/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29"/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29"/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29"/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29"/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29"/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29"/>
      <c r="O41" s="765" t="s">
        <v>78</v>
      </c>
      <c r="P41" s="765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20.654599999999999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20.485299999999999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20.315999999999999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20.146699999999999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19.977399999999999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19.8081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19.6388</v>
      </c>
    </row>
    <row r="49" spans="1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19.469499999999996</v>
      </c>
    </row>
    <row r="50" spans="1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19.300199999999997</v>
      </c>
    </row>
    <row r="51" spans="1:16" x14ac:dyDescent="0.25">
      <c r="C51" s="4"/>
      <c r="G51" s="29"/>
      <c r="O51" s="81">
        <v>1.1299999999999999</v>
      </c>
      <c r="P51" s="81">
        <f t="shared" si="2"/>
        <v>19.130899999999997</v>
      </c>
    </row>
    <row r="52" spans="1:16" x14ac:dyDescent="0.25">
      <c r="G52" s="29"/>
      <c r="O52" s="81">
        <v>1.1200000000000001</v>
      </c>
      <c r="P52" s="81">
        <f t="shared" si="2"/>
        <v>18.961600000000001</v>
      </c>
    </row>
    <row r="53" spans="1:16" ht="15" customHeight="1" x14ac:dyDescent="0.25">
      <c r="G53" s="29"/>
      <c r="O53" s="81">
        <v>1.1100000000000001</v>
      </c>
      <c r="P53" s="81">
        <f t="shared" si="2"/>
        <v>18.792300000000001</v>
      </c>
    </row>
    <row r="54" spans="1:16" x14ac:dyDescent="0.25">
      <c r="G54" s="29"/>
      <c r="O54" s="81">
        <v>1.1000000000000001</v>
      </c>
      <c r="P54" s="81">
        <f>O54*$Q$4</f>
        <v>18.623000000000001</v>
      </c>
    </row>
    <row r="55" spans="1:16" x14ac:dyDescent="0.25">
      <c r="G55" s="29"/>
      <c r="O55" s="81">
        <v>1.0900000000000001</v>
      </c>
      <c r="P55" s="81">
        <f t="shared" ref="P55:P74" si="3">O55*$Q$4</f>
        <v>18.453700000000001</v>
      </c>
    </row>
    <row r="56" spans="1:16" x14ac:dyDescent="0.25">
      <c r="G56" s="29"/>
      <c r="O56" s="81">
        <v>1.08</v>
      </c>
      <c r="P56" s="81">
        <f t="shared" si="3"/>
        <v>18.284400000000002</v>
      </c>
    </row>
    <row r="57" spans="1:16" x14ac:dyDescent="0.25">
      <c r="G57" s="29"/>
      <c r="O57" s="81">
        <v>1.07</v>
      </c>
      <c r="P57" s="81">
        <f t="shared" si="3"/>
        <v>18.115100000000002</v>
      </c>
    </row>
    <row r="58" spans="1:16" x14ac:dyDescent="0.25">
      <c r="G58" s="29"/>
      <c r="O58" s="81">
        <v>1.06</v>
      </c>
      <c r="P58" s="81">
        <f t="shared" si="3"/>
        <v>17.945800000000002</v>
      </c>
    </row>
    <row r="59" spans="1:16" x14ac:dyDescent="0.25">
      <c r="G59" s="29"/>
      <c r="O59" s="81">
        <v>1.05</v>
      </c>
      <c r="P59" s="81">
        <f t="shared" si="3"/>
        <v>17.776500000000002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9800</v>
      </c>
      <c r="I60" s="79"/>
      <c r="J60" s="18"/>
      <c r="K60" s="18">
        <f>SUM(K2:K59)</f>
        <v>140743.18000000005</v>
      </c>
      <c r="L60" s="14"/>
      <c r="M60" s="18">
        <f>SUM(M2:M59)</f>
        <v>1338.25</v>
      </c>
      <c r="O60" s="81">
        <v>1.04</v>
      </c>
      <c r="P60" s="81">
        <f t="shared" si="3"/>
        <v>17.607199999999999</v>
      </c>
    </row>
    <row r="61" spans="1:16" ht="15.75" thickBot="1" x14ac:dyDescent="0.3">
      <c r="A61" s="347" t="s">
        <v>194</v>
      </c>
      <c r="B61" s="491"/>
      <c r="C61" s="349">
        <f>SumByColor($A$61, C2:C59)</f>
        <v>9800</v>
      </c>
      <c r="D61" s="349"/>
      <c r="E61" s="349"/>
      <c r="F61" s="350">
        <f>SumByColor($A$61, F2:F59)</f>
        <v>138902</v>
      </c>
      <c r="G61" s="349"/>
      <c r="H61" s="349">
        <f>SumByColor($A$61, H2:H59)</f>
        <v>9800</v>
      </c>
      <c r="I61" s="349"/>
      <c r="J61" s="350"/>
      <c r="K61" s="350">
        <f>SumByColor($A$61, K2:K59)</f>
        <v>140746</v>
      </c>
      <c r="L61" s="349"/>
      <c r="M61" s="350">
        <f>SumByColor($A$61, M2:M59)</f>
        <v>1338</v>
      </c>
      <c r="O61" s="81">
        <v>1.03</v>
      </c>
      <c r="P61" s="81">
        <f t="shared" si="3"/>
        <v>17.437899999999999</v>
      </c>
    </row>
    <row r="62" spans="1:16" x14ac:dyDescent="0.25">
      <c r="O62" s="81">
        <v>1.02</v>
      </c>
      <c r="P62" s="81">
        <f t="shared" si="3"/>
        <v>17.268599999999999</v>
      </c>
    </row>
    <row r="63" spans="1:16" x14ac:dyDescent="0.25">
      <c r="O63" s="81">
        <v>1.01</v>
      </c>
      <c r="P63" s="81">
        <f t="shared" si="3"/>
        <v>17.099299999999999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516</v>
      </c>
      <c r="K64" s="224" t="s">
        <v>150</v>
      </c>
      <c r="L64" s="224"/>
      <c r="O64" s="81">
        <v>1</v>
      </c>
      <c r="P64" s="81">
        <f t="shared" si="3"/>
        <v>16.93</v>
      </c>
    </row>
    <row r="65" spans="1:16" x14ac:dyDescent="0.25">
      <c r="A65" t="s">
        <v>443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16.7607</v>
      </c>
    </row>
    <row r="66" spans="1:16" x14ac:dyDescent="0.25">
      <c r="A66" t="s">
        <v>455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16.5914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16.4221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16.252800000000001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16.083499999999997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15.914199999999999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15.744900000000001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15.5756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185</v>
      </c>
      <c r="J73" s="39"/>
      <c r="K73" s="39">
        <v>12890</v>
      </c>
      <c r="L73" s="39"/>
      <c r="O73" s="81">
        <v>0.91</v>
      </c>
      <c r="P73" s="81">
        <f t="shared" si="3"/>
        <v>15.4063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15.237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15.0677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14.898400000000001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14.729099999999999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14.559799999999999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14.390499999999999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829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836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1:12" x14ac:dyDescent="0.25">
      <c r="A129">
        <v>5100</v>
      </c>
      <c r="B129" s="153">
        <v>43088</v>
      </c>
      <c r="C129" s="10">
        <v>5600</v>
      </c>
      <c r="D129" s="237">
        <v>15.986000000000001</v>
      </c>
      <c r="E129" s="39">
        <v>16.02</v>
      </c>
      <c r="F129" s="39">
        <f t="shared" ref="F129:F132" si="76">C129*(E129-D129)</f>
        <v>190.39999999999395</v>
      </c>
      <c r="G129" s="39">
        <f t="shared" ref="G129:G132" si="77">D129*C129</f>
        <v>89521.600000000006</v>
      </c>
      <c r="H129" s="226">
        <f t="shared" ref="H129:H132" si="78">(E129-D129)/D129</f>
        <v>2.1268610033778881E-3</v>
      </c>
      <c r="I129" s="39"/>
      <c r="J129" s="39">
        <v>66</v>
      </c>
      <c r="K129" s="39">
        <v>14803</v>
      </c>
      <c r="L129" s="39"/>
    </row>
    <row r="130" spans="1:12" x14ac:dyDescent="0.25">
      <c r="B130" s="153">
        <v>43089</v>
      </c>
      <c r="C130" s="10">
        <v>5500</v>
      </c>
      <c r="D130" s="237">
        <v>15.981</v>
      </c>
      <c r="E130" s="39">
        <v>16.32</v>
      </c>
      <c r="F130" s="39">
        <f t="shared" si="76"/>
        <v>1864.5000000000023</v>
      </c>
      <c r="G130" s="39">
        <f t="shared" si="77"/>
        <v>87895.5</v>
      </c>
      <c r="H130" s="226">
        <f t="shared" si="78"/>
        <v>2.1212690069457505E-2</v>
      </c>
      <c r="I130" s="39"/>
      <c r="J130" s="39"/>
      <c r="K130" s="39">
        <v>16478</v>
      </c>
      <c r="L130" s="39"/>
    </row>
    <row r="131" spans="1:12" x14ac:dyDescent="0.25">
      <c r="B131" s="153">
        <v>43090</v>
      </c>
      <c r="C131" s="10">
        <v>5000</v>
      </c>
      <c r="D131" s="237">
        <v>15.917999999999999</v>
      </c>
      <c r="E131" s="39">
        <v>16.8</v>
      </c>
      <c r="F131" s="39">
        <f t="shared" si="76"/>
        <v>4410.0000000000073</v>
      </c>
      <c r="G131" s="39">
        <f t="shared" si="77"/>
        <v>79590</v>
      </c>
      <c r="H131" s="226">
        <f t="shared" si="78"/>
        <v>5.5408970976253392E-2</v>
      </c>
      <c r="I131" s="39"/>
      <c r="J131" s="39"/>
      <c r="K131" s="39">
        <v>18624</v>
      </c>
      <c r="L131" s="39"/>
    </row>
    <row r="132" spans="1:12" x14ac:dyDescent="0.25">
      <c r="A132">
        <v>4500</v>
      </c>
      <c r="B132" s="153">
        <v>43090</v>
      </c>
      <c r="C132" s="10">
        <v>4800</v>
      </c>
      <c r="D132" s="237">
        <v>15.877000000000001</v>
      </c>
      <c r="E132" s="39">
        <v>17.05</v>
      </c>
      <c r="F132" s="39">
        <f t="shared" si="76"/>
        <v>5630.4000000000005</v>
      </c>
      <c r="G132" s="39">
        <f t="shared" si="77"/>
        <v>76209.600000000006</v>
      </c>
      <c r="H132" s="226">
        <f t="shared" si="78"/>
        <v>7.3880456005542605E-2</v>
      </c>
      <c r="I132" s="39"/>
      <c r="J132" s="39"/>
      <c r="K132" s="39">
        <v>20244</v>
      </c>
      <c r="L132" s="39"/>
    </row>
    <row r="133" spans="1:12" x14ac:dyDescent="0.25">
      <c r="A133">
        <v>4700</v>
      </c>
      <c r="B133" s="153">
        <v>43096</v>
      </c>
      <c r="C133" s="10">
        <v>4800</v>
      </c>
      <c r="D133" s="237">
        <v>15.877000000000001</v>
      </c>
      <c r="E133" s="39">
        <v>17.010000000000002</v>
      </c>
      <c r="F133" s="39">
        <f t="shared" ref="F133" si="79">C133*(E133-D133)</f>
        <v>5438.4000000000042</v>
      </c>
      <c r="G133" s="39">
        <f t="shared" ref="G133" si="80">D133*C133</f>
        <v>76209.600000000006</v>
      </c>
      <c r="H133" s="226">
        <f t="shared" ref="H133" si="81">(E133-D133)/D133</f>
        <v>7.136108836681998E-2</v>
      </c>
      <c r="I133" s="39"/>
      <c r="J133" s="39">
        <v>69.88</v>
      </c>
      <c r="K133" s="39">
        <v>20245</v>
      </c>
      <c r="L133" s="39"/>
    </row>
    <row r="134" spans="1:12" x14ac:dyDescent="0.25">
      <c r="B134" s="153"/>
      <c r="C134" s="10"/>
      <c r="D134" s="237"/>
      <c r="E134" s="39"/>
      <c r="F134" s="39"/>
      <c r="G134" s="39"/>
      <c r="H134" s="226"/>
      <c r="I134" s="39"/>
      <c r="J134" s="39"/>
      <c r="K134" s="39"/>
      <c r="L134" s="39"/>
    </row>
    <row r="135" spans="1:12" x14ac:dyDescent="0.25">
      <c r="B135" s="153"/>
      <c r="C135" s="10"/>
      <c r="D135" s="237"/>
      <c r="E135" s="39"/>
      <c r="F135" s="39"/>
      <c r="G135" s="39"/>
      <c r="H135" s="226"/>
      <c r="I135" s="39"/>
      <c r="J135" s="39"/>
      <c r="K135" s="39"/>
      <c r="L135" s="39"/>
    </row>
    <row r="136" spans="1:12" x14ac:dyDescent="0.25">
      <c r="B136" s="153"/>
      <c r="C136" s="10"/>
      <c r="D136" s="237"/>
      <c r="E136" s="39"/>
      <c r="F136" s="39"/>
      <c r="G136" s="39"/>
      <c r="H136" s="226"/>
      <c r="I136" s="39"/>
      <c r="J136" s="39"/>
      <c r="K136" s="39"/>
      <c r="L136" s="39"/>
    </row>
    <row r="137" spans="1:12" x14ac:dyDescent="0.25">
      <c r="B137" s="153"/>
      <c r="C137" s="10"/>
      <c r="D137" s="237"/>
      <c r="E137" s="39"/>
      <c r="F137" s="39"/>
      <c r="G137" s="39"/>
      <c r="H137" s="226"/>
      <c r="I137" s="39"/>
      <c r="J137" s="39"/>
      <c r="K137" s="39"/>
      <c r="L137" s="39"/>
    </row>
    <row r="138" spans="1:12" x14ac:dyDescent="0.25">
      <c r="B138" s="153"/>
      <c r="C138" s="10"/>
      <c r="D138" s="237"/>
      <c r="E138" s="39"/>
      <c r="F138" s="39"/>
      <c r="G138" s="39"/>
      <c r="H138" s="226"/>
      <c r="I138" s="39"/>
      <c r="J138" s="39"/>
      <c r="K138" s="39"/>
      <c r="L138" s="39"/>
    </row>
    <row r="139" spans="1:12" x14ac:dyDescent="0.25">
      <c r="B139" s="153"/>
      <c r="C139" s="10"/>
      <c r="D139" s="237"/>
      <c r="E139" s="39"/>
      <c r="F139" s="39"/>
      <c r="G139" s="39"/>
      <c r="H139" s="226"/>
      <c r="I139" s="39"/>
      <c r="J139" s="39"/>
      <c r="K139" s="39"/>
      <c r="L139" s="39"/>
    </row>
    <row r="140" spans="1:12" ht="15" customHeight="1" x14ac:dyDescent="0.25">
      <c r="B140" s="153"/>
      <c r="C140" s="10"/>
      <c r="D140" s="237"/>
      <c r="E140" s="39"/>
      <c r="F140" s="39"/>
      <c r="G140" s="39"/>
      <c r="H140" s="226"/>
      <c r="I140" s="39"/>
      <c r="J140" s="39"/>
      <c r="K140" s="39"/>
      <c r="L140" s="39"/>
    </row>
    <row r="141" spans="1:12" x14ac:dyDescent="0.25">
      <c r="B141" s="153"/>
      <c r="C141" s="10"/>
      <c r="D141" s="237"/>
      <c r="E141" s="39"/>
      <c r="F141" s="39"/>
      <c r="G141" s="39"/>
      <c r="H141" s="226"/>
      <c r="I141" s="39"/>
      <c r="J141" s="39"/>
      <c r="K141" s="39"/>
      <c r="L141" s="39"/>
    </row>
    <row r="142" spans="1:12" x14ac:dyDescent="0.25">
      <c r="B142" s="153"/>
      <c r="C142" s="10"/>
      <c r="D142" s="237"/>
      <c r="E142" s="39"/>
      <c r="F142" s="39"/>
      <c r="G142" s="39"/>
      <c r="H142" s="226"/>
      <c r="I142" s="39"/>
      <c r="J142" s="39"/>
      <c r="K142" s="39"/>
      <c r="L142" s="39"/>
    </row>
    <row r="143" spans="1:12" x14ac:dyDescent="0.25">
      <c r="B143" s="153"/>
      <c r="C143" s="10"/>
      <c r="D143" s="237"/>
      <c r="E143" s="39"/>
      <c r="F143" s="39"/>
      <c r="G143" s="39"/>
      <c r="H143" s="226"/>
      <c r="I143" s="39"/>
      <c r="J143" s="39"/>
      <c r="K143" s="39"/>
      <c r="L143" s="39"/>
    </row>
    <row r="144" spans="1:12" x14ac:dyDescent="0.25">
      <c r="B144" s="153"/>
      <c r="C144" s="10"/>
      <c r="D144" s="237"/>
      <c r="E144" s="39"/>
      <c r="F144" s="39"/>
      <c r="G144" s="39"/>
      <c r="H144" s="226"/>
      <c r="I144" s="39"/>
      <c r="J144" s="39"/>
      <c r="K144" s="39"/>
      <c r="L144" s="39"/>
    </row>
    <row r="145" spans="2:12" x14ac:dyDescent="0.25">
      <c r="B145" s="153"/>
      <c r="C145" s="10"/>
      <c r="D145" s="237"/>
      <c r="E145" s="39"/>
      <c r="F145" s="39"/>
      <c r="G145" s="39"/>
      <c r="H145" s="226"/>
      <c r="I145" s="39"/>
      <c r="J145" s="39"/>
      <c r="K145" s="39"/>
      <c r="L145" s="39"/>
    </row>
    <row r="146" spans="2:12" x14ac:dyDescent="0.25">
      <c r="B146" s="153"/>
      <c r="C146" s="10"/>
      <c r="D146" s="237"/>
      <c r="E146" s="39"/>
      <c r="F146" s="39"/>
      <c r="G146" s="39"/>
      <c r="H146" s="226"/>
      <c r="I146" s="39"/>
      <c r="J146" s="39"/>
      <c r="K146" s="39"/>
      <c r="L146" s="39"/>
    </row>
    <row r="147" spans="2:12" x14ac:dyDescent="0.25">
      <c r="B147" s="153"/>
      <c r="C147" s="10"/>
      <c r="D147" s="237"/>
      <c r="E147" s="39"/>
      <c r="F147" s="39"/>
      <c r="G147" s="39"/>
      <c r="H147" s="226"/>
      <c r="I147" s="39"/>
      <c r="J147" s="39"/>
      <c r="K147" s="39"/>
      <c r="L147" s="39"/>
    </row>
    <row r="148" spans="2:12" x14ac:dyDescent="0.25">
      <c r="B148" s="153"/>
      <c r="C148" s="10"/>
      <c r="D148" s="237"/>
      <c r="E148" s="39"/>
      <c r="F148" s="39"/>
      <c r="G148" s="39"/>
      <c r="H148" s="226"/>
      <c r="I148" s="39"/>
      <c r="J148" s="39"/>
      <c r="K148" s="39"/>
      <c r="L148" s="39"/>
    </row>
    <row r="149" spans="2:12" x14ac:dyDescent="0.25">
      <c r="B149" s="153"/>
      <c r="C149" s="10"/>
      <c r="D149" s="237"/>
      <c r="E149" s="39"/>
      <c r="F149" s="39"/>
      <c r="G149" s="39"/>
      <c r="H149" s="226"/>
      <c r="I149" s="39"/>
      <c r="J149" s="39"/>
      <c r="K149" s="39"/>
      <c r="L149" s="39"/>
    </row>
    <row r="150" spans="2:12" x14ac:dyDescent="0.25">
      <c r="B150" s="153"/>
      <c r="C150" s="10"/>
      <c r="D150" s="237"/>
      <c r="E150" s="39"/>
      <c r="F150" s="39"/>
      <c r="G150" s="39"/>
      <c r="H150" s="226"/>
      <c r="I150" s="39"/>
      <c r="J150" s="39"/>
      <c r="K150" s="39"/>
      <c r="L150" s="39"/>
    </row>
    <row r="151" spans="2:12" x14ac:dyDescent="0.25">
      <c r="B151" s="153"/>
      <c r="C151" s="10"/>
      <c r="D151" s="237"/>
      <c r="E151" s="39"/>
      <c r="F151" s="39"/>
      <c r="G151" s="39"/>
      <c r="H151" s="226"/>
      <c r="I151" s="39"/>
      <c r="J151" s="39"/>
      <c r="K151" s="39"/>
      <c r="L151" s="39"/>
    </row>
    <row r="152" spans="2:12" x14ac:dyDescent="0.25">
      <c r="B152" s="153"/>
      <c r="C152" s="10"/>
      <c r="D152" s="237"/>
      <c r="E152" s="39"/>
      <c r="F152" s="39"/>
      <c r="G152" s="39"/>
      <c r="H152" s="226"/>
      <c r="I152" s="39"/>
      <c r="J152" s="39"/>
      <c r="K152" s="39"/>
      <c r="L152" s="39"/>
    </row>
    <row r="153" spans="2:12" x14ac:dyDescent="0.25">
      <c r="B153" s="153"/>
      <c r="C153" s="10"/>
      <c r="D153" s="237"/>
      <c r="E153" s="39"/>
      <c r="F153" s="39"/>
      <c r="G153" s="39"/>
      <c r="H153" s="226"/>
      <c r="I153" s="39"/>
      <c r="J153" s="39"/>
      <c r="K153" s="39"/>
      <c r="L153" s="39"/>
    </row>
    <row r="154" spans="2:12" ht="15" customHeight="1" x14ac:dyDescent="0.25">
      <c r="B154" s="153"/>
      <c r="C154" s="10"/>
      <c r="D154" s="237"/>
      <c r="E154" s="39"/>
      <c r="F154" s="39"/>
      <c r="G154" s="39"/>
      <c r="H154" s="226"/>
      <c r="I154" s="39"/>
      <c r="J154" s="39"/>
      <c r="K154" s="39"/>
      <c r="L154" s="39"/>
    </row>
    <row r="155" spans="2:12" x14ac:dyDescent="0.25">
      <c r="B155" s="153"/>
      <c r="C155" s="10"/>
      <c r="D155" s="237"/>
      <c r="E155" s="39"/>
      <c r="F155" s="39"/>
      <c r="G155" s="39"/>
      <c r="H155" s="226"/>
      <c r="I155" s="39"/>
      <c r="J155" s="39"/>
      <c r="K155" s="39"/>
      <c r="L155" s="39"/>
    </row>
    <row r="156" spans="2:12" x14ac:dyDescent="0.25">
      <c r="B156" s="153"/>
      <c r="C156" s="10"/>
      <c r="D156" s="237"/>
      <c r="E156" s="39"/>
      <c r="F156" s="39"/>
      <c r="G156" s="39"/>
      <c r="H156" s="226"/>
      <c r="I156" s="39"/>
      <c r="J156" s="39"/>
      <c r="K156" s="39"/>
      <c r="L156" s="39"/>
    </row>
    <row r="161" spans="2:9" x14ac:dyDescent="0.25">
      <c r="B161" s="633" t="s">
        <v>113</v>
      </c>
      <c r="C161" s="498" t="s">
        <v>146</v>
      </c>
      <c r="D161" s="634" t="s">
        <v>145</v>
      </c>
      <c r="E161" s="500" t="s">
        <v>147</v>
      </c>
      <c r="F161" s="501" t="s">
        <v>65</v>
      </c>
      <c r="G161" s="502" t="s">
        <v>151</v>
      </c>
      <c r="H161" s="501" t="s">
        <v>88</v>
      </c>
      <c r="I161" s="502" t="s">
        <v>154</v>
      </c>
    </row>
    <row r="162" spans="2:9" x14ac:dyDescent="0.25">
      <c r="B162" s="635">
        <v>42305</v>
      </c>
      <c r="C162" s="371">
        <v>2000</v>
      </c>
      <c r="D162" s="636">
        <v>34.06</v>
      </c>
      <c r="E162" s="372">
        <v>17.68</v>
      </c>
      <c r="F162" s="372">
        <v>-32767.45</v>
      </c>
      <c r="G162" s="372">
        <f t="shared" ref="G162:G168" si="82">IF(C162=0, 0,D162*C162)</f>
        <v>68120</v>
      </c>
      <c r="H162" s="374">
        <f t="shared" ref="H162:H168" si="83">IF(C162=0, D162, (E162-D162)/D162)</f>
        <v>-0.48091603053435117</v>
      </c>
      <c r="I162" s="372"/>
    </row>
    <row r="163" spans="2:9" x14ac:dyDescent="0.25">
      <c r="B163" s="635">
        <v>42307</v>
      </c>
      <c r="C163" s="371">
        <v>0</v>
      </c>
      <c r="D163" s="636" t="s">
        <v>128</v>
      </c>
      <c r="E163" s="372">
        <v>17.55</v>
      </c>
      <c r="F163" s="372">
        <v>-30722.2</v>
      </c>
      <c r="G163" s="372">
        <f t="shared" si="82"/>
        <v>0</v>
      </c>
      <c r="H163" s="374" t="str">
        <f t="shared" si="83"/>
        <v>N/A</v>
      </c>
      <c r="I163" s="372"/>
    </row>
    <row r="164" spans="2:9" x14ac:dyDescent="0.25">
      <c r="B164" s="635">
        <v>42310</v>
      </c>
      <c r="C164" s="371">
        <v>0</v>
      </c>
      <c r="D164" s="636" t="s">
        <v>128</v>
      </c>
      <c r="E164" s="372">
        <v>19.010000000000002</v>
      </c>
      <c r="F164" s="372">
        <v>-30693.25</v>
      </c>
      <c r="G164" s="372">
        <f t="shared" si="82"/>
        <v>0</v>
      </c>
      <c r="H164" s="374" t="str">
        <f t="shared" si="83"/>
        <v>N/A</v>
      </c>
      <c r="I164" s="372"/>
    </row>
    <row r="165" spans="2:9" x14ac:dyDescent="0.25">
      <c r="B165" s="635">
        <v>42314</v>
      </c>
      <c r="C165" s="371">
        <v>2500</v>
      </c>
      <c r="D165" s="636">
        <v>30.24</v>
      </c>
      <c r="E165" s="372">
        <v>18.29</v>
      </c>
      <c r="F165" s="372">
        <v>-29878.25</v>
      </c>
      <c r="G165" s="372">
        <f t="shared" si="82"/>
        <v>75600</v>
      </c>
      <c r="H165" s="374">
        <f t="shared" si="83"/>
        <v>-0.39517195767195767</v>
      </c>
      <c r="I165" s="372"/>
    </row>
    <row r="166" spans="2:9" x14ac:dyDescent="0.25">
      <c r="B166" s="635">
        <v>42318</v>
      </c>
      <c r="C166" s="371">
        <v>0</v>
      </c>
      <c r="D166" s="636" t="s">
        <v>128</v>
      </c>
      <c r="E166" s="372">
        <v>18.78</v>
      </c>
      <c r="F166" s="372">
        <v>-28604.09</v>
      </c>
      <c r="G166" s="372">
        <f t="shared" si="82"/>
        <v>0</v>
      </c>
      <c r="H166" s="374" t="str">
        <f t="shared" si="83"/>
        <v>N/A</v>
      </c>
      <c r="I166" s="372"/>
    </row>
    <row r="167" spans="2:9" x14ac:dyDescent="0.25">
      <c r="B167" s="635">
        <v>42328</v>
      </c>
      <c r="C167" s="371">
        <v>3078</v>
      </c>
      <c r="D167" s="636">
        <v>26.76</v>
      </c>
      <c r="E167" s="372">
        <v>17.440000000000001</v>
      </c>
      <c r="F167" s="372">
        <v>-28696.448999999906</v>
      </c>
      <c r="G167" s="372">
        <f t="shared" si="82"/>
        <v>82367.28</v>
      </c>
      <c r="H167" s="374">
        <f t="shared" si="83"/>
        <v>-0.34828101644245141</v>
      </c>
      <c r="I167" s="372"/>
    </row>
    <row r="168" spans="2:9" x14ac:dyDescent="0.25">
      <c r="B168" s="635">
        <v>42331</v>
      </c>
      <c r="C168" s="371">
        <v>0</v>
      </c>
      <c r="D168" s="636" t="s">
        <v>128</v>
      </c>
      <c r="E168" s="372">
        <v>17.53</v>
      </c>
      <c r="F168" s="372">
        <v>-28051.068999999901</v>
      </c>
      <c r="G168" s="372">
        <f t="shared" si="82"/>
        <v>0</v>
      </c>
      <c r="H168" s="374" t="str">
        <f t="shared" si="83"/>
        <v>N/A</v>
      </c>
      <c r="I168" s="372"/>
    </row>
    <row r="169" spans="2:9" x14ac:dyDescent="0.25">
      <c r="B169" s="635">
        <v>42335</v>
      </c>
      <c r="C169" s="371">
        <v>3078</v>
      </c>
      <c r="D169" s="636">
        <v>26.85</v>
      </c>
      <c r="E169" s="372">
        <v>17.73</v>
      </c>
      <c r="F169" s="372">
        <f>C169*(E169-D169)</f>
        <v>-28071.360000000004</v>
      </c>
      <c r="G169" s="372">
        <f>D169*C169</f>
        <v>82644.3</v>
      </c>
      <c r="H169" s="373">
        <f>(E169-D169)/D169</f>
        <v>-0.33966480446927377</v>
      </c>
      <c r="I169" s="372"/>
    </row>
    <row r="170" spans="2:9" x14ac:dyDescent="0.25">
      <c r="B170" s="635">
        <v>42335</v>
      </c>
      <c r="C170" s="371">
        <v>3578</v>
      </c>
      <c r="D170" s="636">
        <v>25.55</v>
      </c>
      <c r="E170" s="372">
        <v>17.440000000000001</v>
      </c>
      <c r="F170" s="372">
        <f t="shared" ref="F170:F201" si="84">C170*(E170-D170)</f>
        <v>-29017.579999999998</v>
      </c>
      <c r="G170" s="372">
        <f t="shared" ref="G170:G199" si="85">D170*C170</f>
        <v>91417.900000000009</v>
      </c>
      <c r="H170" s="373">
        <f t="shared" ref="H170:H199" si="86">(E170-D170)/D170</f>
        <v>-0.31741682974559682</v>
      </c>
      <c r="I170" s="372"/>
    </row>
    <row r="171" spans="2:9" x14ac:dyDescent="0.25">
      <c r="B171" s="635">
        <v>42340</v>
      </c>
      <c r="C171" s="371">
        <v>4178</v>
      </c>
      <c r="D171" s="636">
        <v>24.29</v>
      </c>
      <c r="E171" s="372">
        <v>16.670000000000002</v>
      </c>
      <c r="F171" s="372">
        <f t="shared" si="84"/>
        <v>-31836.35999999999</v>
      </c>
      <c r="G171" s="372">
        <f t="shared" si="85"/>
        <v>101483.62</v>
      </c>
      <c r="H171" s="373">
        <f t="shared" si="86"/>
        <v>-0.31370934540963352</v>
      </c>
      <c r="I171" s="372"/>
    </row>
    <row r="172" spans="2:9" x14ac:dyDescent="0.25">
      <c r="B172" s="635">
        <v>42342</v>
      </c>
      <c r="C172" s="371">
        <v>4678</v>
      </c>
      <c r="D172" s="636">
        <v>23.39</v>
      </c>
      <c r="E172" s="372">
        <v>16.12</v>
      </c>
      <c r="F172" s="372">
        <f t="shared" si="84"/>
        <v>-34009.06</v>
      </c>
      <c r="G172" s="372">
        <f t="shared" si="85"/>
        <v>109418.42</v>
      </c>
      <c r="H172" s="373">
        <f t="shared" si="86"/>
        <v>-0.31081658828559211</v>
      </c>
      <c r="I172" s="372"/>
    </row>
    <row r="173" spans="2:9" x14ac:dyDescent="0.25">
      <c r="B173" s="635">
        <v>42342</v>
      </c>
      <c r="C173" s="371">
        <v>4178</v>
      </c>
      <c r="D173" s="636">
        <v>24.26</v>
      </c>
      <c r="E173" s="372">
        <v>16.12</v>
      </c>
      <c r="F173" s="372">
        <f t="shared" si="84"/>
        <v>-34008.920000000006</v>
      </c>
      <c r="G173" s="372">
        <f t="shared" si="85"/>
        <v>101358.28000000001</v>
      </c>
      <c r="H173" s="373">
        <f t="shared" si="86"/>
        <v>-0.33553173948887055</v>
      </c>
      <c r="I173" s="372"/>
    </row>
    <row r="174" spans="2:9" x14ac:dyDescent="0.25">
      <c r="B174" s="635">
        <v>42345</v>
      </c>
      <c r="C174" s="371">
        <v>4678</v>
      </c>
      <c r="D174" s="636">
        <v>23.24</v>
      </c>
      <c r="E174" s="372">
        <v>14.78</v>
      </c>
      <c r="F174" s="372">
        <f t="shared" si="84"/>
        <v>-39575.879999999997</v>
      </c>
      <c r="G174" s="372">
        <f t="shared" si="85"/>
        <v>108716.71999999999</v>
      </c>
      <c r="H174" s="373">
        <f t="shared" si="86"/>
        <v>-0.36402753872633387</v>
      </c>
      <c r="I174" s="372"/>
    </row>
    <row r="175" spans="2:9" x14ac:dyDescent="0.25">
      <c r="B175" s="635">
        <v>42347</v>
      </c>
      <c r="C175" s="371">
        <v>4778</v>
      </c>
      <c r="D175" s="636">
        <v>23.06</v>
      </c>
      <c r="E175" s="372">
        <v>14.92</v>
      </c>
      <c r="F175" s="372">
        <f t="shared" si="84"/>
        <v>-38892.919999999991</v>
      </c>
      <c r="G175" s="372">
        <f t="shared" si="85"/>
        <v>110180.68</v>
      </c>
      <c r="H175" s="373">
        <f t="shared" si="86"/>
        <v>-0.3529921942758022</v>
      </c>
      <c r="I175" s="372"/>
    </row>
    <row r="176" spans="2:9" x14ac:dyDescent="0.25">
      <c r="B176" s="635">
        <v>42348</v>
      </c>
      <c r="C176" s="371">
        <v>4178</v>
      </c>
      <c r="D176" s="636">
        <v>24.23</v>
      </c>
      <c r="E176" s="372">
        <v>14.74</v>
      </c>
      <c r="F176" s="372">
        <f t="shared" si="84"/>
        <v>-39649.22</v>
      </c>
      <c r="G176" s="372">
        <f t="shared" si="85"/>
        <v>101232.94</v>
      </c>
      <c r="H176" s="373">
        <f t="shared" si="86"/>
        <v>-0.39166322740404458</v>
      </c>
      <c r="I176" s="372"/>
    </row>
    <row r="177" spans="2:15" x14ac:dyDescent="0.25">
      <c r="B177" s="635">
        <v>42349</v>
      </c>
      <c r="C177" s="371">
        <v>3678</v>
      </c>
      <c r="D177" s="636">
        <v>25.57</v>
      </c>
      <c r="E177" s="372">
        <v>14.34</v>
      </c>
      <c r="F177" s="372">
        <f t="shared" si="84"/>
        <v>-41303.94</v>
      </c>
      <c r="G177" s="372">
        <f t="shared" si="85"/>
        <v>94046.46</v>
      </c>
      <c r="H177" s="373">
        <f t="shared" si="86"/>
        <v>-0.43918654673445445</v>
      </c>
      <c r="I177" s="372"/>
    </row>
    <row r="178" spans="2:15" x14ac:dyDescent="0.25">
      <c r="B178" s="635">
        <v>42352</v>
      </c>
      <c r="C178" s="371">
        <v>4178</v>
      </c>
      <c r="D178" s="636">
        <v>24.18</v>
      </c>
      <c r="E178" s="372">
        <v>13.96</v>
      </c>
      <c r="F178" s="372">
        <f t="shared" si="84"/>
        <v>-42699.159999999996</v>
      </c>
      <c r="G178" s="372">
        <f t="shared" si="85"/>
        <v>101024.04</v>
      </c>
      <c r="H178" s="373">
        <f t="shared" si="86"/>
        <v>-0.42266335814722905</v>
      </c>
      <c r="I178" s="372"/>
      <c r="N178" s="70"/>
    </row>
    <row r="179" spans="2:15" x14ac:dyDescent="0.25">
      <c r="B179" s="635">
        <v>42355</v>
      </c>
      <c r="C179" s="371">
        <v>4678</v>
      </c>
      <c r="D179" s="636">
        <v>22.98</v>
      </c>
      <c r="E179" s="372">
        <v>12.78</v>
      </c>
      <c r="F179" s="372">
        <f t="shared" si="84"/>
        <v>-47715.600000000006</v>
      </c>
      <c r="G179" s="372">
        <f t="shared" si="85"/>
        <v>107500.44</v>
      </c>
      <c r="H179" s="373">
        <f t="shared" si="86"/>
        <v>-0.44386422976501311</v>
      </c>
      <c r="I179" s="372"/>
    </row>
    <row r="180" spans="2:15" x14ac:dyDescent="0.25">
      <c r="B180" s="635">
        <v>42356</v>
      </c>
      <c r="C180" s="371">
        <v>5178</v>
      </c>
      <c r="D180" s="636">
        <v>21.99</v>
      </c>
      <c r="E180" s="372">
        <v>12.95</v>
      </c>
      <c r="F180" s="372">
        <f t="shared" si="84"/>
        <v>-46809.119999999995</v>
      </c>
      <c r="G180" s="372">
        <f t="shared" si="85"/>
        <v>113864.21999999999</v>
      </c>
      <c r="H180" s="373">
        <f t="shared" si="86"/>
        <v>-0.41109595270577537</v>
      </c>
      <c r="I180" s="372"/>
    </row>
    <row r="181" spans="2:15" x14ac:dyDescent="0.25">
      <c r="B181" s="635">
        <v>42356</v>
      </c>
      <c r="C181" s="371">
        <v>6178</v>
      </c>
      <c r="D181" s="636">
        <v>20.48</v>
      </c>
      <c r="E181" s="372">
        <v>12.76</v>
      </c>
      <c r="F181" s="372">
        <f t="shared" si="84"/>
        <v>-47694.16</v>
      </c>
      <c r="G181" s="372">
        <f t="shared" si="85"/>
        <v>126525.44</v>
      </c>
      <c r="H181" s="373">
        <f t="shared" si="86"/>
        <v>-0.376953125</v>
      </c>
      <c r="I181" s="372"/>
      <c r="O181" s="2"/>
    </row>
    <row r="182" spans="2:15" x14ac:dyDescent="0.25">
      <c r="B182" s="635">
        <v>42356</v>
      </c>
      <c r="C182" s="371">
        <v>6400</v>
      </c>
      <c r="D182" s="636">
        <v>20.2</v>
      </c>
      <c r="E182" s="372">
        <v>12.68</v>
      </c>
      <c r="F182" s="372">
        <f t="shared" si="84"/>
        <v>-48128</v>
      </c>
      <c r="G182" s="372">
        <f t="shared" si="85"/>
        <v>129280</v>
      </c>
      <c r="H182" s="373">
        <f t="shared" si="86"/>
        <v>-0.37227722772277227</v>
      </c>
      <c r="I182" s="372"/>
    </row>
    <row r="183" spans="2:15" ht="15" customHeight="1" x14ac:dyDescent="0.25">
      <c r="B183" s="635">
        <v>42359</v>
      </c>
      <c r="C183" s="371">
        <v>5178</v>
      </c>
      <c r="D183" s="636">
        <v>21.96</v>
      </c>
      <c r="E183" s="372">
        <v>12.66</v>
      </c>
      <c r="F183" s="372">
        <f t="shared" si="84"/>
        <v>-48155.4</v>
      </c>
      <c r="G183" s="372">
        <f t="shared" si="85"/>
        <v>113708.88</v>
      </c>
      <c r="H183" s="373">
        <f t="shared" si="86"/>
        <v>-0.42349726775956287</v>
      </c>
      <c r="I183" s="372"/>
    </row>
    <row r="184" spans="2:15" x14ac:dyDescent="0.25">
      <c r="B184" s="635">
        <v>42361</v>
      </c>
      <c r="C184" s="371">
        <v>4178</v>
      </c>
      <c r="D184" s="636">
        <v>24.07</v>
      </c>
      <c r="E184" s="372">
        <v>13.96</v>
      </c>
      <c r="F184" s="372">
        <f t="shared" si="84"/>
        <v>-42239.579999999994</v>
      </c>
      <c r="G184" s="372">
        <f t="shared" si="85"/>
        <v>100564.46</v>
      </c>
      <c r="H184" s="373">
        <f t="shared" si="86"/>
        <v>-0.42002492729538843</v>
      </c>
      <c r="I184" s="372"/>
    </row>
    <row r="185" spans="2:15" x14ac:dyDescent="0.25">
      <c r="B185" s="635">
        <v>42361</v>
      </c>
      <c r="C185" s="371">
        <v>4178</v>
      </c>
      <c r="D185" s="636">
        <v>24.03</v>
      </c>
      <c r="E185" s="372">
        <v>13.96</v>
      </c>
      <c r="F185" s="372">
        <f t="shared" si="84"/>
        <v>-42072.46</v>
      </c>
      <c r="G185" s="372">
        <f t="shared" si="85"/>
        <v>100397.34000000001</v>
      </c>
      <c r="H185" s="373">
        <f t="shared" si="86"/>
        <v>-0.41905950894714938</v>
      </c>
      <c r="I185" s="372"/>
    </row>
    <row r="186" spans="2:15" x14ac:dyDescent="0.25">
      <c r="B186" s="635">
        <v>42366</v>
      </c>
      <c r="C186" s="392">
        <v>6678</v>
      </c>
      <c r="D186" s="637">
        <v>19.91</v>
      </c>
      <c r="E186" s="372">
        <v>13.09</v>
      </c>
      <c r="F186" s="372">
        <f t="shared" si="84"/>
        <v>-45543.96</v>
      </c>
      <c r="G186" s="372">
        <f t="shared" si="85"/>
        <v>132958.98000000001</v>
      </c>
      <c r="H186" s="373">
        <f t="shared" si="86"/>
        <v>-0.34254143646408841</v>
      </c>
      <c r="I186" s="372"/>
    </row>
    <row r="187" spans="2:15" x14ac:dyDescent="0.25">
      <c r="B187" s="635">
        <v>42367</v>
      </c>
      <c r="C187" s="392">
        <v>8678</v>
      </c>
      <c r="D187" s="637">
        <v>18.32</v>
      </c>
      <c r="E187" s="372">
        <v>13.03</v>
      </c>
      <c r="F187" s="372">
        <f t="shared" si="84"/>
        <v>-45906.62000000001</v>
      </c>
      <c r="G187" s="372">
        <f t="shared" si="85"/>
        <v>158980.96</v>
      </c>
      <c r="H187" s="373">
        <f t="shared" si="86"/>
        <v>-0.28875545851528389</v>
      </c>
      <c r="I187" s="372"/>
    </row>
    <row r="188" spans="2:15" x14ac:dyDescent="0.25">
      <c r="B188" s="635">
        <v>42368</v>
      </c>
      <c r="C188" s="371">
        <v>9678</v>
      </c>
      <c r="D188" s="636">
        <v>17.73</v>
      </c>
      <c r="E188" s="372">
        <v>12.38</v>
      </c>
      <c r="F188" s="372">
        <f t="shared" si="84"/>
        <v>-51777.299999999996</v>
      </c>
      <c r="G188" s="372">
        <f t="shared" si="85"/>
        <v>171590.94</v>
      </c>
      <c r="H188" s="374">
        <f t="shared" si="86"/>
        <v>-0.30174844895657077</v>
      </c>
      <c r="I188" s="372"/>
    </row>
    <row r="189" spans="2:15" x14ac:dyDescent="0.25">
      <c r="B189" s="635">
        <v>42369</v>
      </c>
      <c r="C189" s="371">
        <v>8678</v>
      </c>
      <c r="D189" s="636">
        <v>18.312999999999999</v>
      </c>
      <c r="E189" s="372">
        <v>12.59</v>
      </c>
      <c r="F189" s="372">
        <f t="shared" si="84"/>
        <v>-49664.193999999989</v>
      </c>
      <c r="G189" s="372">
        <f t="shared" si="85"/>
        <v>158920.21399999998</v>
      </c>
      <c r="H189" s="374">
        <f t="shared" si="86"/>
        <v>-0.3125102386282968</v>
      </c>
      <c r="I189" s="372"/>
    </row>
    <row r="190" spans="2:15" x14ac:dyDescent="0.25">
      <c r="B190" s="635">
        <v>42374</v>
      </c>
      <c r="C190" s="371">
        <v>7678</v>
      </c>
      <c r="D190" s="636">
        <v>19.010000000000002</v>
      </c>
      <c r="E190" s="372">
        <v>12.76</v>
      </c>
      <c r="F190" s="372">
        <f t="shared" si="84"/>
        <v>-47987.500000000015</v>
      </c>
      <c r="G190" s="372">
        <f t="shared" si="85"/>
        <v>145958.78</v>
      </c>
      <c r="H190" s="374">
        <f t="shared" si="86"/>
        <v>-0.32877432930036832</v>
      </c>
      <c r="I190" s="372"/>
    </row>
    <row r="191" spans="2:15" x14ac:dyDescent="0.25">
      <c r="B191" s="635">
        <v>42375</v>
      </c>
      <c r="C191" s="371">
        <v>8678</v>
      </c>
      <c r="D191" s="636">
        <v>18.257000000000001</v>
      </c>
      <c r="E191" s="372">
        <v>12.76</v>
      </c>
      <c r="F191" s="372">
        <f t="shared" si="84"/>
        <v>-47702.966000000015</v>
      </c>
      <c r="G191" s="372">
        <f t="shared" si="85"/>
        <v>158434.24600000001</v>
      </c>
      <c r="H191" s="374">
        <f t="shared" si="86"/>
        <v>-0.30108999287944355</v>
      </c>
      <c r="I191" s="372"/>
    </row>
    <row r="192" spans="2:15" x14ac:dyDescent="0.25">
      <c r="B192" s="635">
        <v>42375</v>
      </c>
      <c r="C192" s="371">
        <v>9678</v>
      </c>
      <c r="D192" s="636">
        <v>17.579999999999998</v>
      </c>
      <c r="E192" s="372">
        <v>11.28</v>
      </c>
      <c r="F192" s="372">
        <f t="shared" si="84"/>
        <v>-60971.399999999987</v>
      </c>
      <c r="G192" s="372">
        <f t="shared" si="85"/>
        <v>170139.24</v>
      </c>
      <c r="H192" s="374">
        <f t="shared" si="86"/>
        <v>-0.35836177474402725</v>
      </c>
      <c r="I192" s="372"/>
    </row>
    <row r="193" spans="2:9" x14ac:dyDescent="0.25">
      <c r="B193" s="635">
        <v>42398</v>
      </c>
      <c r="C193" s="371">
        <v>9278</v>
      </c>
      <c r="D193" s="636">
        <v>17.93</v>
      </c>
      <c r="E193" s="372">
        <v>9.56</v>
      </c>
      <c r="F193" s="372">
        <f t="shared" si="84"/>
        <v>-77656.859999999986</v>
      </c>
      <c r="G193" s="372">
        <f t="shared" si="85"/>
        <v>166354.54</v>
      </c>
      <c r="H193" s="374">
        <f t="shared" si="86"/>
        <v>-0.46681539319576126</v>
      </c>
      <c r="I193" s="372"/>
    </row>
    <row r="194" spans="2:9" x14ac:dyDescent="0.25">
      <c r="B194" s="635">
        <v>42402</v>
      </c>
      <c r="C194" s="371">
        <v>9678</v>
      </c>
      <c r="D194" s="636">
        <v>17.559999999999999</v>
      </c>
      <c r="E194" s="372">
        <v>8.74</v>
      </c>
      <c r="F194" s="372">
        <f t="shared" si="84"/>
        <v>-85359.959999999992</v>
      </c>
      <c r="G194" s="372">
        <f t="shared" si="85"/>
        <v>169945.68</v>
      </c>
      <c r="H194" s="374">
        <f t="shared" si="86"/>
        <v>-0.50227790432801822</v>
      </c>
      <c r="I194" s="372"/>
    </row>
    <row r="195" spans="2:9" x14ac:dyDescent="0.25">
      <c r="B195" s="635">
        <v>42411</v>
      </c>
      <c r="C195" s="371">
        <v>9678</v>
      </c>
      <c r="D195" s="636">
        <v>17.553999999999998</v>
      </c>
      <c r="E195" s="372">
        <v>7.13</v>
      </c>
      <c r="F195" s="372">
        <f t="shared" si="84"/>
        <v>-100883.47199999999</v>
      </c>
      <c r="G195" s="372">
        <f t="shared" si="85"/>
        <v>169887.61199999999</v>
      </c>
      <c r="H195" s="373">
        <f t="shared" si="86"/>
        <v>-0.59382476928335426</v>
      </c>
      <c r="I195" s="372"/>
    </row>
    <row r="196" spans="2:9" x14ac:dyDescent="0.25">
      <c r="B196" s="635">
        <v>42412</v>
      </c>
      <c r="C196" s="371">
        <v>9678</v>
      </c>
      <c r="D196" s="636">
        <v>17.55</v>
      </c>
      <c r="E196" s="372">
        <v>7.46</v>
      </c>
      <c r="F196" s="372">
        <f t="shared" si="84"/>
        <v>-97651.02</v>
      </c>
      <c r="G196" s="372">
        <f t="shared" si="85"/>
        <v>169848.9</v>
      </c>
      <c r="H196" s="373">
        <f t="shared" si="86"/>
        <v>-0.57492877492877492</v>
      </c>
      <c r="I196" s="372"/>
    </row>
    <row r="197" spans="2:9" x14ac:dyDescent="0.25">
      <c r="B197" s="635">
        <v>42416</v>
      </c>
      <c r="C197" s="371">
        <v>9178</v>
      </c>
      <c r="D197" s="636">
        <v>18.084</v>
      </c>
      <c r="E197" s="372">
        <v>7.49</v>
      </c>
      <c r="F197" s="372">
        <f t="shared" si="84"/>
        <v>-97231.731999999989</v>
      </c>
      <c r="G197" s="372">
        <f t="shared" si="85"/>
        <v>165974.95199999999</v>
      </c>
      <c r="H197" s="373">
        <f t="shared" si="86"/>
        <v>-0.58582172085821715</v>
      </c>
      <c r="I197" s="372"/>
    </row>
    <row r="198" spans="2:9" x14ac:dyDescent="0.25">
      <c r="B198" s="635">
        <v>42416</v>
      </c>
      <c r="C198" s="371">
        <v>9678</v>
      </c>
      <c r="D198" s="636">
        <v>17.536999999999999</v>
      </c>
      <c r="E198" s="372">
        <v>7.49</v>
      </c>
      <c r="F198" s="372">
        <f t="shared" si="84"/>
        <v>-97234.865999999995</v>
      </c>
      <c r="G198" s="372">
        <f t="shared" si="85"/>
        <v>169723.08599999998</v>
      </c>
      <c r="H198" s="373">
        <f t="shared" si="86"/>
        <v>-0.57290300507498426</v>
      </c>
      <c r="I198" s="372"/>
    </row>
    <row r="199" spans="2:9" x14ac:dyDescent="0.25">
      <c r="B199" s="635">
        <v>42418</v>
      </c>
      <c r="C199" s="371">
        <v>13478</v>
      </c>
      <c r="D199" s="636">
        <v>14.673999999999999</v>
      </c>
      <c r="E199" s="372">
        <v>6.93</v>
      </c>
      <c r="F199" s="372">
        <f t="shared" si="84"/>
        <v>-104373.632</v>
      </c>
      <c r="G199" s="372">
        <f t="shared" si="85"/>
        <v>197776.17199999999</v>
      </c>
      <c r="H199" s="373">
        <f t="shared" si="86"/>
        <v>-0.52773613193403301</v>
      </c>
      <c r="I199" s="372"/>
    </row>
    <row r="200" spans="2:9" x14ac:dyDescent="0.25">
      <c r="B200" s="635">
        <v>42422</v>
      </c>
      <c r="C200" s="371">
        <v>10978</v>
      </c>
      <c r="D200" s="636">
        <v>16.314</v>
      </c>
      <c r="E200" s="372">
        <v>7.49</v>
      </c>
      <c r="F200" s="372">
        <f t="shared" si="84"/>
        <v>-96869.872000000003</v>
      </c>
      <c r="G200" s="372">
        <f>IF(C200=0, 0,D200*C200)</f>
        <v>179095.092</v>
      </c>
      <c r="H200" s="373">
        <f>IF(C200=0, D200, (E200-D200)/D200)</f>
        <v>-0.54088512933676591</v>
      </c>
      <c r="I200" s="372"/>
    </row>
    <row r="201" spans="2:9" x14ac:dyDescent="0.25">
      <c r="B201" s="635">
        <v>42422</v>
      </c>
      <c r="C201" s="371">
        <v>9978</v>
      </c>
      <c r="D201" s="636">
        <v>17.199000000000002</v>
      </c>
      <c r="E201" s="372">
        <v>7.49</v>
      </c>
      <c r="F201" s="372">
        <f t="shared" si="84"/>
        <v>-96876.402000000016</v>
      </c>
      <c r="G201" s="372">
        <f>IF(C201=0, 0,D201*C201)</f>
        <v>171611.622</v>
      </c>
      <c r="H201" s="373">
        <f>IF(C201=0, D201, (E201-D201)/D201)</f>
        <v>-0.56450956450956458</v>
      </c>
      <c r="I201" s="372"/>
    </row>
    <row r="202" spans="2:9" x14ac:dyDescent="0.25">
      <c r="B202" s="635">
        <v>42426</v>
      </c>
      <c r="C202" s="371">
        <v>9678</v>
      </c>
      <c r="D202" s="636">
        <v>17.489000000000001</v>
      </c>
      <c r="E202" s="372">
        <v>7.49</v>
      </c>
      <c r="F202" s="372">
        <f t="shared" ref="F202:F210" si="87">C202*(E202-D202)</f>
        <v>-96770.322</v>
      </c>
      <c r="G202" s="372">
        <f>IF(C202=0, 0,D202*C202)</f>
        <v>169258.54200000002</v>
      </c>
      <c r="H202" s="373">
        <f>IF(C202=0, D202, (E202-D202)/D202)</f>
        <v>-0.57173080221853734</v>
      </c>
      <c r="I202" s="372"/>
    </row>
    <row r="203" spans="2:9" x14ac:dyDescent="0.25">
      <c r="B203" s="635">
        <v>42426</v>
      </c>
      <c r="C203" s="371">
        <v>9178</v>
      </c>
      <c r="D203" s="636">
        <v>18.02</v>
      </c>
      <c r="E203" s="372">
        <v>7.76</v>
      </c>
      <c r="F203" s="372">
        <f t="shared" si="87"/>
        <v>-94166.28</v>
      </c>
      <c r="G203" s="372">
        <f t="shared" ref="G203:G210" si="88">IF(C203=0, 0,D203*C203)</f>
        <v>165387.56</v>
      </c>
      <c r="H203" s="373">
        <f t="shared" ref="H203:H210" si="89">IF(C203=0, D203, (E203-D203)/D203)</f>
        <v>-0.5693673695893452</v>
      </c>
      <c r="I203" s="372"/>
    </row>
    <row r="204" spans="2:9" ht="15" customHeight="1" x14ac:dyDescent="0.25">
      <c r="B204" s="635">
        <v>42426</v>
      </c>
      <c r="C204" s="371">
        <v>8178</v>
      </c>
      <c r="D204" s="636">
        <v>19.245999999999999</v>
      </c>
      <c r="E204" s="372">
        <v>8</v>
      </c>
      <c r="F204" s="372">
        <f t="shared" si="87"/>
        <v>-91969.787999999986</v>
      </c>
      <c r="G204" s="372">
        <f t="shared" si="88"/>
        <v>157393.788</v>
      </c>
      <c r="H204" s="373">
        <f t="shared" si="89"/>
        <v>-0.58432921126467829</v>
      </c>
      <c r="I204" s="372"/>
    </row>
    <row r="205" spans="2:9" x14ac:dyDescent="0.25">
      <c r="B205" s="635">
        <v>42426</v>
      </c>
      <c r="C205" s="371">
        <v>6678</v>
      </c>
      <c r="D205" s="636">
        <v>21.75</v>
      </c>
      <c r="E205" s="372">
        <v>8.1</v>
      </c>
      <c r="F205" s="372">
        <f t="shared" si="87"/>
        <v>-91154.7</v>
      </c>
      <c r="G205" s="372">
        <f t="shared" si="88"/>
        <v>145246.5</v>
      </c>
      <c r="H205" s="373">
        <f t="shared" si="89"/>
        <v>-0.62758620689655176</v>
      </c>
      <c r="I205" s="372"/>
    </row>
    <row r="206" spans="2:9" x14ac:dyDescent="0.25">
      <c r="B206" s="635">
        <v>42426</v>
      </c>
      <c r="C206" s="371">
        <v>8678</v>
      </c>
      <c r="D206" s="636">
        <v>18.568999999999999</v>
      </c>
      <c r="E206" s="372">
        <v>7.94</v>
      </c>
      <c r="F206" s="372">
        <f t="shared" si="87"/>
        <v>-92238.461999999985</v>
      </c>
      <c r="G206" s="372">
        <f t="shared" si="88"/>
        <v>161141.78199999998</v>
      </c>
      <c r="H206" s="373">
        <f t="shared" si="89"/>
        <v>-0.57240562227368186</v>
      </c>
      <c r="I206" s="372"/>
    </row>
    <row r="207" spans="2:9" x14ac:dyDescent="0.25">
      <c r="B207" s="635">
        <v>42429</v>
      </c>
      <c r="C207" s="371">
        <v>7678</v>
      </c>
      <c r="D207" s="636">
        <v>19.876000000000001</v>
      </c>
      <c r="E207" s="372">
        <v>8.2100000000000009</v>
      </c>
      <c r="F207" s="372">
        <f t="shared" si="87"/>
        <v>-89571.54800000001</v>
      </c>
      <c r="G207" s="372">
        <f t="shared" si="88"/>
        <v>152607.92800000001</v>
      </c>
      <c r="H207" s="373">
        <f t="shared" si="89"/>
        <v>-0.58693902193600322</v>
      </c>
      <c r="I207" s="372"/>
    </row>
    <row r="208" spans="2:9" x14ac:dyDescent="0.25">
      <c r="B208" s="635">
        <v>42429</v>
      </c>
      <c r="C208" s="371">
        <v>9678</v>
      </c>
      <c r="D208" s="636">
        <v>17.463000000000001</v>
      </c>
      <c r="E208" s="372">
        <v>8.2100000000000009</v>
      </c>
      <c r="F208" s="372">
        <f t="shared" si="87"/>
        <v>-89550.534</v>
      </c>
      <c r="G208" s="372">
        <f t="shared" si="88"/>
        <v>169006.91400000002</v>
      </c>
      <c r="H208" s="373">
        <f t="shared" si="89"/>
        <v>-0.5298631392086125</v>
      </c>
      <c r="I208" s="372"/>
    </row>
    <row r="209" spans="2:16" x14ac:dyDescent="0.25">
      <c r="B209" s="635">
        <v>42429</v>
      </c>
      <c r="C209" s="371">
        <v>9178</v>
      </c>
      <c r="D209" s="636">
        <v>17.981000000000002</v>
      </c>
      <c r="E209" s="372">
        <v>8.2100000000000009</v>
      </c>
      <c r="F209" s="372">
        <f t="shared" si="87"/>
        <v>-89678.238000000012</v>
      </c>
      <c r="G209" s="372">
        <f t="shared" si="88"/>
        <v>165029.61800000002</v>
      </c>
      <c r="H209" s="373">
        <f t="shared" si="89"/>
        <v>-0.5434069295367332</v>
      </c>
      <c r="I209" s="372"/>
    </row>
    <row r="210" spans="2:16" x14ac:dyDescent="0.25">
      <c r="B210" s="635">
        <v>42429</v>
      </c>
      <c r="C210" s="371">
        <v>9678</v>
      </c>
      <c r="D210" s="636">
        <v>17.459</v>
      </c>
      <c r="E210" s="372">
        <v>8.2100000000000009</v>
      </c>
      <c r="F210" s="372">
        <f t="shared" si="87"/>
        <v>-89511.821999999986</v>
      </c>
      <c r="G210" s="372">
        <f t="shared" si="88"/>
        <v>168968.20199999999</v>
      </c>
      <c r="H210" s="373">
        <f t="shared" si="89"/>
        <v>-0.5297554270004009</v>
      </c>
      <c r="I210" s="372"/>
    </row>
    <row r="211" spans="2:16" x14ac:dyDescent="0.25">
      <c r="B211" s="635">
        <v>42429</v>
      </c>
      <c r="C211" s="371">
        <v>9178</v>
      </c>
      <c r="D211" s="636">
        <v>17.975999999999999</v>
      </c>
      <c r="E211" s="372">
        <v>8.2100000000000009</v>
      </c>
      <c r="F211" s="372">
        <f t="shared" ref="F211:F222" si="90">C211*(E211-D211)</f>
        <v>-89632.347999999984</v>
      </c>
      <c r="G211" s="372">
        <f t="shared" ref="G211:G222" si="91">IF(C211=0, 0,D211*C211)</f>
        <v>164983.728</v>
      </c>
      <c r="H211" s="373">
        <f t="shared" ref="H211:H262" si="92">IF(C211=0, D211, (E211-D211)/D211)</f>
        <v>-0.54327992879394738</v>
      </c>
      <c r="I211" s="372" t="s">
        <v>186</v>
      </c>
    </row>
    <row r="212" spans="2:16" x14ac:dyDescent="0.25">
      <c r="B212" s="635">
        <v>42430</v>
      </c>
      <c r="C212" s="392">
        <v>10178</v>
      </c>
      <c r="D212" s="637">
        <v>16.974</v>
      </c>
      <c r="E212" s="372">
        <v>7.8</v>
      </c>
      <c r="F212" s="372">
        <f t="shared" si="90"/>
        <v>-93372.971999999994</v>
      </c>
      <c r="G212" s="372">
        <f t="shared" si="91"/>
        <v>172761.372</v>
      </c>
      <c r="H212" s="373">
        <f t="shared" si="92"/>
        <v>-0.54047366560622123</v>
      </c>
      <c r="I212" s="372"/>
    </row>
    <row r="213" spans="2:16" ht="15" customHeight="1" x14ac:dyDescent="0.25">
      <c r="B213" s="635">
        <v>42430</v>
      </c>
      <c r="C213" s="392">
        <v>9678</v>
      </c>
      <c r="D213" s="637">
        <v>17.440000000000001</v>
      </c>
      <c r="E213" s="372">
        <v>7.96</v>
      </c>
      <c r="F213" s="372">
        <f t="shared" si="90"/>
        <v>-91747.44</v>
      </c>
      <c r="G213" s="372">
        <f t="shared" si="91"/>
        <v>168784.32</v>
      </c>
      <c r="H213" s="373">
        <f t="shared" si="92"/>
        <v>-0.54357798165137616</v>
      </c>
      <c r="I213" s="372"/>
    </row>
    <row r="214" spans="2:16" ht="15" customHeight="1" x14ac:dyDescent="0.25">
      <c r="B214" s="635">
        <v>42431</v>
      </c>
      <c r="C214" s="371">
        <v>8678</v>
      </c>
      <c r="D214" s="636">
        <v>18.405999999999999</v>
      </c>
      <c r="E214" s="372">
        <v>9.1</v>
      </c>
      <c r="F214" s="372">
        <f t="shared" si="90"/>
        <v>-80757.467999999993</v>
      </c>
      <c r="G214" s="372">
        <f t="shared" si="91"/>
        <v>159727.26799999998</v>
      </c>
      <c r="H214" s="374">
        <f t="shared" si="92"/>
        <v>-0.50559600130392257</v>
      </c>
      <c r="I214" s="372"/>
    </row>
    <row r="215" spans="2:16" x14ac:dyDescent="0.25">
      <c r="B215" s="635">
        <v>42432</v>
      </c>
      <c r="C215" s="371">
        <v>9278</v>
      </c>
      <c r="D215" s="636">
        <v>17.771999999999998</v>
      </c>
      <c r="E215" s="372">
        <v>9.9700000000000006</v>
      </c>
      <c r="F215" s="372">
        <f t="shared" si="90"/>
        <v>-72386.955999999976</v>
      </c>
      <c r="G215" s="372">
        <f t="shared" si="91"/>
        <v>164888.61599999998</v>
      </c>
      <c r="H215" s="374">
        <f t="shared" si="92"/>
        <v>-0.43900517668242173</v>
      </c>
      <c r="I215" s="372"/>
    </row>
    <row r="216" spans="2:16" x14ac:dyDescent="0.25">
      <c r="B216" s="635">
        <v>42433</v>
      </c>
      <c r="C216" s="371">
        <v>9278</v>
      </c>
      <c r="D216" s="636">
        <v>17.771999999999998</v>
      </c>
      <c r="E216" s="372">
        <v>11</v>
      </c>
      <c r="F216" s="372">
        <f t="shared" si="90"/>
        <v>-62830.615999999987</v>
      </c>
      <c r="G216" s="372">
        <f t="shared" si="91"/>
        <v>164888.61599999998</v>
      </c>
      <c r="H216" s="374">
        <f t="shared" si="92"/>
        <v>-0.38104884087328378</v>
      </c>
      <c r="I216" s="372"/>
    </row>
    <row r="217" spans="2:16" x14ac:dyDescent="0.25">
      <c r="B217" s="635">
        <v>42439</v>
      </c>
      <c r="C217" s="371">
        <v>9278</v>
      </c>
      <c r="D217" s="636">
        <v>17.718</v>
      </c>
      <c r="E217" s="372">
        <v>10.59</v>
      </c>
      <c r="F217" s="372">
        <f t="shared" si="90"/>
        <v>-66133.584000000003</v>
      </c>
      <c r="G217" s="372">
        <f t="shared" si="91"/>
        <v>164387.60399999999</v>
      </c>
      <c r="H217" s="374">
        <f t="shared" si="92"/>
        <v>-0.40230274297324753</v>
      </c>
      <c r="I217" s="372" t="s">
        <v>185</v>
      </c>
    </row>
    <row r="218" spans="2:16" x14ac:dyDescent="0.25">
      <c r="B218" s="635">
        <v>42440</v>
      </c>
      <c r="C218" s="371">
        <v>9278</v>
      </c>
      <c r="D218" s="636">
        <v>17.712</v>
      </c>
      <c r="E218" s="372">
        <v>11.12</v>
      </c>
      <c r="F218" s="372">
        <f t="shared" si="90"/>
        <v>-61160.576000000008</v>
      </c>
      <c r="G218" s="372">
        <f t="shared" si="91"/>
        <v>164331.93599999999</v>
      </c>
      <c r="H218" s="374">
        <f t="shared" si="92"/>
        <v>-0.37217705510388438</v>
      </c>
      <c r="I218" s="372"/>
    </row>
    <row r="219" spans="2:16" x14ac:dyDescent="0.25">
      <c r="B219" s="635">
        <v>42446</v>
      </c>
      <c r="C219" s="371">
        <v>9278</v>
      </c>
      <c r="D219" s="636">
        <v>17.704999999999998</v>
      </c>
      <c r="E219" s="372">
        <v>11.45</v>
      </c>
      <c r="F219" s="372">
        <f t="shared" si="90"/>
        <v>-58033.889999999992</v>
      </c>
      <c r="G219" s="372">
        <f t="shared" si="91"/>
        <v>164266.99</v>
      </c>
      <c r="H219" s="374">
        <f t="shared" si="92"/>
        <v>-0.353290031064671</v>
      </c>
      <c r="I219" s="372"/>
    </row>
    <row r="220" spans="2:16" x14ac:dyDescent="0.25">
      <c r="B220" s="635">
        <v>42447</v>
      </c>
      <c r="C220" s="371">
        <v>7928</v>
      </c>
      <c r="D220" s="636">
        <v>18.734999999999999</v>
      </c>
      <c r="E220" s="372">
        <v>11.63</v>
      </c>
      <c r="F220" s="372">
        <f t="shared" si="90"/>
        <v>-56328.439999999988</v>
      </c>
      <c r="G220" s="372">
        <f t="shared" si="91"/>
        <v>148531.07999999999</v>
      </c>
      <c r="H220" s="374">
        <f t="shared" si="92"/>
        <v>-0.37923672271150249</v>
      </c>
      <c r="I220" s="372"/>
    </row>
    <row r="221" spans="2:16" x14ac:dyDescent="0.25">
      <c r="B221" s="635">
        <v>42450</v>
      </c>
      <c r="C221" s="371">
        <v>9278</v>
      </c>
      <c r="D221" s="636">
        <v>17.670000000000002</v>
      </c>
      <c r="E221" s="372">
        <v>11.43</v>
      </c>
      <c r="F221" s="372">
        <f t="shared" si="90"/>
        <v>-57894.720000000016</v>
      </c>
      <c r="G221" s="372">
        <f t="shared" si="91"/>
        <v>163942.26</v>
      </c>
      <c r="H221" s="373">
        <f t="shared" si="92"/>
        <v>-0.35314091680814946</v>
      </c>
      <c r="I221" s="372"/>
      <c r="P221" s="70"/>
    </row>
    <row r="222" spans="2:16" x14ac:dyDescent="0.25">
      <c r="B222" s="635">
        <v>42451</v>
      </c>
      <c r="C222" s="371">
        <v>9628</v>
      </c>
      <c r="D222" s="636">
        <v>17.428000000000001</v>
      </c>
      <c r="E222" s="372">
        <v>11.31</v>
      </c>
      <c r="F222" s="372">
        <f t="shared" si="90"/>
        <v>-58904.104000000007</v>
      </c>
      <c r="G222" s="372">
        <f t="shared" si="91"/>
        <v>167796.78400000001</v>
      </c>
      <c r="H222" s="373">
        <f t="shared" si="92"/>
        <v>-0.35104429653431263</v>
      </c>
      <c r="I222" s="372"/>
      <c r="P222" s="70"/>
    </row>
    <row r="223" spans="2:16" x14ac:dyDescent="0.25">
      <c r="B223" s="635">
        <v>42453</v>
      </c>
      <c r="C223" s="371">
        <v>13278</v>
      </c>
      <c r="D223" s="636">
        <v>15.5565</v>
      </c>
      <c r="E223" s="372">
        <v>10.29</v>
      </c>
      <c r="F223" s="372">
        <f t="shared" ref="F223:F262" si="93">C223*(E223-D223)</f>
        <v>-69928.587000000014</v>
      </c>
      <c r="G223" s="372">
        <f t="shared" ref="G223:G262" si="94">IF(C223=0, 0,D223*C223)</f>
        <v>206559.20699999999</v>
      </c>
      <c r="H223" s="373">
        <f t="shared" si="92"/>
        <v>-0.33854016006171056</v>
      </c>
      <c r="I223" s="372"/>
    </row>
    <row r="224" spans="2:16" x14ac:dyDescent="0.25">
      <c r="B224" s="635">
        <v>42459</v>
      </c>
      <c r="C224" s="371">
        <v>11278</v>
      </c>
      <c r="D224" s="636">
        <v>16.408899999999999</v>
      </c>
      <c r="E224" s="372">
        <v>10.53</v>
      </c>
      <c r="F224" s="372">
        <f t="shared" si="93"/>
        <v>-66302.234199999992</v>
      </c>
      <c r="G224" s="372">
        <f t="shared" si="94"/>
        <v>185059.5742</v>
      </c>
      <c r="H224" s="373">
        <f t="shared" si="92"/>
        <v>-0.35827508242478168</v>
      </c>
      <c r="I224" s="372"/>
    </row>
    <row r="225" spans="2:17" x14ac:dyDescent="0.25">
      <c r="B225" s="635">
        <v>42460</v>
      </c>
      <c r="C225" s="371">
        <v>9678</v>
      </c>
      <c r="D225" s="636">
        <v>17.311699999999998</v>
      </c>
      <c r="E225" s="372">
        <v>11.14</v>
      </c>
      <c r="F225" s="372">
        <f t="shared" si="93"/>
        <v>-59729.712599999977</v>
      </c>
      <c r="G225" s="372">
        <f t="shared" si="94"/>
        <v>167542.63259999998</v>
      </c>
      <c r="H225" s="373">
        <f t="shared" si="92"/>
        <v>-0.35650456049954643</v>
      </c>
      <c r="I225" s="372"/>
    </row>
    <row r="226" spans="2:17" x14ac:dyDescent="0.25">
      <c r="B226" s="635">
        <v>42461</v>
      </c>
      <c r="C226" s="371">
        <v>11678</v>
      </c>
      <c r="D226" s="636">
        <v>16.116</v>
      </c>
      <c r="E226" s="372">
        <v>10.53</v>
      </c>
      <c r="F226" s="372">
        <f t="shared" si="93"/>
        <v>-65233.308000000005</v>
      </c>
      <c r="G226" s="372">
        <f t="shared" si="94"/>
        <v>188202.64799999999</v>
      </c>
      <c r="H226" s="373">
        <f t="shared" si="92"/>
        <v>-0.34661206254653765</v>
      </c>
      <c r="I226" s="372"/>
    </row>
    <row r="227" spans="2:17" x14ac:dyDescent="0.25">
      <c r="B227" s="635">
        <v>42461</v>
      </c>
      <c r="C227" s="371">
        <v>9678</v>
      </c>
      <c r="D227" s="636">
        <v>17.266200000000001</v>
      </c>
      <c r="E227" s="372">
        <v>10.56</v>
      </c>
      <c r="F227" s="372">
        <f t="shared" si="93"/>
        <v>-64902.603600000009</v>
      </c>
      <c r="G227" s="372">
        <f t="shared" si="94"/>
        <v>167102.28360000002</v>
      </c>
      <c r="H227" s="373">
        <f t="shared" si="92"/>
        <v>-0.388400458699656</v>
      </c>
      <c r="I227" s="372"/>
      <c r="N227" s="70"/>
    </row>
    <row r="228" spans="2:17" ht="15" customHeight="1" x14ac:dyDescent="0.25">
      <c r="B228" s="635">
        <v>42464</v>
      </c>
      <c r="C228" s="371">
        <v>9778</v>
      </c>
      <c r="D228" s="636">
        <v>17.196100000000001</v>
      </c>
      <c r="E228" s="372">
        <v>10.4</v>
      </c>
      <c r="F228" s="372">
        <f t="shared" si="93"/>
        <v>-66452.265800000008</v>
      </c>
      <c r="G228" s="372">
        <f t="shared" si="94"/>
        <v>168143.46580000001</v>
      </c>
      <c r="H228" s="373">
        <f t="shared" si="92"/>
        <v>-0.3952117049796175</v>
      </c>
      <c r="I228" s="372"/>
    </row>
    <row r="229" spans="2:17" ht="18.75" customHeight="1" x14ac:dyDescent="0.25">
      <c r="B229" s="635">
        <v>42465</v>
      </c>
      <c r="C229" s="371">
        <v>9678</v>
      </c>
      <c r="D229" s="636">
        <v>17.262699999999999</v>
      </c>
      <c r="E229" s="372">
        <v>10.63</v>
      </c>
      <c r="F229" s="372">
        <f t="shared" si="93"/>
        <v>-64191.270599999982</v>
      </c>
      <c r="G229" s="372">
        <f t="shared" si="94"/>
        <v>167068.4106</v>
      </c>
      <c r="H229" s="373">
        <f t="shared" si="92"/>
        <v>-0.38422147172806098</v>
      </c>
      <c r="I229" s="372"/>
    </row>
    <row r="230" spans="2:17" x14ac:dyDescent="0.25">
      <c r="B230" s="635">
        <v>42469</v>
      </c>
      <c r="C230" s="371">
        <v>8678</v>
      </c>
      <c r="D230" s="636">
        <v>17.895700000000001</v>
      </c>
      <c r="E230" s="372">
        <v>11.78</v>
      </c>
      <c r="F230" s="372">
        <f t="shared" si="93"/>
        <v>-53072.044600000016</v>
      </c>
      <c r="G230" s="372">
        <f t="shared" si="94"/>
        <v>155298.88460000002</v>
      </c>
      <c r="H230" s="373">
        <f t="shared" si="92"/>
        <v>-0.34174131215878684</v>
      </c>
      <c r="I230" s="372"/>
    </row>
    <row r="231" spans="2:17" x14ac:dyDescent="0.25">
      <c r="B231" s="635">
        <v>42471</v>
      </c>
      <c r="C231" s="371">
        <v>9678</v>
      </c>
      <c r="D231" s="636">
        <v>17.2514</v>
      </c>
      <c r="E231" s="372">
        <v>11.67</v>
      </c>
      <c r="F231" s="372">
        <f t="shared" si="93"/>
        <v>-54016.789200000007</v>
      </c>
      <c r="G231" s="372">
        <f t="shared" si="94"/>
        <v>166959.04920000001</v>
      </c>
      <c r="H231" s="373">
        <f t="shared" si="92"/>
        <v>-0.32353316252593994</v>
      </c>
      <c r="I231" s="372"/>
    </row>
    <row r="232" spans="2:17" x14ac:dyDescent="0.25">
      <c r="B232" s="635">
        <v>42472</v>
      </c>
      <c r="C232" s="371">
        <v>8288</v>
      </c>
      <c r="D232" s="636">
        <v>17.96</v>
      </c>
      <c r="E232" s="372">
        <v>13.05</v>
      </c>
      <c r="F232" s="372">
        <f t="shared" si="93"/>
        <v>-40694.080000000002</v>
      </c>
      <c r="G232" s="372">
        <f t="shared" si="94"/>
        <v>148852.48000000001</v>
      </c>
      <c r="H232" s="373">
        <f t="shared" si="92"/>
        <v>-0.27338530066815142</v>
      </c>
      <c r="I232" s="372"/>
    </row>
    <row r="233" spans="2:17" x14ac:dyDescent="0.25">
      <c r="B233" s="635">
        <v>42473</v>
      </c>
      <c r="C233" s="371">
        <v>9258</v>
      </c>
      <c r="D233" s="636">
        <v>17.415800000000001</v>
      </c>
      <c r="E233" s="372">
        <v>12.92</v>
      </c>
      <c r="F233" s="372">
        <f t="shared" si="93"/>
        <v>-41622.116400000006</v>
      </c>
      <c r="G233" s="372">
        <f t="shared" si="94"/>
        <v>161235.47640000001</v>
      </c>
      <c r="H233" s="373">
        <f t="shared" si="92"/>
        <v>-0.2581449029042594</v>
      </c>
      <c r="I233" s="372"/>
      <c r="P233" s="1"/>
    </row>
    <row r="234" spans="2:17" x14ac:dyDescent="0.25">
      <c r="B234" s="635">
        <v>42474</v>
      </c>
      <c r="C234" s="371">
        <v>9678</v>
      </c>
      <c r="D234" s="636">
        <v>17.2135</v>
      </c>
      <c r="E234" s="372">
        <v>13.11</v>
      </c>
      <c r="F234" s="372">
        <f t="shared" si="93"/>
        <v>-39713.673000000003</v>
      </c>
      <c r="G234" s="372">
        <f t="shared" si="94"/>
        <v>166592.253</v>
      </c>
      <c r="H234" s="373">
        <f t="shared" si="92"/>
        <v>-0.23838847416272113</v>
      </c>
      <c r="I234" s="372"/>
      <c r="Q234" s="70"/>
    </row>
    <row r="235" spans="2:17" x14ac:dyDescent="0.25">
      <c r="B235" s="635">
        <v>42474</v>
      </c>
      <c r="C235" s="371">
        <v>9178</v>
      </c>
      <c r="D235" s="636">
        <v>17.433299999999999</v>
      </c>
      <c r="E235" s="372">
        <v>13.11</v>
      </c>
      <c r="F235" s="372">
        <f t="shared" si="93"/>
        <v>-39679.2474</v>
      </c>
      <c r="G235" s="372">
        <f t="shared" si="94"/>
        <v>160002.82739999998</v>
      </c>
      <c r="H235" s="373">
        <f t="shared" si="92"/>
        <v>-0.24799091394056202</v>
      </c>
      <c r="I235" s="372"/>
      <c r="P235" s="1"/>
    </row>
    <row r="236" spans="2:17" x14ac:dyDescent="0.25">
      <c r="B236" s="635">
        <v>42475</v>
      </c>
      <c r="C236" s="371">
        <v>9678</v>
      </c>
      <c r="D236" s="636">
        <v>17.205100000000002</v>
      </c>
      <c r="E236" s="372">
        <v>13.01</v>
      </c>
      <c r="F236" s="372">
        <f t="shared" si="93"/>
        <v>-40600.177800000019</v>
      </c>
      <c r="G236" s="372">
        <f t="shared" si="94"/>
        <v>166510.9578</v>
      </c>
      <c r="H236" s="373">
        <f t="shared" si="92"/>
        <v>-0.24382886469709572</v>
      </c>
      <c r="I236" s="372"/>
      <c r="P236" s="1"/>
      <c r="Q236" s="70"/>
    </row>
    <row r="237" spans="2:17" x14ac:dyDescent="0.25">
      <c r="B237" s="635">
        <v>42478</v>
      </c>
      <c r="C237" s="371">
        <v>9178</v>
      </c>
      <c r="D237" s="636">
        <v>17.412400000000002</v>
      </c>
      <c r="E237" s="372">
        <v>13.36</v>
      </c>
      <c r="F237" s="372">
        <f t="shared" si="93"/>
        <v>-37192.92720000002</v>
      </c>
      <c r="G237" s="372">
        <f t="shared" si="94"/>
        <v>159811.00720000002</v>
      </c>
      <c r="H237" s="373">
        <f t="shared" si="92"/>
        <v>-0.232730697663734</v>
      </c>
      <c r="I237" s="372"/>
      <c r="P237" s="1"/>
    </row>
    <row r="238" spans="2:17" x14ac:dyDescent="0.25">
      <c r="B238" s="635">
        <v>42484</v>
      </c>
      <c r="C238" s="392">
        <v>9178</v>
      </c>
      <c r="D238" s="637">
        <v>17.412400000000002</v>
      </c>
      <c r="E238" s="372">
        <v>14.34</v>
      </c>
      <c r="F238" s="372">
        <f t="shared" si="93"/>
        <v>-28198.487200000018</v>
      </c>
      <c r="G238" s="372">
        <f t="shared" si="94"/>
        <v>159811.00720000002</v>
      </c>
      <c r="H238" s="373">
        <f t="shared" si="92"/>
        <v>-0.17644896740254082</v>
      </c>
      <c r="I238" s="372"/>
      <c r="P238" s="1"/>
      <c r="Q238" s="70"/>
    </row>
    <row r="239" spans="2:17" x14ac:dyDescent="0.25">
      <c r="B239" s="635">
        <v>42485</v>
      </c>
      <c r="C239" s="392">
        <v>9678</v>
      </c>
      <c r="D239" s="637">
        <v>17.233499999999999</v>
      </c>
      <c r="E239" s="372">
        <v>13.83</v>
      </c>
      <c r="F239" s="372">
        <f t="shared" si="93"/>
        <v>-32939.072999999997</v>
      </c>
      <c r="G239" s="372">
        <f t="shared" si="94"/>
        <v>166785.81299999999</v>
      </c>
      <c r="H239" s="373">
        <f t="shared" si="92"/>
        <v>-0.19749325441726867</v>
      </c>
      <c r="I239" s="372"/>
      <c r="Q239" s="70"/>
    </row>
    <row r="240" spans="2:17" x14ac:dyDescent="0.25">
      <c r="B240" s="635">
        <v>42486</v>
      </c>
      <c r="C240" s="371">
        <v>9178</v>
      </c>
      <c r="D240" s="636">
        <v>17.390599999999999</v>
      </c>
      <c r="E240" s="372">
        <v>14.44</v>
      </c>
      <c r="F240" s="372">
        <f t="shared" si="93"/>
        <v>-27080.606799999998</v>
      </c>
      <c r="G240" s="372">
        <f t="shared" si="94"/>
        <v>159610.92679999999</v>
      </c>
      <c r="H240" s="374">
        <f t="shared" si="92"/>
        <v>-0.16966637148804525</v>
      </c>
      <c r="I240" s="372"/>
      <c r="P240" s="1"/>
    </row>
    <row r="241" spans="2:14" x14ac:dyDescent="0.25">
      <c r="B241" s="635">
        <v>42487</v>
      </c>
      <c r="C241" s="371">
        <v>9178</v>
      </c>
      <c r="D241" s="636">
        <v>17.376300000000001</v>
      </c>
      <c r="E241" s="372">
        <v>14.84</v>
      </c>
      <c r="F241" s="372">
        <f t="shared" si="93"/>
        <v>-23278.161400000005</v>
      </c>
      <c r="G241" s="372">
        <f t="shared" si="94"/>
        <v>159479.6814</v>
      </c>
      <c r="H241" s="374">
        <f t="shared" si="92"/>
        <v>-0.14596317973331496</v>
      </c>
      <c r="I241" s="372"/>
    </row>
    <row r="242" spans="2:14" x14ac:dyDescent="0.25">
      <c r="B242" s="635">
        <v>42488</v>
      </c>
      <c r="C242" s="371">
        <v>9678</v>
      </c>
      <c r="D242" s="636">
        <v>17.2287</v>
      </c>
      <c r="E242" s="372">
        <v>14.35</v>
      </c>
      <c r="F242" s="372">
        <f t="shared" si="93"/>
        <v>-27860.058600000004</v>
      </c>
      <c r="G242" s="372">
        <f t="shared" si="94"/>
        <v>166739.35860000001</v>
      </c>
      <c r="H242" s="374">
        <f t="shared" si="92"/>
        <v>-0.16708747612994598</v>
      </c>
      <c r="I242" s="372"/>
    </row>
    <row r="243" spans="2:14" x14ac:dyDescent="0.25">
      <c r="B243" s="635">
        <v>42489</v>
      </c>
      <c r="C243" s="371">
        <v>9678</v>
      </c>
      <c r="D243" s="636">
        <v>17.179200000000002</v>
      </c>
      <c r="E243" s="372">
        <v>14.09</v>
      </c>
      <c r="F243" s="372">
        <f t="shared" si="93"/>
        <v>-29897.277600000016</v>
      </c>
      <c r="G243" s="372">
        <f t="shared" si="94"/>
        <v>166260.29760000002</v>
      </c>
      <c r="H243" s="374">
        <f t="shared" si="92"/>
        <v>-0.17982211045916</v>
      </c>
      <c r="I243" s="372"/>
    </row>
    <row r="244" spans="2:14" x14ac:dyDescent="0.25">
      <c r="B244" s="635">
        <v>42492</v>
      </c>
      <c r="C244" s="371">
        <v>9678</v>
      </c>
      <c r="D244" s="636">
        <v>17.136399999999998</v>
      </c>
      <c r="E244" s="372">
        <v>13.55</v>
      </c>
      <c r="F244" s="372">
        <f t="shared" si="93"/>
        <v>-34709.179199999977</v>
      </c>
      <c r="G244" s="372">
        <f t="shared" si="94"/>
        <v>165846.07919999998</v>
      </c>
      <c r="H244" s="374">
        <f t="shared" si="92"/>
        <v>-0.20928549753740563</v>
      </c>
      <c r="I244" s="372"/>
    </row>
    <row r="245" spans="2:14" x14ac:dyDescent="0.25">
      <c r="B245" s="635">
        <v>42493</v>
      </c>
      <c r="C245" s="371">
        <v>9678</v>
      </c>
      <c r="D245" s="636">
        <v>17.1221</v>
      </c>
      <c r="E245" s="372">
        <v>12.79</v>
      </c>
      <c r="F245" s="372">
        <f t="shared" si="93"/>
        <v>-41926.063800000004</v>
      </c>
      <c r="G245" s="372">
        <f t="shared" si="94"/>
        <v>165707.6838</v>
      </c>
      <c r="H245" s="374">
        <f t="shared" si="92"/>
        <v>-0.25301218892542388</v>
      </c>
      <c r="I245" s="372"/>
    </row>
    <row r="246" spans="2:14" x14ac:dyDescent="0.25">
      <c r="B246" s="635">
        <v>42494</v>
      </c>
      <c r="C246" s="371">
        <v>11678</v>
      </c>
      <c r="D246" s="636">
        <v>16.316800000000001</v>
      </c>
      <c r="E246" s="372">
        <v>12.17</v>
      </c>
      <c r="F246" s="372">
        <f t="shared" si="93"/>
        <v>-48426.330400000006</v>
      </c>
      <c r="G246" s="372">
        <f t="shared" si="94"/>
        <v>190547.59040000002</v>
      </c>
      <c r="H246" s="374">
        <f t="shared" si="92"/>
        <v>-0.25414296920964896</v>
      </c>
      <c r="I246" s="372"/>
    </row>
    <row r="247" spans="2:14" x14ac:dyDescent="0.25">
      <c r="B247" s="635">
        <v>42495</v>
      </c>
      <c r="C247" s="371">
        <v>9678</v>
      </c>
      <c r="D247" s="636">
        <v>17.0684</v>
      </c>
      <c r="E247" s="372">
        <v>12.07</v>
      </c>
      <c r="F247" s="372">
        <f t="shared" si="93"/>
        <v>-48374.515200000002</v>
      </c>
      <c r="G247" s="372">
        <f t="shared" si="94"/>
        <v>165187.97520000002</v>
      </c>
      <c r="H247" s="373">
        <f t="shared" si="92"/>
        <v>-0.29284525790349419</v>
      </c>
      <c r="I247" s="372"/>
    </row>
    <row r="248" spans="2:14" x14ac:dyDescent="0.25">
      <c r="B248" s="635">
        <v>42499</v>
      </c>
      <c r="C248" s="371">
        <v>10678</v>
      </c>
      <c r="D248" s="636">
        <v>16.537600000000001</v>
      </c>
      <c r="E248" s="372">
        <v>11.44</v>
      </c>
      <c r="F248" s="372">
        <f t="shared" si="93"/>
        <v>-54432.172800000015</v>
      </c>
      <c r="G248" s="372">
        <f t="shared" si="94"/>
        <v>176588.49280000001</v>
      </c>
      <c r="H248" s="373">
        <f t="shared" si="92"/>
        <v>-0.30824303405572762</v>
      </c>
      <c r="I248" s="372"/>
    </row>
    <row r="249" spans="2:14" x14ac:dyDescent="0.25">
      <c r="B249" s="635">
        <v>42500</v>
      </c>
      <c r="C249" s="371">
        <v>9678</v>
      </c>
      <c r="D249" s="636">
        <v>17.042100000000001</v>
      </c>
      <c r="E249" s="372">
        <v>11.94</v>
      </c>
      <c r="F249" s="372">
        <f t="shared" si="93"/>
        <v>-49378.123800000016</v>
      </c>
      <c r="G249" s="372">
        <f t="shared" si="94"/>
        <v>164933.44380000001</v>
      </c>
      <c r="H249" s="373">
        <f t="shared" si="92"/>
        <v>-0.2993821184009014</v>
      </c>
      <c r="I249" s="372"/>
    </row>
    <row r="250" spans="2:14" x14ac:dyDescent="0.25">
      <c r="B250" s="635">
        <v>42502</v>
      </c>
      <c r="C250" s="371">
        <v>10678</v>
      </c>
      <c r="D250" s="636">
        <v>16.601800000000001</v>
      </c>
      <c r="E250" s="372">
        <v>12.33</v>
      </c>
      <c r="F250" s="372">
        <f t="shared" si="93"/>
        <v>-45614.280400000011</v>
      </c>
      <c r="G250" s="372">
        <f t="shared" si="94"/>
        <v>177274.02040000001</v>
      </c>
      <c r="H250" s="373">
        <f t="shared" si="92"/>
        <v>-0.25730944837306802</v>
      </c>
      <c r="I250" s="372"/>
    </row>
    <row r="251" spans="2:14" x14ac:dyDescent="0.25">
      <c r="B251" s="635">
        <v>42502</v>
      </c>
      <c r="C251" s="371">
        <v>9678</v>
      </c>
      <c r="D251" s="636">
        <v>17.0334</v>
      </c>
      <c r="E251" s="372">
        <v>12.33</v>
      </c>
      <c r="F251" s="372">
        <f t="shared" si="93"/>
        <v>-45519.5052</v>
      </c>
      <c r="G251" s="372">
        <f t="shared" si="94"/>
        <v>164849.2452</v>
      </c>
      <c r="H251" s="373">
        <f t="shared" si="92"/>
        <v>-0.27612807777660364</v>
      </c>
      <c r="I251" s="372"/>
    </row>
    <row r="252" spans="2:14" x14ac:dyDescent="0.25">
      <c r="B252" s="635">
        <v>42503</v>
      </c>
      <c r="C252" s="371">
        <v>9678</v>
      </c>
      <c r="D252" s="636">
        <v>17.029299999999999</v>
      </c>
      <c r="E252" s="372">
        <v>12.3</v>
      </c>
      <c r="F252" s="372">
        <f t="shared" si="93"/>
        <v>-45770.165399999983</v>
      </c>
      <c r="G252" s="372">
        <f t="shared" si="94"/>
        <v>164809.56539999999</v>
      </c>
      <c r="H252" s="373">
        <f t="shared" si="92"/>
        <v>-0.27771546687180321</v>
      </c>
      <c r="I252" s="372"/>
    </row>
    <row r="253" spans="2:14" x14ac:dyDescent="0.25">
      <c r="B253" s="635">
        <v>42506</v>
      </c>
      <c r="C253" s="371">
        <v>9678</v>
      </c>
      <c r="D253" s="636">
        <v>17.027699999999999</v>
      </c>
      <c r="E253" s="372">
        <v>12.78</v>
      </c>
      <c r="F253" s="372">
        <f t="shared" si="93"/>
        <v>-41109.240599999997</v>
      </c>
      <c r="G253" s="372">
        <f t="shared" si="94"/>
        <v>164794.08059999999</v>
      </c>
      <c r="H253" s="373">
        <f t="shared" si="92"/>
        <v>-0.24945823569830336</v>
      </c>
      <c r="I253" s="372"/>
    </row>
    <row r="254" spans="2:14" x14ac:dyDescent="0.25">
      <c r="B254" s="635">
        <v>42513</v>
      </c>
      <c r="C254" s="371">
        <v>9178</v>
      </c>
      <c r="D254" s="636">
        <v>17.244399999999999</v>
      </c>
      <c r="E254" s="372">
        <v>13.19</v>
      </c>
      <c r="F254" s="372">
        <f t="shared" si="93"/>
        <v>-37211.283199999991</v>
      </c>
      <c r="G254" s="372">
        <f t="shared" si="94"/>
        <v>158269.10319999998</v>
      </c>
      <c r="H254" s="373">
        <f t="shared" si="92"/>
        <v>-0.23511400802579385</v>
      </c>
      <c r="I254" s="372"/>
      <c r="N254" s="70"/>
    </row>
    <row r="255" spans="2:14" x14ac:dyDescent="0.25">
      <c r="B255" s="635">
        <v>42514</v>
      </c>
      <c r="C255" s="371">
        <v>9678</v>
      </c>
      <c r="D255" s="636">
        <v>17.026</v>
      </c>
      <c r="E255" s="372">
        <v>13.02</v>
      </c>
      <c r="F255" s="372">
        <f t="shared" si="93"/>
        <v>-38770.067999999999</v>
      </c>
      <c r="G255" s="372">
        <f t="shared" si="94"/>
        <v>164777.628</v>
      </c>
      <c r="H255" s="373">
        <f t="shared" si="92"/>
        <v>-0.23528720779983556</v>
      </c>
      <c r="I255" s="372"/>
    </row>
    <row r="256" spans="2:14" x14ac:dyDescent="0.25">
      <c r="B256" s="635">
        <v>42515</v>
      </c>
      <c r="C256" s="371">
        <v>9178</v>
      </c>
      <c r="D256" s="636">
        <v>17.206800000000001</v>
      </c>
      <c r="E256" s="372">
        <v>13.54</v>
      </c>
      <c r="F256" s="372">
        <f t="shared" si="93"/>
        <v>-33653.890400000018</v>
      </c>
      <c r="G256" s="372">
        <f t="shared" si="94"/>
        <v>157924.0104</v>
      </c>
      <c r="H256" s="373">
        <f t="shared" si="92"/>
        <v>-0.21310179696399109</v>
      </c>
      <c r="I256" s="372"/>
    </row>
    <row r="257" spans="2:14" x14ac:dyDescent="0.25">
      <c r="B257" s="635">
        <v>42516</v>
      </c>
      <c r="C257" s="371">
        <v>9678</v>
      </c>
      <c r="D257" s="636">
        <v>17.003799999999998</v>
      </c>
      <c r="E257" s="372">
        <v>13.17</v>
      </c>
      <c r="F257" s="372">
        <f t="shared" si="93"/>
        <v>-37103.516399999986</v>
      </c>
      <c r="G257" s="372">
        <f t="shared" si="94"/>
        <v>164562.77639999997</v>
      </c>
      <c r="H257" s="373">
        <f t="shared" si="92"/>
        <v>-0.22546724849739463</v>
      </c>
      <c r="I257" s="372"/>
    </row>
    <row r="258" spans="2:14" x14ac:dyDescent="0.25">
      <c r="B258" s="635">
        <v>42517</v>
      </c>
      <c r="C258" s="371">
        <v>9678</v>
      </c>
      <c r="D258" s="636">
        <v>16.999700000000001</v>
      </c>
      <c r="E258" s="372">
        <v>12.9</v>
      </c>
      <c r="F258" s="372">
        <f t="shared" si="93"/>
        <v>-39676.8966</v>
      </c>
      <c r="G258" s="372">
        <f t="shared" si="94"/>
        <v>164523.09660000002</v>
      </c>
      <c r="H258" s="373">
        <f t="shared" si="92"/>
        <v>-0.2411630793484591</v>
      </c>
      <c r="I258" s="372"/>
    </row>
    <row r="259" spans="2:14" x14ac:dyDescent="0.25">
      <c r="B259" s="635">
        <v>42525</v>
      </c>
      <c r="C259" s="371">
        <v>9678</v>
      </c>
      <c r="D259" s="636">
        <v>16.9956</v>
      </c>
      <c r="E259" s="372">
        <v>13.32</v>
      </c>
      <c r="F259" s="372">
        <f t="shared" si="93"/>
        <v>-35572.456799999993</v>
      </c>
      <c r="G259" s="372">
        <f t="shared" si="94"/>
        <v>164483.41680000001</v>
      </c>
      <c r="H259" s="373">
        <f t="shared" si="92"/>
        <v>-0.21626773988561743</v>
      </c>
      <c r="I259" s="372"/>
    </row>
    <row r="260" spans="2:14" x14ac:dyDescent="0.25">
      <c r="B260" s="635">
        <v>42527</v>
      </c>
      <c r="C260" s="371">
        <v>8178</v>
      </c>
      <c r="D260" s="636">
        <v>17.568999999999999</v>
      </c>
      <c r="E260" s="372">
        <v>13.96</v>
      </c>
      <c r="F260" s="372">
        <f t="shared" si="93"/>
        <v>-29514.401999999984</v>
      </c>
      <c r="G260" s="372">
        <f t="shared" si="94"/>
        <v>143679.28200000001</v>
      </c>
      <c r="H260" s="373">
        <f t="shared" si="92"/>
        <v>-0.20541863509590746</v>
      </c>
      <c r="I260" s="372"/>
    </row>
    <row r="261" spans="2:14" x14ac:dyDescent="0.25">
      <c r="B261" s="635">
        <v>42528</v>
      </c>
      <c r="C261" s="371">
        <v>7678</v>
      </c>
      <c r="D261" s="636">
        <v>17.759599999999999</v>
      </c>
      <c r="E261" s="372">
        <v>14.62</v>
      </c>
      <c r="F261" s="372">
        <f t="shared" si="93"/>
        <v>-24105.848799999996</v>
      </c>
      <c r="G261" s="372">
        <f t="shared" si="94"/>
        <v>136358.20879999999</v>
      </c>
      <c r="H261" s="373">
        <f t="shared" si="92"/>
        <v>-0.17678326088425414</v>
      </c>
      <c r="I261" s="372"/>
    </row>
    <row r="262" spans="2:14" x14ac:dyDescent="0.25">
      <c r="B262" s="635">
        <v>42529</v>
      </c>
      <c r="C262" s="371">
        <v>8178</v>
      </c>
      <c r="D262" s="636">
        <v>17.5654</v>
      </c>
      <c r="E262" s="372">
        <v>14.53</v>
      </c>
      <c r="F262" s="372">
        <f t="shared" si="93"/>
        <v>-24823.50120000001</v>
      </c>
      <c r="G262" s="372">
        <f t="shared" si="94"/>
        <v>143649.8412</v>
      </c>
      <c r="H262" s="373">
        <f t="shared" si="92"/>
        <v>-0.17280562924840887</v>
      </c>
      <c r="I262" s="372"/>
    </row>
    <row r="263" spans="2:14" x14ac:dyDescent="0.25">
      <c r="B263" s="635">
        <v>42531</v>
      </c>
      <c r="C263" s="371">
        <v>8978</v>
      </c>
      <c r="D263" s="636">
        <v>17.1751</v>
      </c>
      <c r="E263" s="372">
        <v>13.42</v>
      </c>
      <c r="F263" s="372">
        <f t="shared" ref="F263:F271" si="95">C263*(E263-D263)</f>
        <v>-33713.287800000006</v>
      </c>
      <c r="G263" s="372">
        <f t="shared" ref="G263:G271" si="96">IF(C263=0, 0,D263*C263)</f>
        <v>154198.0478</v>
      </c>
      <c r="H263" s="373">
        <f t="shared" ref="H263:H271" si="97">IF(C263=0, D263, (E263-D263)/D263)</f>
        <v>-0.21863628159370255</v>
      </c>
      <c r="I263" s="372"/>
    </row>
    <row r="264" spans="2:14" x14ac:dyDescent="0.25">
      <c r="B264" s="635">
        <v>42531</v>
      </c>
      <c r="C264" s="392">
        <v>9278</v>
      </c>
      <c r="D264" s="637">
        <v>17.1052</v>
      </c>
      <c r="E264" s="372">
        <v>13.42</v>
      </c>
      <c r="F264" s="372">
        <f t="shared" si="95"/>
        <v>-34191.285600000003</v>
      </c>
      <c r="G264" s="372">
        <f t="shared" si="96"/>
        <v>158702.04560000001</v>
      </c>
      <c r="H264" s="373">
        <f t="shared" si="97"/>
        <v>-0.21544325702125669</v>
      </c>
      <c r="I264" s="372"/>
    </row>
    <row r="265" spans="2:14" x14ac:dyDescent="0.25">
      <c r="B265" s="635">
        <v>42532</v>
      </c>
      <c r="C265" s="371">
        <v>9278</v>
      </c>
      <c r="D265" s="636">
        <v>17.053000000000001</v>
      </c>
      <c r="E265" s="372">
        <v>13.42</v>
      </c>
      <c r="F265" s="372">
        <f t="shared" si="95"/>
        <v>-33706.974000000009</v>
      </c>
      <c r="G265" s="372">
        <f t="shared" si="96"/>
        <v>158217.734</v>
      </c>
      <c r="H265" s="373">
        <f t="shared" si="97"/>
        <v>-0.21304169354365804</v>
      </c>
      <c r="I265" s="372" t="s">
        <v>182</v>
      </c>
    </row>
    <row r="266" spans="2:14" x14ac:dyDescent="0.25">
      <c r="B266" s="635">
        <v>42535</v>
      </c>
      <c r="C266" s="371">
        <v>9678</v>
      </c>
      <c r="D266" s="636">
        <v>16.879300000000001</v>
      </c>
      <c r="E266" s="372">
        <v>13.23</v>
      </c>
      <c r="F266" s="372">
        <f t="shared" si="95"/>
        <v>-35317.9254</v>
      </c>
      <c r="G266" s="372">
        <f t="shared" si="96"/>
        <v>163357.86540000001</v>
      </c>
      <c r="H266" s="373">
        <f t="shared" si="97"/>
        <v>-0.21619972392220058</v>
      </c>
      <c r="I266" s="372" t="s">
        <v>219</v>
      </c>
    </row>
    <row r="267" spans="2:14" x14ac:dyDescent="0.25">
      <c r="B267" s="635">
        <v>42536</v>
      </c>
      <c r="C267" s="371">
        <v>9278</v>
      </c>
      <c r="D267" s="636">
        <v>17.027999999999999</v>
      </c>
      <c r="E267" s="372">
        <v>13.06</v>
      </c>
      <c r="F267" s="372">
        <f t="shared" si="95"/>
        <v>-36815.103999999985</v>
      </c>
      <c r="G267" s="372">
        <f t="shared" si="96"/>
        <v>157985.78399999999</v>
      </c>
      <c r="H267" s="373">
        <f t="shared" si="97"/>
        <v>-0.23302795395818643</v>
      </c>
      <c r="I267" s="372"/>
    </row>
    <row r="268" spans="2:14" x14ac:dyDescent="0.25">
      <c r="B268" s="635">
        <v>42537</v>
      </c>
      <c r="C268" s="392">
        <v>9278</v>
      </c>
      <c r="D268" s="637">
        <v>17.0168</v>
      </c>
      <c r="E268" s="372">
        <v>12.67</v>
      </c>
      <c r="F268" s="372">
        <f t="shared" si="95"/>
        <v>-40329.610399999998</v>
      </c>
      <c r="G268" s="372">
        <f t="shared" si="96"/>
        <v>157881.87039999999</v>
      </c>
      <c r="H268" s="373">
        <f t="shared" si="97"/>
        <v>-0.25544168116214566</v>
      </c>
      <c r="I268" s="372"/>
    </row>
    <row r="269" spans="2:14" x14ac:dyDescent="0.25">
      <c r="B269" s="635">
        <v>42538</v>
      </c>
      <c r="C269" s="392">
        <v>9278</v>
      </c>
      <c r="D269" s="637">
        <v>17.0061</v>
      </c>
      <c r="E269" s="372">
        <v>13.16</v>
      </c>
      <c r="F269" s="372">
        <f t="shared" si="95"/>
        <v>-35684.1158</v>
      </c>
      <c r="G269" s="372">
        <f t="shared" si="96"/>
        <v>157782.59580000001</v>
      </c>
      <c r="H269" s="373">
        <f t="shared" si="97"/>
        <v>-0.2261600249322302</v>
      </c>
      <c r="I269" s="372"/>
    </row>
    <row r="270" spans="2:14" x14ac:dyDescent="0.25">
      <c r="B270" s="635">
        <v>42541</v>
      </c>
      <c r="C270" s="371">
        <v>7678</v>
      </c>
      <c r="D270" s="636">
        <v>17.568000000000001</v>
      </c>
      <c r="E270" s="372">
        <v>14.48</v>
      </c>
      <c r="F270" s="372">
        <f t="shared" si="95"/>
        <v>-23709.664000000008</v>
      </c>
      <c r="G270" s="372">
        <f t="shared" si="96"/>
        <v>134887.10400000002</v>
      </c>
      <c r="H270" s="374">
        <f t="shared" si="97"/>
        <v>-0.17577413479052828</v>
      </c>
      <c r="I270" s="372"/>
    </row>
    <row r="271" spans="2:14" x14ac:dyDescent="0.25">
      <c r="B271" s="635">
        <v>42542</v>
      </c>
      <c r="C271" s="371">
        <v>6800</v>
      </c>
      <c r="D271" s="636">
        <v>17.892099999999999</v>
      </c>
      <c r="E271" s="372">
        <v>15.09</v>
      </c>
      <c r="F271" s="372">
        <f t="shared" si="95"/>
        <v>-19054.279999999995</v>
      </c>
      <c r="G271" s="372">
        <f t="shared" si="96"/>
        <v>121666.28</v>
      </c>
      <c r="H271" s="374">
        <f t="shared" si="97"/>
        <v>-0.15661101827063337</v>
      </c>
      <c r="I271" s="372"/>
    </row>
    <row r="272" spans="2:14" x14ac:dyDescent="0.25">
      <c r="B272" s="635">
        <v>42543</v>
      </c>
      <c r="C272" s="371">
        <v>7300</v>
      </c>
      <c r="D272" s="636">
        <v>17.6769</v>
      </c>
      <c r="E272" s="372">
        <v>14.75</v>
      </c>
      <c r="F272" s="372">
        <f t="shared" ref="F272:F280" si="98">C272*(E272-D272)</f>
        <v>-21366.37</v>
      </c>
      <c r="G272" s="372">
        <f t="shared" ref="G272:G280" si="99">IF(C272=0, 0,D272*C272)</f>
        <v>129041.37</v>
      </c>
      <c r="H272" s="374">
        <f t="shared" ref="H272:H280" si="100">IF(C272=0, D272, (E272-D272)/D272)</f>
        <v>-0.16557767481854849</v>
      </c>
      <c r="I272" s="372"/>
      <c r="N272" s="70"/>
    </row>
    <row r="273" spans="2:9" x14ac:dyDescent="0.25">
      <c r="B273" s="635">
        <v>42544</v>
      </c>
      <c r="C273" s="371">
        <v>6800</v>
      </c>
      <c r="D273" s="636">
        <v>17.856100000000001</v>
      </c>
      <c r="E273" s="372">
        <v>15.27</v>
      </c>
      <c r="F273" s="372">
        <f t="shared" si="98"/>
        <v>-17585.480000000014</v>
      </c>
      <c r="G273" s="372">
        <f t="shared" si="99"/>
        <v>121421.48000000001</v>
      </c>
      <c r="H273" s="374">
        <f t="shared" si="100"/>
        <v>-0.1448300580753917</v>
      </c>
      <c r="I273" s="372"/>
    </row>
    <row r="274" spans="2:9" x14ac:dyDescent="0.25">
      <c r="B274" s="635">
        <v>42545</v>
      </c>
      <c r="C274" s="371">
        <v>7678</v>
      </c>
      <c r="D274" s="636">
        <v>17.462</v>
      </c>
      <c r="E274" s="372">
        <v>14.41</v>
      </c>
      <c r="F274" s="372">
        <f t="shared" si="98"/>
        <v>-23433.255999999998</v>
      </c>
      <c r="G274" s="372">
        <f t="shared" si="99"/>
        <v>134073.236</v>
      </c>
      <c r="H274" s="374">
        <f t="shared" si="100"/>
        <v>-0.17477952124613444</v>
      </c>
      <c r="I274" s="372"/>
    </row>
    <row r="275" spans="2:9" x14ac:dyDescent="0.25">
      <c r="B275" s="635">
        <v>42545</v>
      </c>
      <c r="C275" s="371">
        <v>8013</v>
      </c>
      <c r="D275" s="636">
        <v>17.32</v>
      </c>
      <c r="E275" s="372">
        <v>14.68</v>
      </c>
      <c r="F275" s="372">
        <f t="shared" si="98"/>
        <v>-21154.320000000003</v>
      </c>
      <c r="G275" s="372">
        <f t="shared" si="99"/>
        <v>138785.16</v>
      </c>
      <c r="H275" s="374">
        <f t="shared" si="100"/>
        <v>-0.15242494226327949</v>
      </c>
      <c r="I275" s="372"/>
    </row>
    <row r="276" spans="2:9" x14ac:dyDescent="0.25">
      <c r="B276" s="635">
        <v>42548</v>
      </c>
      <c r="C276" s="371">
        <v>8978</v>
      </c>
      <c r="D276" s="636">
        <v>16.943300000000001</v>
      </c>
      <c r="E276" s="372">
        <v>13.66</v>
      </c>
      <c r="F276" s="372">
        <f t="shared" si="98"/>
        <v>-29477.467400000005</v>
      </c>
      <c r="G276" s="372">
        <f t="shared" si="99"/>
        <v>152116.9474</v>
      </c>
      <c r="H276" s="374">
        <f t="shared" si="100"/>
        <v>-0.19378161279089673</v>
      </c>
      <c r="I276" s="372"/>
    </row>
    <row r="277" spans="2:9" x14ac:dyDescent="0.25">
      <c r="B277" s="635">
        <v>42548</v>
      </c>
      <c r="C277" s="371">
        <v>9278</v>
      </c>
      <c r="D277" s="636">
        <v>16.834599999999998</v>
      </c>
      <c r="E277" s="372">
        <v>13.66</v>
      </c>
      <c r="F277" s="372">
        <f t="shared" si="98"/>
        <v>-29453.938799999982</v>
      </c>
      <c r="G277" s="372">
        <f t="shared" si="99"/>
        <v>156191.41879999998</v>
      </c>
      <c r="H277" s="373">
        <f t="shared" si="100"/>
        <v>-0.18857590913951019</v>
      </c>
      <c r="I277" s="372"/>
    </row>
    <row r="278" spans="2:9" x14ac:dyDescent="0.25">
      <c r="B278" s="635">
        <v>42549</v>
      </c>
      <c r="C278" s="371">
        <v>8178</v>
      </c>
      <c r="D278" s="636">
        <v>17.124400000000001</v>
      </c>
      <c r="E278" s="372">
        <v>14.78</v>
      </c>
      <c r="F278" s="372">
        <f t="shared" si="98"/>
        <v>-19172.503200000017</v>
      </c>
      <c r="G278" s="372">
        <f t="shared" si="99"/>
        <v>140043.3432</v>
      </c>
      <c r="H278" s="373">
        <f t="shared" si="100"/>
        <v>-0.13690406671182651</v>
      </c>
      <c r="I278" s="372">
        <v>17</v>
      </c>
    </row>
    <row r="279" spans="2:9" x14ac:dyDescent="0.25">
      <c r="B279" s="635">
        <v>42552</v>
      </c>
      <c r="C279" s="371">
        <v>7678</v>
      </c>
      <c r="D279" s="636">
        <v>17.2315</v>
      </c>
      <c r="E279" s="372">
        <v>15.48</v>
      </c>
      <c r="F279" s="372">
        <f t="shared" si="98"/>
        <v>-13448.017</v>
      </c>
      <c r="G279" s="372">
        <f t="shared" si="99"/>
        <v>132303.45699999999</v>
      </c>
      <c r="H279" s="373">
        <f t="shared" si="100"/>
        <v>-0.1016452427240809</v>
      </c>
      <c r="I279" s="372">
        <v>17</v>
      </c>
    </row>
    <row r="280" spans="2:9" x14ac:dyDescent="0.25">
      <c r="B280" s="635">
        <v>42552</v>
      </c>
      <c r="C280" s="371">
        <v>7300</v>
      </c>
      <c r="D280" s="636">
        <v>17.313400000000001</v>
      </c>
      <c r="E280" s="372">
        <v>15.65</v>
      </c>
      <c r="F280" s="372">
        <f t="shared" si="98"/>
        <v>-12142.820000000009</v>
      </c>
      <c r="G280" s="372">
        <f t="shared" si="99"/>
        <v>126387.82</v>
      </c>
      <c r="H280" s="373">
        <f t="shared" si="100"/>
        <v>-9.6075871868032903E-2</v>
      </c>
      <c r="I280" s="372"/>
    </row>
    <row r="281" spans="2:9" x14ac:dyDescent="0.25">
      <c r="B281" s="635">
        <v>42552</v>
      </c>
      <c r="C281" s="371">
        <v>6800</v>
      </c>
      <c r="D281" s="636">
        <v>17.446100000000001</v>
      </c>
      <c r="E281" s="372">
        <v>15.7</v>
      </c>
      <c r="F281" s="372">
        <f t="shared" ref="F281:F302" si="101">C281*(E281-D281)</f>
        <v>-11873.480000000014</v>
      </c>
      <c r="G281" s="372">
        <f t="shared" ref="G281:G302" si="102">IF(C281=0, 0,D281*C281)</f>
        <v>118633.48000000001</v>
      </c>
      <c r="H281" s="373">
        <f t="shared" ref="H281:H302" si="103">IF(C281=0, D281, (E281-D281)/D281)</f>
        <v>-0.10008540590733757</v>
      </c>
      <c r="I281" s="372"/>
    </row>
    <row r="282" spans="2:9" x14ac:dyDescent="0.25">
      <c r="B282" s="635">
        <v>42552</v>
      </c>
      <c r="C282" s="371">
        <v>6000</v>
      </c>
      <c r="D282" s="636">
        <v>17.668199999999999</v>
      </c>
      <c r="E282" s="372">
        <v>15.68</v>
      </c>
      <c r="F282" s="372">
        <f t="shared" si="101"/>
        <v>-11929.199999999995</v>
      </c>
      <c r="G282" s="372">
        <f t="shared" si="102"/>
        <v>106009.2</v>
      </c>
      <c r="H282" s="373">
        <f t="shared" si="103"/>
        <v>-0.11252985589929926</v>
      </c>
      <c r="I282" s="372"/>
    </row>
    <row r="283" spans="2:9" x14ac:dyDescent="0.25">
      <c r="B283" s="635">
        <v>42556</v>
      </c>
      <c r="C283" s="371">
        <v>8178</v>
      </c>
      <c r="D283" s="636">
        <v>16.978899999999999</v>
      </c>
      <c r="E283" s="372">
        <v>14.72</v>
      </c>
      <c r="F283" s="372">
        <f t="shared" si="101"/>
        <v>-18473.284199999991</v>
      </c>
      <c r="G283" s="372">
        <f t="shared" si="102"/>
        <v>138853.4442</v>
      </c>
      <c r="H283" s="373">
        <f t="shared" si="103"/>
        <v>-0.13304159869013887</v>
      </c>
      <c r="I283" s="372">
        <v>16.75</v>
      </c>
    </row>
    <row r="284" spans="2:9" x14ac:dyDescent="0.25">
      <c r="B284" s="635">
        <v>42556</v>
      </c>
      <c r="C284" s="371">
        <v>8678</v>
      </c>
      <c r="D284" s="636">
        <v>16.843</v>
      </c>
      <c r="E284" s="372">
        <v>14.72</v>
      </c>
      <c r="F284" s="372">
        <f t="shared" si="101"/>
        <v>-18423.393999999993</v>
      </c>
      <c r="G284" s="372">
        <f t="shared" si="102"/>
        <v>146163.554</v>
      </c>
      <c r="H284" s="373">
        <f t="shared" si="103"/>
        <v>-0.12604642878347083</v>
      </c>
      <c r="I284" s="372"/>
    </row>
    <row r="285" spans="2:9" x14ac:dyDescent="0.25">
      <c r="B285" s="635">
        <v>42557</v>
      </c>
      <c r="C285" s="371">
        <v>8178</v>
      </c>
      <c r="D285" s="636">
        <v>16.960599999999999</v>
      </c>
      <c r="E285" s="372">
        <v>14.84</v>
      </c>
      <c r="F285" s="372">
        <f t="shared" si="101"/>
        <v>-17342.266799999998</v>
      </c>
      <c r="G285" s="372">
        <f t="shared" si="102"/>
        <v>138703.7868</v>
      </c>
      <c r="H285" s="373">
        <f t="shared" si="103"/>
        <v>-0.12503095409360515</v>
      </c>
      <c r="I285" s="372">
        <v>16.75</v>
      </c>
    </row>
    <row r="286" spans="2:9" x14ac:dyDescent="0.25">
      <c r="B286" s="635">
        <v>42557</v>
      </c>
      <c r="C286" s="371">
        <v>8678</v>
      </c>
      <c r="D286" s="636">
        <v>16.835000000000001</v>
      </c>
      <c r="E286" s="372">
        <v>14.84</v>
      </c>
      <c r="F286" s="372">
        <f t="shared" si="101"/>
        <v>-17312.610000000008</v>
      </c>
      <c r="G286" s="372">
        <f t="shared" si="102"/>
        <v>146094.13</v>
      </c>
      <c r="H286" s="373">
        <f t="shared" si="103"/>
        <v>-0.11850311850311855</v>
      </c>
      <c r="I286" s="372"/>
    </row>
    <row r="287" spans="2:9" x14ac:dyDescent="0.25">
      <c r="B287" s="635">
        <v>42559</v>
      </c>
      <c r="C287" s="371">
        <v>8678</v>
      </c>
      <c r="D287" s="636">
        <v>16.835000000000001</v>
      </c>
      <c r="E287" s="372">
        <v>14.92</v>
      </c>
      <c r="F287" s="372">
        <f t="shared" si="101"/>
        <v>-16618.370000000006</v>
      </c>
      <c r="G287" s="372">
        <f t="shared" si="102"/>
        <v>146094.13</v>
      </c>
      <c r="H287" s="373">
        <f t="shared" si="103"/>
        <v>-0.1137511137511138</v>
      </c>
      <c r="I287" s="372"/>
    </row>
    <row r="288" spans="2:9" x14ac:dyDescent="0.25">
      <c r="B288" s="635">
        <v>42562</v>
      </c>
      <c r="C288" s="371">
        <v>8678</v>
      </c>
      <c r="D288" s="636">
        <v>16.835000000000001</v>
      </c>
      <c r="E288" s="372">
        <v>14.69</v>
      </c>
      <c r="F288" s="372">
        <f t="shared" si="101"/>
        <v>-18614.310000000012</v>
      </c>
      <c r="G288" s="372">
        <f t="shared" si="102"/>
        <v>146094.13</v>
      </c>
      <c r="H288" s="373">
        <f t="shared" si="103"/>
        <v>-0.12741312741312749</v>
      </c>
      <c r="I288" s="372"/>
    </row>
    <row r="289" spans="2:14" x14ac:dyDescent="0.25">
      <c r="B289" s="635">
        <v>42563</v>
      </c>
      <c r="C289" s="371">
        <v>8678</v>
      </c>
      <c r="D289" s="636">
        <v>16.835000000000001</v>
      </c>
      <c r="E289" s="372">
        <v>15.6</v>
      </c>
      <c r="F289" s="372">
        <f t="shared" si="101"/>
        <v>-10717.330000000011</v>
      </c>
      <c r="G289" s="372">
        <f t="shared" si="102"/>
        <v>146094.13</v>
      </c>
      <c r="H289" s="373">
        <f t="shared" si="103"/>
        <v>-7.3359073359073421E-2</v>
      </c>
      <c r="I289" s="372"/>
    </row>
    <row r="290" spans="2:14" x14ac:dyDescent="0.25">
      <c r="B290" s="635">
        <v>42564</v>
      </c>
      <c r="C290" s="371">
        <v>8738</v>
      </c>
      <c r="D290" s="636">
        <v>16.816099999999999</v>
      </c>
      <c r="E290" s="372">
        <v>15.29</v>
      </c>
      <c r="F290" s="372">
        <f t="shared" si="101"/>
        <v>-13335.061799999996</v>
      </c>
      <c r="G290" s="372">
        <f t="shared" si="102"/>
        <v>146939.08179999999</v>
      </c>
      <c r="H290" s="373">
        <f t="shared" si="103"/>
        <v>-9.0752314745987453E-2</v>
      </c>
      <c r="I290" s="372"/>
    </row>
    <row r="291" spans="2:14" x14ac:dyDescent="0.25">
      <c r="B291" s="635">
        <v>42566</v>
      </c>
      <c r="C291" s="371">
        <v>8738</v>
      </c>
      <c r="D291" s="636">
        <v>16.816099999999999</v>
      </c>
      <c r="E291" s="372">
        <v>15.21</v>
      </c>
      <c r="F291" s="372">
        <f t="shared" si="101"/>
        <v>-14034.101799999982</v>
      </c>
      <c r="G291" s="372">
        <f t="shared" si="102"/>
        <v>146939.08179999999</v>
      </c>
      <c r="H291" s="373">
        <f t="shared" si="103"/>
        <v>-9.5509660384988079E-2</v>
      </c>
      <c r="I291" s="372"/>
    </row>
    <row r="292" spans="2:14" x14ac:dyDescent="0.25">
      <c r="B292" s="635">
        <v>42570</v>
      </c>
      <c r="C292" s="371">
        <v>9138</v>
      </c>
      <c r="D292" s="636">
        <v>16.733499999999999</v>
      </c>
      <c r="E292" s="372">
        <v>14.75</v>
      </c>
      <c r="F292" s="372">
        <f t="shared" si="101"/>
        <v>-18125.222999999994</v>
      </c>
      <c r="G292" s="372">
        <f t="shared" si="102"/>
        <v>152910.723</v>
      </c>
      <c r="H292" s="373">
        <f t="shared" si="103"/>
        <v>-0.1185346759494427</v>
      </c>
      <c r="I292" s="372"/>
    </row>
    <row r="293" spans="2:14" x14ac:dyDescent="0.25">
      <c r="B293" s="635">
        <v>42571</v>
      </c>
      <c r="C293" s="392">
        <v>9138</v>
      </c>
      <c r="D293" s="637">
        <v>16.7227</v>
      </c>
      <c r="E293" s="372">
        <v>14.84</v>
      </c>
      <c r="F293" s="372">
        <f t="shared" si="101"/>
        <v>-17204.112599999997</v>
      </c>
      <c r="G293" s="372">
        <f t="shared" si="102"/>
        <v>152812.03260000001</v>
      </c>
      <c r="H293" s="373">
        <f t="shared" si="103"/>
        <v>-0.11258349429218965</v>
      </c>
      <c r="I293" s="372"/>
    </row>
    <row r="294" spans="2:14" x14ac:dyDescent="0.25">
      <c r="B294" s="635">
        <v>42572</v>
      </c>
      <c r="C294" s="371">
        <v>9138</v>
      </c>
      <c r="D294" s="636">
        <v>16.718900000000001</v>
      </c>
      <c r="E294" s="372">
        <v>14.42</v>
      </c>
      <c r="F294" s="372">
        <f t="shared" si="101"/>
        <v>-21007.348200000015</v>
      </c>
      <c r="G294" s="372">
        <f t="shared" si="102"/>
        <v>152777.3082</v>
      </c>
      <c r="H294" s="373">
        <f t="shared" si="103"/>
        <v>-0.13750306539305823</v>
      </c>
      <c r="I294" s="372"/>
    </row>
    <row r="295" spans="2:14" x14ac:dyDescent="0.25">
      <c r="B295" s="635">
        <v>42573</v>
      </c>
      <c r="C295" s="371">
        <v>9278</v>
      </c>
      <c r="D295" s="636">
        <v>16.679099999999998</v>
      </c>
      <c r="E295" s="372">
        <v>14.11</v>
      </c>
      <c r="F295" s="372">
        <f t="shared" si="101"/>
        <v>-23836.109799999987</v>
      </c>
      <c r="G295" s="372">
        <f t="shared" si="102"/>
        <v>154748.68979999999</v>
      </c>
      <c r="H295" s="373">
        <f t="shared" si="103"/>
        <v>-0.15403109280476759</v>
      </c>
      <c r="I295" s="372"/>
    </row>
    <row r="296" spans="2:14" x14ac:dyDescent="0.25">
      <c r="B296" s="635">
        <v>42576</v>
      </c>
      <c r="C296" s="371">
        <v>9478</v>
      </c>
      <c r="D296" s="636">
        <v>16.613099999999999</v>
      </c>
      <c r="E296" s="372">
        <v>13.58</v>
      </c>
      <c r="F296" s="372">
        <f t="shared" si="101"/>
        <v>-28747.721799999992</v>
      </c>
      <c r="G296" s="372">
        <f t="shared" si="102"/>
        <v>157458.96179999999</v>
      </c>
      <c r="H296" s="373">
        <f t="shared" si="103"/>
        <v>-0.18257278894366491</v>
      </c>
      <c r="I296" s="372"/>
    </row>
    <row r="297" spans="2:14" x14ac:dyDescent="0.25">
      <c r="B297" s="635">
        <v>42577</v>
      </c>
      <c r="C297" s="392">
        <v>9278</v>
      </c>
      <c r="D297" s="637">
        <v>16.674199999999999</v>
      </c>
      <c r="E297" s="372">
        <v>13.78</v>
      </c>
      <c r="F297" s="372">
        <f t="shared" si="101"/>
        <v>-26852.387599999998</v>
      </c>
      <c r="G297" s="372">
        <f t="shared" si="102"/>
        <v>154703.22759999998</v>
      </c>
      <c r="H297" s="373">
        <f t="shared" si="103"/>
        <v>-0.17357354475776948</v>
      </c>
      <c r="I297" s="372">
        <v>16.53</v>
      </c>
    </row>
    <row r="298" spans="2:14" x14ac:dyDescent="0.25">
      <c r="B298" s="635">
        <v>42578</v>
      </c>
      <c r="C298" s="392">
        <v>9478</v>
      </c>
      <c r="D298" s="637">
        <v>16.6004</v>
      </c>
      <c r="E298" s="372">
        <v>13.13</v>
      </c>
      <c r="F298" s="372">
        <f t="shared" si="101"/>
        <v>-32892.451199999996</v>
      </c>
      <c r="G298" s="372">
        <f t="shared" si="102"/>
        <v>157338.5912</v>
      </c>
      <c r="H298" s="373">
        <f t="shared" si="103"/>
        <v>-0.20905520348907253</v>
      </c>
      <c r="I298" s="372"/>
    </row>
    <row r="299" spans="2:14" x14ac:dyDescent="0.25">
      <c r="B299" s="635">
        <v>42580</v>
      </c>
      <c r="C299" s="371">
        <v>9478</v>
      </c>
      <c r="D299" s="636">
        <v>16.599</v>
      </c>
      <c r="E299" s="372">
        <v>13.64</v>
      </c>
      <c r="F299" s="372">
        <f t="shared" si="101"/>
        <v>-28045.401999999998</v>
      </c>
      <c r="G299" s="372">
        <f t="shared" si="102"/>
        <v>157325.32200000001</v>
      </c>
      <c r="H299" s="374">
        <f t="shared" si="103"/>
        <v>-0.17826375082836313</v>
      </c>
      <c r="I299" s="372"/>
    </row>
    <row r="300" spans="2:14" x14ac:dyDescent="0.25">
      <c r="B300" s="635">
        <v>42580</v>
      </c>
      <c r="C300" s="371">
        <v>9278</v>
      </c>
      <c r="D300" s="636">
        <v>16.664000000000001</v>
      </c>
      <c r="E300" s="372">
        <v>13.64</v>
      </c>
      <c r="F300" s="372">
        <f t="shared" si="101"/>
        <v>-28056.67200000001</v>
      </c>
      <c r="G300" s="372">
        <f t="shared" si="102"/>
        <v>154608.592</v>
      </c>
      <c r="H300" s="374">
        <f t="shared" si="103"/>
        <v>-0.18146903504560732</v>
      </c>
      <c r="I300" s="372">
        <v>16.53</v>
      </c>
    </row>
    <row r="301" spans="2:14" x14ac:dyDescent="0.25">
      <c r="B301" s="635">
        <v>42583</v>
      </c>
      <c r="C301" s="371">
        <v>9478</v>
      </c>
      <c r="D301" s="636">
        <v>16.5871</v>
      </c>
      <c r="E301" s="372">
        <v>12.92</v>
      </c>
      <c r="F301" s="372">
        <f t="shared" si="101"/>
        <v>-34756.773799999995</v>
      </c>
      <c r="G301" s="372">
        <f t="shared" si="102"/>
        <v>157212.5338</v>
      </c>
      <c r="H301" s="374">
        <f t="shared" si="103"/>
        <v>-0.22108144280796521</v>
      </c>
      <c r="I301" s="372"/>
    </row>
    <row r="302" spans="2:14" x14ac:dyDescent="0.25">
      <c r="B302" s="635">
        <v>42584</v>
      </c>
      <c r="C302" s="371">
        <v>9678</v>
      </c>
      <c r="D302" s="636">
        <v>16.5063</v>
      </c>
      <c r="E302" s="372">
        <v>12.9</v>
      </c>
      <c r="F302" s="372">
        <f t="shared" si="101"/>
        <v>-34901.771399999991</v>
      </c>
      <c r="G302" s="372">
        <f t="shared" si="102"/>
        <v>159747.97140000001</v>
      </c>
      <c r="H302" s="374">
        <f t="shared" si="103"/>
        <v>-0.21848021664455386</v>
      </c>
      <c r="I302" s="372"/>
    </row>
    <row r="303" spans="2:14" x14ac:dyDescent="0.25">
      <c r="B303" s="635">
        <v>42585</v>
      </c>
      <c r="C303" s="371">
        <v>10078</v>
      </c>
      <c r="D303" s="636">
        <v>16.5063</v>
      </c>
      <c r="E303" s="372">
        <v>12.9</v>
      </c>
      <c r="F303" s="372">
        <f t="shared" ref="F303:F318" si="104">C303*(E303-D303)</f>
        <v>-36344.291399999995</v>
      </c>
      <c r="G303" s="372">
        <f t="shared" ref="G303:G318" si="105">IF(C303=0, 0,D303*C303)</f>
        <v>166350.4914</v>
      </c>
      <c r="H303" s="374">
        <f t="shared" ref="H303:H318" si="106">IF(C303=0, D303, (E303-D303)/D303)</f>
        <v>-0.21848021664455386</v>
      </c>
      <c r="I303" s="372"/>
      <c r="N303" s="29"/>
    </row>
    <row r="304" spans="2:14" x14ac:dyDescent="0.25">
      <c r="B304" s="635">
        <v>42586</v>
      </c>
      <c r="C304" s="371">
        <v>9678</v>
      </c>
      <c r="D304" s="636">
        <v>16.489799999999999</v>
      </c>
      <c r="E304" s="372">
        <v>13.41</v>
      </c>
      <c r="F304" s="372">
        <f t="shared" si="104"/>
        <v>-29806.304399999986</v>
      </c>
      <c r="G304" s="372">
        <f t="shared" si="105"/>
        <v>159588.28439999997</v>
      </c>
      <c r="H304" s="374">
        <f t="shared" si="106"/>
        <v>-0.1867700032747516</v>
      </c>
      <c r="I304" s="372"/>
    </row>
    <row r="305" spans="2:9" x14ac:dyDescent="0.25">
      <c r="B305" s="635">
        <v>42586</v>
      </c>
      <c r="C305" s="371">
        <v>9278</v>
      </c>
      <c r="D305" s="636">
        <v>16.609200000000001</v>
      </c>
      <c r="E305" s="372">
        <v>13.66</v>
      </c>
      <c r="F305" s="372">
        <f t="shared" si="104"/>
        <v>-27362.67760000001</v>
      </c>
      <c r="G305" s="372">
        <f t="shared" si="105"/>
        <v>154100.15760000001</v>
      </c>
      <c r="H305" s="374">
        <f t="shared" si="106"/>
        <v>-0.17756424150470829</v>
      </c>
      <c r="I305" s="372">
        <v>16.53</v>
      </c>
    </row>
    <row r="306" spans="2:9" x14ac:dyDescent="0.25">
      <c r="B306" s="635">
        <v>42586</v>
      </c>
      <c r="C306" s="371">
        <v>9138</v>
      </c>
      <c r="D306" s="636">
        <v>16.6511</v>
      </c>
      <c r="E306" s="372">
        <v>13.87</v>
      </c>
      <c r="F306" s="372">
        <f t="shared" si="104"/>
        <v>-25413.691800000004</v>
      </c>
      <c r="G306" s="372">
        <f t="shared" si="105"/>
        <v>152157.7518</v>
      </c>
      <c r="H306" s="373">
        <f t="shared" si="106"/>
        <v>-0.1670219985466426</v>
      </c>
      <c r="I306" s="372"/>
    </row>
    <row r="307" spans="2:9" ht="15" customHeight="1" x14ac:dyDescent="0.25">
      <c r="B307" s="635">
        <v>42593</v>
      </c>
      <c r="C307" s="371">
        <v>8678</v>
      </c>
      <c r="D307" s="636">
        <v>16.760300000000001</v>
      </c>
      <c r="E307" s="372">
        <v>14.61</v>
      </c>
      <c r="F307" s="372">
        <f t="shared" si="104"/>
        <v>-18660.303400000012</v>
      </c>
      <c r="G307" s="372">
        <f t="shared" si="105"/>
        <v>145445.88340000002</v>
      </c>
      <c r="H307" s="373">
        <f t="shared" si="106"/>
        <v>-0.12829722618330228</v>
      </c>
      <c r="I307" s="372"/>
    </row>
    <row r="308" spans="2:9" x14ac:dyDescent="0.25">
      <c r="B308" s="635">
        <v>42597</v>
      </c>
      <c r="C308" s="371">
        <v>8678</v>
      </c>
      <c r="D308" s="636">
        <v>16.7471</v>
      </c>
      <c r="E308" s="372">
        <v>14.9</v>
      </c>
      <c r="F308" s="372">
        <f t="shared" si="104"/>
        <v>-16029.133799999994</v>
      </c>
      <c r="G308" s="372">
        <f t="shared" si="105"/>
        <v>145331.33379999999</v>
      </c>
      <c r="H308" s="373">
        <f t="shared" si="106"/>
        <v>-0.11029372249523794</v>
      </c>
      <c r="I308" s="372"/>
    </row>
    <row r="309" spans="2:9" x14ac:dyDescent="0.25">
      <c r="B309" s="635">
        <v>42598</v>
      </c>
      <c r="C309" s="371">
        <v>8178</v>
      </c>
      <c r="D309" s="636">
        <v>16.8429</v>
      </c>
      <c r="E309" s="372">
        <v>15.17</v>
      </c>
      <c r="F309" s="372">
        <f t="shared" si="104"/>
        <v>-13680.976200000003</v>
      </c>
      <c r="G309" s="372">
        <f t="shared" si="105"/>
        <v>137741.23620000001</v>
      </c>
      <c r="H309" s="373">
        <f t="shared" si="106"/>
        <v>-9.9323750660515728E-2</v>
      </c>
      <c r="I309" s="372">
        <v>16.75</v>
      </c>
    </row>
    <row r="310" spans="2:9" x14ac:dyDescent="0.25">
      <c r="B310" s="635">
        <v>42599</v>
      </c>
      <c r="C310" s="371">
        <v>7178</v>
      </c>
      <c r="D310" s="636">
        <v>17.009899999999998</v>
      </c>
      <c r="E310" s="372">
        <v>15.7</v>
      </c>
      <c r="F310" s="372">
        <f t="shared" si="104"/>
        <v>-9402.4621999999927</v>
      </c>
      <c r="G310" s="372">
        <f t="shared" si="105"/>
        <v>122097.06219999999</v>
      </c>
      <c r="H310" s="373">
        <f t="shared" si="106"/>
        <v>-7.7008095285686515E-2</v>
      </c>
      <c r="I310" s="372"/>
    </row>
    <row r="311" spans="2:9" x14ac:dyDescent="0.25">
      <c r="B311" s="635">
        <v>42600</v>
      </c>
      <c r="C311" s="371">
        <v>5500</v>
      </c>
      <c r="D311" s="636">
        <v>17.185600000000001</v>
      </c>
      <c r="E311" s="372">
        <v>16.68</v>
      </c>
      <c r="F311" s="372">
        <f t="shared" si="104"/>
        <v>-2780.8000000000065</v>
      </c>
      <c r="G311" s="372">
        <f t="shared" si="105"/>
        <v>94520.8</v>
      </c>
      <c r="H311" s="373">
        <f t="shared" si="106"/>
        <v>-2.9419979517735846E-2</v>
      </c>
      <c r="I311" s="372"/>
    </row>
    <row r="312" spans="2:9" x14ac:dyDescent="0.25">
      <c r="B312" s="635">
        <v>42601</v>
      </c>
      <c r="C312" s="371">
        <v>5000</v>
      </c>
      <c r="D312" s="636">
        <v>17.222200000000001</v>
      </c>
      <c r="E312" s="372">
        <v>16.8</v>
      </c>
      <c r="F312" s="372">
        <f t="shared" si="104"/>
        <v>-2111.0000000000005</v>
      </c>
      <c r="G312" s="372">
        <f t="shared" si="105"/>
        <v>86111</v>
      </c>
      <c r="H312" s="373">
        <f t="shared" si="106"/>
        <v>-2.4514870341768188E-2</v>
      </c>
      <c r="I312" s="372"/>
    </row>
    <row r="313" spans="2:9" x14ac:dyDescent="0.25">
      <c r="B313" s="635">
        <v>42604</v>
      </c>
      <c r="C313" s="371">
        <v>6000</v>
      </c>
      <c r="D313" s="636">
        <v>16.9651</v>
      </c>
      <c r="E313" s="372">
        <v>15.64</v>
      </c>
      <c r="F313" s="372">
        <f t="shared" si="104"/>
        <v>-7950.599999999994</v>
      </c>
      <c r="G313" s="372">
        <f t="shared" si="105"/>
        <v>101790.59999999999</v>
      </c>
      <c r="H313" s="373">
        <f t="shared" si="106"/>
        <v>-7.8107408739117312E-2</v>
      </c>
      <c r="I313" s="372"/>
    </row>
    <row r="314" spans="2:9" x14ac:dyDescent="0.25">
      <c r="B314" s="635">
        <v>42604</v>
      </c>
      <c r="C314" s="371">
        <v>6500</v>
      </c>
      <c r="D314" s="636">
        <v>16.850899999999999</v>
      </c>
      <c r="E314" s="372">
        <v>15.64</v>
      </c>
      <c r="F314" s="372">
        <f t="shared" si="104"/>
        <v>-7870.8499999999922</v>
      </c>
      <c r="G314" s="372">
        <f t="shared" si="105"/>
        <v>109530.84999999999</v>
      </c>
      <c r="H314" s="373">
        <f t="shared" si="106"/>
        <v>-7.1859663282079822E-2</v>
      </c>
      <c r="I314" s="372"/>
    </row>
    <row r="315" spans="2:9" x14ac:dyDescent="0.25">
      <c r="B315" s="635">
        <v>42605</v>
      </c>
      <c r="C315" s="371">
        <v>6000</v>
      </c>
      <c r="D315" s="636">
        <v>16.923500000000001</v>
      </c>
      <c r="E315" s="372">
        <v>16.43</v>
      </c>
      <c r="F315" s="372">
        <f t="shared" si="104"/>
        <v>-2961.0000000000055</v>
      </c>
      <c r="G315" s="372">
        <f t="shared" si="105"/>
        <v>101541</v>
      </c>
      <c r="H315" s="373">
        <f t="shared" si="106"/>
        <v>-2.9160634620498178E-2</v>
      </c>
      <c r="I315" s="372"/>
    </row>
    <row r="316" spans="2:9" x14ac:dyDescent="0.25">
      <c r="B316" s="635">
        <v>42605</v>
      </c>
      <c r="C316" s="371">
        <v>5500</v>
      </c>
      <c r="D316" s="636">
        <v>16.9848</v>
      </c>
      <c r="E316" s="372">
        <v>16.43</v>
      </c>
      <c r="F316" s="372">
        <f t="shared" si="104"/>
        <v>-3051.400000000001</v>
      </c>
      <c r="G316" s="372">
        <f t="shared" si="105"/>
        <v>93416.4</v>
      </c>
      <c r="H316" s="373">
        <f t="shared" si="106"/>
        <v>-3.266450002355048E-2</v>
      </c>
      <c r="I316" s="372"/>
    </row>
    <row r="317" spans="2:9" x14ac:dyDescent="0.25">
      <c r="B317" s="635">
        <v>42605</v>
      </c>
      <c r="C317" s="371">
        <v>5000</v>
      </c>
      <c r="D317" s="636">
        <v>17.035299999999999</v>
      </c>
      <c r="E317" s="372">
        <v>16.43</v>
      </c>
      <c r="F317" s="372">
        <f t="shared" si="104"/>
        <v>-3026.4999999999986</v>
      </c>
      <c r="G317" s="372">
        <f t="shared" si="105"/>
        <v>85176.5</v>
      </c>
      <c r="H317" s="373">
        <f t="shared" si="106"/>
        <v>-3.5532100990296606E-2</v>
      </c>
      <c r="I317" s="372"/>
    </row>
    <row r="318" spans="2:9" x14ac:dyDescent="0.25">
      <c r="B318" s="635">
        <v>42606</v>
      </c>
      <c r="C318" s="371">
        <v>5178</v>
      </c>
      <c r="D318" s="636">
        <v>17.0017</v>
      </c>
      <c r="E318" s="372">
        <v>16.059999999999999</v>
      </c>
      <c r="F318" s="372">
        <f t="shared" si="104"/>
        <v>-4876.1226000000042</v>
      </c>
      <c r="G318" s="372">
        <f t="shared" si="105"/>
        <v>88034.802599999995</v>
      </c>
      <c r="H318" s="373">
        <f t="shared" si="106"/>
        <v>-5.5388578789179958E-2</v>
      </c>
      <c r="I318" s="372"/>
    </row>
    <row r="319" spans="2:9" x14ac:dyDescent="0.25">
      <c r="B319" s="635">
        <v>42607</v>
      </c>
      <c r="C319" s="371">
        <v>5178</v>
      </c>
      <c r="D319" s="636">
        <v>17.0017</v>
      </c>
      <c r="E319" s="372">
        <v>16.010000000000002</v>
      </c>
      <c r="F319" s="372">
        <f>C319*(E319-D319)</f>
        <v>-5135.0225999999902</v>
      </c>
      <c r="G319" s="372">
        <f>IF(C319=0, 0,D319*C319)</f>
        <v>88034.802599999995</v>
      </c>
      <c r="H319" s="373">
        <f>IF(C319=0, D319, (E319-D319)/D319)</f>
        <v>-5.8329461171529789E-2</v>
      </c>
      <c r="I319" s="372"/>
    </row>
    <row r="320" spans="2:9" x14ac:dyDescent="0.25">
      <c r="B320" s="635">
        <v>42608</v>
      </c>
      <c r="C320" s="371">
        <v>6178</v>
      </c>
      <c r="D320" s="636">
        <v>16.825800000000001</v>
      </c>
      <c r="E320" s="372">
        <v>15.95</v>
      </c>
      <c r="F320" s="372">
        <f>C320*(E320-D320)</f>
        <v>-5410.6924000000108</v>
      </c>
      <c r="G320" s="372">
        <f>IF(C320=0, 0,D320*C320)</f>
        <v>103949.79240000001</v>
      </c>
      <c r="H320" s="373">
        <f>IF(C320=0, D320, (E320-D320)/D320)</f>
        <v>-5.2051016890727435E-2</v>
      </c>
      <c r="I320" s="372"/>
    </row>
    <row r="321" spans="2:9" x14ac:dyDescent="0.25">
      <c r="B321" s="635">
        <v>42611</v>
      </c>
      <c r="C321" s="371">
        <v>6178</v>
      </c>
      <c r="D321" s="636">
        <v>16.825800000000001</v>
      </c>
      <c r="E321" s="372">
        <v>15.99</v>
      </c>
      <c r="F321" s="372">
        <f t="shared" ref="F321:F326" si="107">C321*(E321-D321)</f>
        <v>-5163.5724000000046</v>
      </c>
      <c r="G321" s="372">
        <f t="shared" ref="G321:G326" si="108">IF(C321=0, 0,D321*C321)</f>
        <v>103949.79240000001</v>
      </c>
      <c r="H321" s="373">
        <f t="shared" ref="H321:H326" si="109">IF(C321=0, D321, (E321-D321)/D321)</f>
        <v>-4.9673715365688452E-2</v>
      </c>
      <c r="I321" s="372"/>
    </row>
    <row r="322" spans="2:9" x14ac:dyDescent="0.25">
      <c r="B322" s="635">
        <v>42612</v>
      </c>
      <c r="C322" s="371">
        <v>6678</v>
      </c>
      <c r="D322" s="636">
        <v>16.739999999999998</v>
      </c>
      <c r="E322" s="372">
        <v>15.55</v>
      </c>
      <c r="F322" s="454">
        <f t="shared" si="107"/>
        <v>-7946.8199999999852</v>
      </c>
      <c r="G322" s="372">
        <f t="shared" si="108"/>
        <v>111789.71999999999</v>
      </c>
      <c r="H322" s="374">
        <f t="shared" si="109"/>
        <v>-7.1087216248506446E-2</v>
      </c>
      <c r="I322" s="391"/>
    </row>
    <row r="323" spans="2:9" x14ac:dyDescent="0.25">
      <c r="B323" s="635">
        <v>42612</v>
      </c>
      <c r="C323" s="371">
        <v>7178</v>
      </c>
      <c r="D323" s="636">
        <v>16.6571</v>
      </c>
      <c r="E323" s="372">
        <v>15.55</v>
      </c>
      <c r="F323" s="372">
        <f t="shared" si="107"/>
        <v>-7946.7637999999934</v>
      </c>
      <c r="G323" s="372">
        <f t="shared" si="108"/>
        <v>119564.66379999999</v>
      </c>
      <c r="H323" s="373">
        <f t="shared" si="109"/>
        <v>-6.6464150422342369E-2</v>
      </c>
      <c r="I323" s="372"/>
    </row>
    <row r="324" spans="2:9" x14ac:dyDescent="0.25">
      <c r="B324" s="635">
        <v>42613</v>
      </c>
      <c r="C324" s="371">
        <v>7678</v>
      </c>
      <c r="D324" s="636">
        <v>16.565200000000001</v>
      </c>
      <c r="E324" s="372">
        <v>15.02</v>
      </c>
      <c r="F324" s="372">
        <f t="shared" si="107"/>
        <v>-11864.04560000001</v>
      </c>
      <c r="G324" s="372">
        <f t="shared" si="108"/>
        <v>127187.60560000001</v>
      </c>
      <c r="H324" s="373">
        <f t="shared" si="109"/>
        <v>-9.3279887957887692E-2</v>
      </c>
      <c r="I324" s="372" t="s">
        <v>261</v>
      </c>
    </row>
    <row r="325" spans="2:9" x14ac:dyDescent="0.25">
      <c r="B325" s="635">
        <v>42613</v>
      </c>
      <c r="C325" s="371">
        <v>8178</v>
      </c>
      <c r="D325" s="636">
        <v>16.474399999999999</v>
      </c>
      <c r="E325" s="372">
        <v>15.02</v>
      </c>
      <c r="F325" s="372">
        <f t="shared" si="107"/>
        <v>-11894.083199999997</v>
      </c>
      <c r="G325" s="372">
        <f t="shared" si="108"/>
        <v>134727.64319999999</v>
      </c>
      <c r="H325" s="373">
        <f t="shared" si="109"/>
        <v>-8.8282426067110162E-2</v>
      </c>
      <c r="I325" s="372" t="s">
        <v>262</v>
      </c>
    </row>
    <row r="326" spans="2:9" x14ac:dyDescent="0.25">
      <c r="B326" s="635">
        <v>42615</v>
      </c>
      <c r="C326" s="371">
        <v>7678</v>
      </c>
      <c r="D326" s="636">
        <v>16.528099999999998</v>
      </c>
      <c r="E326" s="372">
        <v>15.49</v>
      </c>
      <c r="F326" s="372">
        <f t="shared" si="107"/>
        <v>-7970.5317999999861</v>
      </c>
      <c r="G326" s="372">
        <f t="shared" si="108"/>
        <v>126902.75179999998</v>
      </c>
      <c r="H326" s="373">
        <f t="shared" si="109"/>
        <v>-6.2808187268953986E-2</v>
      </c>
      <c r="I326" s="372">
        <v>16.350000000000001</v>
      </c>
    </row>
    <row r="327" spans="2:9" x14ac:dyDescent="0.25">
      <c r="B327" s="635">
        <v>42616</v>
      </c>
      <c r="C327" s="371">
        <v>7678</v>
      </c>
      <c r="D327" s="636">
        <v>16.528099999999998</v>
      </c>
      <c r="E327" s="372">
        <v>15.64</v>
      </c>
      <c r="F327" s="372">
        <f>C327*(E327-D327)</f>
        <v>-6818.8317999999836</v>
      </c>
      <c r="G327" s="372">
        <f>IF(C327=0, 0,D327*C327)</f>
        <v>126902.75179999998</v>
      </c>
      <c r="H327" s="373">
        <f>IF(C327=0, D327, (E327-D327)/D327)</f>
        <v>-5.3732733950060681E-2</v>
      </c>
      <c r="I327" s="372"/>
    </row>
    <row r="328" spans="2:9" x14ac:dyDescent="0.25">
      <c r="B328" s="635">
        <v>42621</v>
      </c>
      <c r="C328" s="371">
        <v>7178</v>
      </c>
      <c r="D328" s="636">
        <v>16.545400000000001</v>
      </c>
      <c r="E328" s="372">
        <v>16.739999999999998</v>
      </c>
      <c r="F328" s="372">
        <f>C328*(E328-D328)</f>
        <v>1396.8387999999832</v>
      </c>
      <c r="G328" s="372">
        <f>IF(C328=0, 0,D328*C328)</f>
        <v>118762.8812</v>
      </c>
      <c r="H328" s="373">
        <f>IF(C328=0, D328, (E328-D328)/D328)</f>
        <v>1.1761577235968768E-2</v>
      </c>
      <c r="I328" s="372"/>
    </row>
    <row r="329" spans="2:9" x14ac:dyDescent="0.25">
      <c r="B329" s="635">
        <v>42621</v>
      </c>
      <c r="C329" s="392">
        <v>6678</v>
      </c>
      <c r="D329" s="637">
        <v>16.532299999999999</v>
      </c>
      <c r="E329" s="372">
        <v>16.739999999999998</v>
      </c>
      <c r="F329" s="372">
        <f>C329*(E329-D329)</f>
        <v>1387.0205999999941</v>
      </c>
      <c r="G329" s="372">
        <f>IF(C329=0, 0,D329*C329)</f>
        <v>110402.6994</v>
      </c>
      <c r="H329" s="373">
        <f>IF(C329=0, D329, (E329-D329)/D329)</f>
        <v>1.256328520532528E-2</v>
      </c>
      <c r="I329" s="372"/>
    </row>
    <row r="330" spans="2:9" x14ac:dyDescent="0.25">
      <c r="B330" s="635">
        <v>42621</v>
      </c>
      <c r="C330" s="371">
        <v>6458</v>
      </c>
      <c r="D330" s="636">
        <v>16.524263999999999</v>
      </c>
      <c r="E330" s="372">
        <v>16.739999999999998</v>
      </c>
      <c r="F330" s="372">
        <f>C330*(E330-D330)</f>
        <v>1393.2230879999981</v>
      </c>
      <c r="G330" s="372">
        <f>IF(C330=0, 0,D330*C330)</f>
        <v>106713.69691199998</v>
      </c>
      <c r="H330" s="373">
        <f>IF(C330=0, D330, (E330-D330)/D330)</f>
        <v>1.3055710075801242E-2</v>
      </c>
      <c r="I330" s="372"/>
    </row>
    <row r="331" spans="2:9" x14ac:dyDescent="0.25">
      <c r="B331" s="635">
        <v>42622</v>
      </c>
      <c r="C331" s="371">
        <v>7178</v>
      </c>
      <c r="D331" s="636">
        <v>16.477945999999999</v>
      </c>
      <c r="E331" s="372">
        <v>15.67</v>
      </c>
      <c r="F331" s="372">
        <f>C331*(E331-D331)</f>
        <v>-5799.4363879999955</v>
      </c>
      <c r="G331" s="372">
        <f>IF(C331=0, 0,D331*C331)</f>
        <v>118278.696388</v>
      </c>
      <c r="H331" s="373">
        <f>IF(C331=0, D331, (E331-D331)/D331)</f>
        <v>-4.9031960658203359E-2</v>
      </c>
      <c r="I331" s="372"/>
    </row>
    <row r="332" spans="2:9" x14ac:dyDescent="0.25">
      <c r="B332" s="635">
        <v>42622</v>
      </c>
      <c r="C332" s="371">
        <v>7678</v>
      </c>
      <c r="D332" s="636">
        <v>16.430541999999999</v>
      </c>
      <c r="E332" s="372">
        <v>15.67</v>
      </c>
      <c r="F332" s="372">
        <f t="shared" ref="F332:F338" si="110">C332*(E332-D332)</f>
        <v>-5839.4414759999936</v>
      </c>
      <c r="G332" s="372">
        <f t="shared" ref="G332:G338" si="111">IF(C332=0, 0,D332*C332)</f>
        <v>126153.70147599999</v>
      </c>
      <c r="H332" s="373">
        <f t="shared" ref="H332:H338" si="112">IF(C332=0, D332, (E332-D332)/D332)</f>
        <v>-4.6288308687564853E-2</v>
      </c>
      <c r="I332" s="372">
        <v>16.350000000000001</v>
      </c>
    </row>
    <row r="333" spans="2:9" x14ac:dyDescent="0.25">
      <c r="B333" s="635">
        <v>42625</v>
      </c>
      <c r="C333" s="392">
        <v>7678</v>
      </c>
      <c r="D333" s="637">
        <v>16.412330000000001</v>
      </c>
      <c r="E333" s="372">
        <v>15.47</v>
      </c>
      <c r="F333" s="372">
        <f t="shared" si="110"/>
        <v>-7235.2097400000011</v>
      </c>
      <c r="G333" s="372">
        <f t="shared" si="111"/>
        <v>126013.86974000001</v>
      </c>
      <c r="H333" s="373">
        <f t="shared" si="112"/>
        <v>-5.7415979327737135E-2</v>
      </c>
      <c r="I333" s="372"/>
    </row>
    <row r="334" spans="2:9" x14ac:dyDescent="0.25">
      <c r="B334" s="635">
        <v>42625</v>
      </c>
      <c r="C334" s="392">
        <v>7678</v>
      </c>
      <c r="D334" s="637">
        <v>16.355817999999999</v>
      </c>
      <c r="E334" s="372">
        <v>15.47</v>
      </c>
      <c r="F334" s="372">
        <f t="shared" si="110"/>
        <v>-6801.3106039999893</v>
      </c>
      <c r="G334" s="372">
        <f t="shared" si="111"/>
        <v>125579.970604</v>
      </c>
      <c r="H334" s="373">
        <f t="shared" si="112"/>
        <v>-5.4159198885680847E-2</v>
      </c>
      <c r="I334" s="372" t="s">
        <v>277</v>
      </c>
    </row>
    <row r="335" spans="2:9" x14ac:dyDescent="0.25">
      <c r="B335" s="635">
        <v>42626</v>
      </c>
      <c r="C335" s="371">
        <v>8278</v>
      </c>
      <c r="D335" s="636">
        <v>16.25066</v>
      </c>
      <c r="E335" s="372">
        <v>14.34</v>
      </c>
      <c r="F335" s="372">
        <f t="shared" si="110"/>
        <v>-15816.44348</v>
      </c>
      <c r="G335" s="372">
        <f t="shared" si="111"/>
        <v>134522.96348000001</v>
      </c>
      <c r="H335" s="374">
        <f t="shared" si="112"/>
        <v>-0.11757430159759666</v>
      </c>
      <c r="I335" s="372"/>
    </row>
    <row r="336" spans="2:9" x14ac:dyDescent="0.25">
      <c r="B336" s="635">
        <v>42626</v>
      </c>
      <c r="C336" s="371">
        <v>8678</v>
      </c>
      <c r="D336" s="636">
        <v>16.18149</v>
      </c>
      <c r="E336" s="372">
        <v>14.34</v>
      </c>
      <c r="F336" s="372">
        <f t="shared" si="110"/>
        <v>-15980.450220000002</v>
      </c>
      <c r="G336" s="372">
        <f t="shared" si="111"/>
        <v>140422.97021999999</v>
      </c>
      <c r="H336" s="374">
        <f t="shared" si="112"/>
        <v>-0.11380225183218605</v>
      </c>
      <c r="I336" s="372"/>
    </row>
    <row r="337" spans="2:9" x14ac:dyDescent="0.25">
      <c r="B337" s="635">
        <v>42626</v>
      </c>
      <c r="C337" s="371">
        <v>8978</v>
      </c>
      <c r="D337" s="636">
        <v>16.124635000000001</v>
      </c>
      <c r="E337" s="372">
        <v>14.34</v>
      </c>
      <c r="F337" s="372">
        <f t="shared" si="110"/>
        <v>-16022.453030000013</v>
      </c>
      <c r="G337" s="372">
        <f t="shared" si="111"/>
        <v>144766.97303000002</v>
      </c>
      <c r="H337" s="374">
        <f t="shared" si="112"/>
        <v>-0.11067754401882594</v>
      </c>
      <c r="I337" s="372"/>
    </row>
    <row r="338" spans="2:9" x14ac:dyDescent="0.25">
      <c r="B338" s="635">
        <v>42626</v>
      </c>
      <c r="C338" s="371">
        <v>9278</v>
      </c>
      <c r="D338" s="636">
        <v>16.064019999999999</v>
      </c>
      <c r="E338" s="372">
        <v>14.34</v>
      </c>
      <c r="F338" s="372">
        <f t="shared" si="110"/>
        <v>-15995.457559999995</v>
      </c>
      <c r="G338" s="372">
        <f t="shared" si="111"/>
        <v>149041.97756</v>
      </c>
      <c r="H338" s="374">
        <f t="shared" si="112"/>
        <v>-0.10732182853357998</v>
      </c>
      <c r="I338" s="372" t="s">
        <v>278</v>
      </c>
    </row>
    <row r="339" spans="2:9" ht="15" customHeight="1" x14ac:dyDescent="0.25">
      <c r="B339" s="635">
        <v>42627</v>
      </c>
      <c r="C339" s="371">
        <v>9478</v>
      </c>
      <c r="D339" s="636">
        <v>16.020790999999999</v>
      </c>
      <c r="E339" s="372">
        <v>14.01</v>
      </c>
      <c r="F339" s="372">
        <f t="shared" ref="F339:F346" si="113">C339*(E339-D339)</f>
        <v>-19058.277097999995</v>
      </c>
      <c r="G339" s="372">
        <f t="shared" ref="G339:G346" si="114">IF(C339=0, 0,D339*C339)</f>
        <v>151845.05709799999</v>
      </c>
      <c r="H339" s="374">
        <f t="shared" ref="H339:H346" si="115">IF(C339=0, D339, (E339-D339)/D339)</f>
        <v>-0.1255113433537707</v>
      </c>
      <c r="I339" s="372"/>
    </row>
    <row r="340" spans="2:9" x14ac:dyDescent="0.25">
      <c r="B340" s="635">
        <v>42628</v>
      </c>
      <c r="C340" s="371">
        <v>9478</v>
      </c>
      <c r="D340" s="636">
        <v>16.015726999999998</v>
      </c>
      <c r="E340" s="372">
        <v>14.26</v>
      </c>
      <c r="F340" s="372">
        <f t="shared" si="113"/>
        <v>-16640.780505999985</v>
      </c>
      <c r="G340" s="372">
        <f t="shared" si="114"/>
        <v>151797.06050599998</v>
      </c>
      <c r="H340" s="374">
        <f t="shared" si="115"/>
        <v>-0.1096251827968845</v>
      </c>
      <c r="I340" s="372"/>
    </row>
    <row r="341" spans="2:9" x14ac:dyDescent="0.25">
      <c r="B341" s="635">
        <v>42629</v>
      </c>
      <c r="C341" s="371">
        <v>9478</v>
      </c>
      <c r="D341" s="636">
        <v>16.015726999999998</v>
      </c>
      <c r="E341" s="372">
        <v>14.24</v>
      </c>
      <c r="F341" s="372">
        <f t="shared" si="113"/>
        <v>-16830.340505999982</v>
      </c>
      <c r="G341" s="372">
        <f t="shared" si="114"/>
        <v>151797.06050599998</v>
      </c>
      <c r="H341" s="374">
        <f t="shared" si="115"/>
        <v>-0.1108739553315312</v>
      </c>
      <c r="I341" s="372"/>
    </row>
    <row r="342" spans="2:9" x14ac:dyDescent="0.25">
      <c r="B342" s="635">
        <v>42632</v>
      </c>
      <c r="C342" s="371">
        <v>9678</v>
      </c>
      <c r="D342" s="636">
        <v>15.975311</v>
      </c>
      <c r="E342" s="372">
        <v>14.09</v>
      </c>
      <c r="F342" s="372">
        <f t="shared" si="113"/>
        <v>-18246.039857999996</v>
      </c>
      <c r="G342" s="372">
        <f t="shared" si="114"/>
        <v>154609.05985799999</v>
      </c>
      <c r="H342" s="373">
        <f t="shared" si="115"/>
        <v>-0.11801404054043141</v>
      </c>
      <c r="I342" s="372"/>
    </row>
    <row r="343" spans="2:9" x14ac:dyDescent="0.25">
      <c r="B343" s="635">
        <v>42633</v>
      </c>
      <c r="C343" s="371">
        <v>9878</v>
      </c>
      <c r="D343" s="636">
        <v>15.937544000000001</v>
      </c>
      <c r="E343" s="372">
        <v>13.87</v>
      </c>
      <c r="F343" s="372">
        <f t="shared" si="113"/>
        <v>-20423.199632000014</v>
      </c>
      <c r="G343" s="372">
        <f t="shared" si="114"/>
        <v>157431.05963200002</v>
      </c>
      <c r="H343" s="373">
        <f t="shared" si="115"/>
        <v>-0.12972789282966068</v>
      </c>
      <c r="I343" s="372"/>
    </row>
    <row r="344" spans="2:9" x14ac:dyDescent="0.25">
      <c r="B344" s="635">
        <v>42633</v>
      </c>
      <c r="C344" s="371">
        <v>10000</v>
      </c>
      <c r="D344" s="636">
        <v>15.915126000000001</v>
      </c>
      <c r="E344" s="372">
        <v>13.87</v>
      </c>
      <c r="F344" s="372">
        <f t="shared" si="113"/>
        <v>-20451.260000000017</v>
      </c>
      <c r="G344" s="372">
        <f t="shared" si="114"/>
        <v>159151.26</v>
      </c>
      <c r="H344" s="373">
        <f t="shared" si="115"/>
        <v>-0.12850203008132022</v>
      </c>
      <c r="I344" s="372"/>
    </row>
    <row r="345" spans="2:9" x14ac:dyDescent="0.25">
      <c r="B345" s="635">
        <v>42634</v>
      </c>
      <c r="C345" s="371">
        <v>9678</v>
      </c>
      <c r="D345" s="636">
        <v>15.969538999999999</v>
      </c>
      <c r="E345" s="372">
        <v>14.65</v>
      </c>
      <c r="F345" s="372">
        <f t="shared" si="113"/>
        <v>-12770.498441999989</v>
      </c>
      <c r="G345" s="372">
        <f t="shared" si="114"/>
        <v>154553.19844199999</v>
      </c>
      <c r="H345" s="373">
        <f t="shared" si="115"/>
        <v>-8.2628496664806608E-2</v>
      </c>
      <c r="I345" s="372"/>
    </row>
    <row r="346" spans="2:9" x14ac:dyDescent="0.25">
      <c r="B346" s="635">
        <v>42634</v>
      </c>
      <c r="C346" s="371">
        <v>9278</v>
      </c>
      <c r="D346" s="636">
        <v>16.026872999999998</v>
      </c>
      <c r="E346" s="372">
        <v>14.65</v>
      </c>
      <c r="F346" s="372">
        <f t="shared" si="113"/>
        <v>-12774.627693999981</v>
      </c>
      <c r="G346" s="372">
        <f t="shared" si="114"/>
        <v>148697.32769399998</v>
      </c>
      <c r="H346" s="373">
        <f t="shared" si="115"/>
        <v>-8.5910270830747718E-2</v>
      </c>
      <c r="I346" s="372">
        <v>16</v>
      </c>
    </row>
    <row r="347" spans="2:9" x14ac:dyDescent="0.25">
      <c r="B347" s="635">
        <v>42635</v>
      </c>
      <c r="C347" s="371">
        <v>9278</v>
      </c>
      <c r="D347" s="636">
        <v>16.026872999999998</v>
      </c>
      <c r="E347" s="372">
        <v>14.87</v>
      </c>
      <c r="F347" s="372">
        <f t="shared" ref="F347:F358" si="116">C347*(E347-D347)</f>
        <v>-10733.467693999992</v>
      </c>
      <c r="G347" s="372">
        <f t="shared" ref="G347:G358" si="117">IF(C347=0, 0,D347*C347)</f>
        <v>148697.32769399998</v>
      </c>
      <c r="H347" s="373">
        <f t="shared" ref="H347:H358" si="118">IF(C347=0, D347, (E347-D347)/D347)</f>
        <v>-7.2183326092369937E-2</v>
      </c>
      <c r="I347" s="372"/>
    </row>
    <row r="348" spans="2:9" x14ac:dyDescent="0.25">
      <c r="B348" s="635">
        <v>42636</v>
      </c>
      <c r="C348" s="371">
        <v>9478</v>
      </c>
      <c r="D348" s="636">
        <v>15.992122</v>
      </c>
      <c r="E348" s="372">
        <v>14.49</v>
      </c>
      <c r="F348" s="372">
        <f t="shared" si="116"/>
        <v>-14237.112315999999</v>
      </c>
      <c r="G348" s="372">
        <f t="shared" si="117"/>
        <v>151573.33231600001</v>
      </c>
      <c r="H348" s="373">
        <f t="shared" si="118"/>
        <v>-9.39288732289561E-2</v>
      </c>
      <c r="I348" s="372"/>
    </row>
    <row r="349" spans="2:9" x14ac:dyDescent="0.25">
      <c r="B349" s="635">
        <v>42639</v>
      </c>
      <c r="C349" s="371">
        <v>9278</v>
      </c>
      <c r="D349" s="636">
        <v>16.019549999999999</v>
      </c>
      <c r="E349" s="372">
        <v>14.41</v>
      </c>
      <c r="F349" s="372">
        <f t="shared" si="116"/>
        <v>-14933.404899999989</v>
      </c>
      <c r="G349" s="372">
        <f t="shared" si="117"/>
        <v>148629.38489999998</v>
      </c>
      <c r="H349" s="373">
        <f t="shared" si="118"/>
        <v>-0.10047410819904422</v>
      </c>
      <c r="I349" s="372">
        <v>16</v>
      </c>
    </row>
    <row r="350" spans="2:9" ht="15" customHeight="1" x14ac:dyDescent="0.25">
      <c r="B350" s="635">
        <v>42639</v>
      </c>
      <c r="C350" s="371">
        <v>9478</v>
      </c>
      <c r="D350" s="636">
        <v>15.987468</v>
      </c>
      <c r="E350" s="372">
        <v>14.41</v>
      </c>
      <c r="F350" s="372">
        <f t="shared" si="116"/>
        <v>-14951.241703999996</v>
      </c>
      <c r="G350" s="372">
        <f t="shared" si="117"/>
        <v>151529.221704</v>
      </c>
      <c r="H350" s="373">
        <f t="shared" si="118"/>
        <v>-9.8669032519721048E-2</v>
      </c>
      <c r="I350" s="372"/>
    </row>
    <row r="351" spans="2:9" x14ac:dyDescent="0.25">
      <c r="B351" s="635">
        <v>42639</v>
      </c>
      <c r="C351" s="371">
        <v>9678</v>
      </c>
      <c r="D351" s="636">
        <v>15.954266000000001</v>
      </c>
      <c r="E351" s="372">
        <v>14.41</v>
      </c>
      <c r="F351" s="372">
        <f t="shared" si="116"/>
        <v>-14945.406348000004</v>
      </c>
      <c r="G351" s="372">
        <f t="shared" si="117"/>
        <v>154405.386348</v>
      </c>
      <c r="H351" s="373">
        <f t="shared" si="118"/>
        <v>-9.6793296538994669E-2</v>
      </c>
      <c r="I351" s="372"/>
    </row>
    <row r="352" spans="2:9" x14ac:dyDescent="0.25">
      <c r="B352" s="635">
        <v>42640</v>
      </c>
      <c r="C352" s="371">
        <v>10000</v>
      </c>
      <c r="D352" s="636">
        <v>15.890373</v>
      </c>
      <c r="E352" s="372">
        <v>14.06</v>
      </c>
      <c r="F352" s="372">
        <f t="shared" si="116"/>
        <v>-18303.73</v>
      </c>
      <c r="G352" s="372">
        <f t="shared" si="117"/>
        <v>158903.73000000001</v>
      </c>
      <c r="H352" s="373">
        <f t="shared" si="118"/>
        <v>-0.11518754153851517</v>
      </c>
      <c r="I352" s="372"/>
    </row>
    <row r="353" spans="2:9" x14ac:dyDescent="0.25">
      <c r="B353" s="635">
        <v>42641</v>
      </c>
      <c r="C353" s="371">
        <v>9278</v>
      </c>
      <c r="D353" s="636">
        <v>15.968</v>
      </c>
      <c r="E353" s="372">
        <v>15.18</v>
      </c>
      <c r="F353" s="372">
        <f t="shared" si="116"/>
        <v>-7311.0640000000021</v>
      </c>
      <c r="G353" s="372">
        <f t="shared" si="117"/>
        <v>148151.10399999999</v>
      </c>
      <c r="H353" s="373">
        <f t="shared" si="118"/>
        <v>-4.9348697394789594E-2</v>
      </c>
      <c r="I353" s="372" t="s">
        <v>291</v>
      </c>
    </row>
    <row r="354" spans="2:9" x14ac:dyDescent="0.25">
      <c r="B354" s="635">
        <v>42641</v>
      </c>
      <c r="C354" s="371">
        <v>8978</v>
      </c>
      <c r="D354" s="636">
        <v>15.991466000000001</v>
      </c>
      <c r="E354" s="372">
        <v>15.18</v>
      </c>
      <c r="F354" s="372">
        <f t="shared" si="116"/>
        <v>-7285.3417480000098</v>
      </c>
      <c r="G354" s="372">
        <f t="shared" si="117"/>
        <v>143571.38174800001</v>
      </c>
      <c r="H354" s="373">
        <f t="shared" si="118"/>
        <v>-5.0743690415875634E-2</v>
      </c>
      <c r="I354" s="372"/>
    </row>
    <row r="355" spans="2:9" x14ac:dyDescent="0.25">
      <c r="B355" s="635">
        <v>42642</v>
      </c>
      <c r="C355" s="371">
        <v>8678</v>
      </c>
      <c r="D355" s="636">
        <v>16.016100000000002</v>
      </c>
      <c r="E355" s="372">
        <v>15.9</v>
      </c>
      <c r="F355" s="372">
        <f t="shared" si="116"/>
        <v>-1007.5158000000105</v>
      </c>
      <c r="G355" s="372">
        <f t="shared" si="117"/>
        <v>138987.71580000001</v>
      </c>
      <c r="H355" s="373">
        <f t="shared" si="118"/>
        <v>-7.2489557382884214E-3</v>
      </c>
      <c r="I355" s="372"/>
    </row>
    <row r="356" spans="2:9" x14ac:dyDescent="0.25">
      <c r="B356" s="635">
        <v>42642</v>
      </c>
      <c r="C356" s="371">
        <v>7978</v>
      </c>
      <c r="D356" s="636">
        <v>16.036825</v>
      </c>
      <c r="E356" s="372">
        <v>15.9</v>
      </c>
      <c r="F356" s="372">
        <f t="shared" si="116"/>
        <v>-1091.5898499999998</v>
      </c>
      <c r="G356" s="372">
        <f t="shared" si="117"/>
        <v>127941.78985</v>
      </c>
      <c r="H356" s="373">
        <f t="shared" si="118"/>
        <v>-8.5319257396648009E-3</v>
      </c>
      <c r="I356" s="372"/>
    </row>
    <row r="357" spans="2:9" x14ac:dyDescent="0.25">
      <c r="B357" s="635">
        <v>42642</v>
      </c>
      <c r="C357" s="371">
        <v>7764</v>
      </c>
      <c r="D357" s="636">
        <v>16.038399999999999</v>
      </c>
      <c r="E357" s="372">
        <v>15.9</v>
      </c>
      <c r="F357" s="372">
        <f t="shared" si="116"/>
        <v>-1074.5375999999919</v>
      </c>
      <c r="G357" s="372">
        <f t="shared" si="117"/>
        <v>124522.1376</v>
      </c>
      <c r="H357" s="373">
        <f t="shared" si="118"/>
        <v>-8.6292897047086353E-3</v>
      </c>
      <c r="I357" s="372"/>
    </row>
    <row r="358" spans="2:9" x14ac:dyDescent="0.25">
      <c r="B358" s="635">
        <v>42642</v>
      </c>
      <c r="C358" s="371">
        <v>8178</v>
      </c>
      <c r="D358" s="636">
        <v>16.019235999999999</v>
      </c>
      <c r="E358" s="372">
        <v>15.9</v>
      </c>
      <c r="F358" s="372">
        <f t="shared" si="116"/>
        <v>-975.11200799999187</v>
      </c>
      <c r="G358" s="372">
        <f t="shared" si="117"/>
        <v>131005.31200799999</v>
      </c>
      <c r="H358" s="373">
        <f t="shared" si="118"/>
        <v>-7.4433012910228059E-3</v>
      </c>
      <c r="I358" s="372" t="s">
        <v>292</v>
      </c>
    </row>
    <row r="359" spans="2:9" x14ac:dyDescent="0.25">
      <c r="B359" s="635">
        <v>42643</v>
      </c>
      <c r="C359" s="371">
        <v>8178</v>
      </c>
      <c r="D359" s="636">
        <v>16.019235999999999</v>
      </c>
      <c r="E359" s="372">
        <v>15.81</v>
      </c>
      <c r="F359" s="372">
        <f>C359*(E359-D359)</f>
        <v>-1711.1320079999907</v>
      </c>
      <c r="G359" s="372">
        <f>IF(C359=0, 0,D359*C359)</f>
        <v>131005.31200799999</v>
      </c>
      <c r="H359" s="373">
        <f>IF(C359=0, D359, (E359-D359)/D359)</f>
        <v>-1.3061546755413234E-2</v>
      </c>
      <c r="I359" s="372"/>
    </row>
    <row r="360" spans="2:9" x14ac:dyDescent="0.25">
      <c r="B360" s="635">
        <v>42646</v>
      </c>
      <c r="C360" s="371">
        <v>8178</v>
      </c>
      <c r="D360" s="636">
        <v>16.019235999999999</v>
      </c>
      <c r="E360" s="372">
        <v>15.98</v>
      </c>
      <c r="F360" s="372">
        <f t="shared" ref="F360:F369" si="119">C360*(E360-D360)</f>
        <v>-320.8720079999913</v>
      </c>
      <c r="G360" s="372">
        <f t="shared" ref="G360:G369" si="120">IF(C360=0, 0,D360*C360)</f>
        <v>131005.31200799999</v>
      </c>
      <c r="H360" s="373">
        <f t="shared" ref="H360:H369" si="121">IF(C360=0, D360, (E360-D360)/D360)</f>
        <v>-2.4493053226757469E-3</v>
      </c>
      <c r="I360" s="372"/>
    </row>
    <row r="361" spans="2:9" x14ac:dyDescent="0.25">
      <c r="B361" s="635">
        <v>42647</v>
      </c>
      <c r="C361" s="371">
        <v>8678</v>
      </c>
      <c r="D361" s="636">
        <v>16.010061</v>
      </c>
      <c r="E361" s="372">
        <v>15.63</v>
      </c>
      <c r="F361" s="372">
        <f t="shared" si="119"/>
        <v>-3298.169357999996</v>
      </c>
      <c r="G361" s="372">
        <f t="shared" si="120"/>
        <v>138935.309358</v>
      </c>
      <c r="H361" s="373">
        <f t="shared" si="121"/>
        <v>-2.3738885192255015E-2</v>
      </c>
      <c r="I361" s="372"/>
    </row>
    <row r="362" spans="2:9" x14ac:dyDescent="0.25">
      <c r="B362" s="635">
        <v>42647</v>
      </c>
      <c r="C362" s="371">
        <v>9178</v>
      </c>
      <c r="D362" s="636">
        <v>15.988811</v>
      </c>
      <c r="E362" s="372">
        <v>15.63</v>
      </c>
      <c r="F362" s="372">
        <f t="shared" si="119"/>
        <v>-3293.1673579999938</v>
      </c>
      <c r="G362" s="372">
        <f t="shared" si="120"/>
        <v>146745.30735799999</v>
      </c>
      <c r="H362" s="373">
        <f t="shared" si="121"/>
        <v>-2.2441381038277287E-2</v>
      </c>
      <c r="I362" s="372"/>
    </row>
    <row r="363" spans="2:9" x14ac:dyDescent="0.25">
      <c r="B363" s="635">
        <v>42648</v>
      </c>
      <c r="C363" s="371">
        <v>8178</v>
      </c>
      <c r="D363" s="636">
        <v>15.977725</v>
      </c>
      <c r="E363" s="372">
        <v>16.12</v>
      </c>
      <c r="F363" s="372">
        <f t="shared" si="119"/>
        <v>1163.524950000012</v>
      </c>
      <c r="G363" s="372">
        <f t="shared" si="120"/>
        <v>130665.83504999999</v>
      </c>
      <c r="H363" s="373">
        <f t="shared" si="121"/>
        <v>8.904584351026288E-3</v>
      </c>
      <c r="I363" s="372">
        <v>15.75</v>
      </c>
    </row>
    <row r="364" spans="2:9" x14ac:dyDescent="0.25">
      <c r="B364" s="635">
        <v>42648</v>
      </c>
      <c r="C364" s="392">
        <v>7678</v>
      </c>
      <c r="D364" s="637">
        <v>15.951529000000001</v>
      </c>
      <c r="E364" s="372">
        <v>16.12</v>
      </c>
      <c r="F364" s="372">
        <f t="shared" si="119"/>
        <v>1293.5203380000021</v>
      </c>
      <c r="G364" s="372">
        <f t="shared" si="120"/>
        <v>122475.839662</v>
      </c>
      <c r="H364" s="373">
        <f t="shared" si="121"/>
        <v>1.0561432700275958E-2</v>
      </c>
      <c r="I364" s="372" t="s">
        <v>296</v>
      </c>
    </row>
    <row r="365" spans="2:9" x14ac:dyDescent="0.25">
      <c r="B365" s="635">
        <v>42649</v>
      </c>
      <c r="C365" s="371">
        <v>8678</v>
      </c>
      <c r="D365" s="636">
        <v>15.941579000000001</v>
      </c>
      <c r="E365" s="372">
        <v>16.079999999999998</v>
      </c>
      <c r="F365" s="372">
        <f t="shared" si="119"/>
        <v>1201.2174379999781</v>
      </c>
      <c r="G365" s="372">
        <f t="shared" si="120"/>
        <v>138341.022562</v>
      </c>
      <c r="H365" s="373">
        <f t="shared" si="121"/>
        <v>8.683016908174369E-3</v>
      </c>
      <c r="I365" s="372"/>
    </row>
    <row r="366" spans="2:9" x14ac:dyDescent="0.25">
      <c r="B366" s="635">
        <v>42650</v>
      </c>
      <c r="C366" s="371">
        <v>8978</v>
      </c>
      <c r="D366" s="636">
        <v>15.935176999999999</v>
      </c>
      <c r="E366" s="372">
        <v>15.56</v>
      </c>
      <c r="F366" s="372">
        <f t="shared" si="119"/>
        <v>-3368.3391059999908</v>
      </c>
      <c r="G366" s="372">
        <f t="shared" si="120"/>
        <v>143066.01910599999</v>
      </c>
      <c r="H366" s="373">
        <f t="shared" si="121"/>
        <v>-2.354394933925108E-2</v>
      </c>
      <c r="I366" s="372"/>
    </row>
    <row r="367" spans="2:9" x14ac:dyDescent="0.25">
      <c r="B367" s="635">
        <v>42650</v>
      </c>
      <c r="C367" s="371">
        <v>9278</v>
      </c>
      <c r="D367" s="636">
        <v>15.923692000000001</v>
      </c>
      <c r="E367" s="372">
        <v>15.56</v>
      </c>
      <c r="F367" s="372">
        <f t="shared" si="119"/>
        <v>-3374.3343760000034</v>
      </c>
      <c r="G367" s="372">
        <f t="shared" si="120"/>
        <v>147740.01437600001</v>
      </c>
      <c r="H367" s="373">
        <f t="shared" si="121"/>
        <v>-2.2839678134945106E-2</v>
      </c>
      <c r="I367" s="372">
        <v>15.8</v>
      </c>
    </row>
    <row r="368" spans="2:9" x14ac:dyDescent="0.25">
      <c r="B368" s="635">
        <v>42653</v>
      </c>
      <c r="C368" s="392">
        <v>9678</v>
      </c>
      <c r="D368" s="637">
        <v>15.9153</v>
      </c>
      <c r="E368" s="372">
        <v>15.72</v>
      </c>
      <c r="F368" s="372">
        <f t="shared" si="119"/>
        <v>-1890.1133999999961</v>
      </c>
      <c r="G368" s="372">
        <f t="shared" si="120"/>
        <v>154028.27340000001</v>
      </c>
      <c r="H368" s="373">
        <f t="shared" si="121"/>
        <v>-1.2271210721758281E-2</v>
      </c>
      <c r="I368" s="372"/>
    </row>
    <row r="369" spans="2:9" x14ac:dyDescent="0.25">
      <c r="B369" s="635">
        <v>42661</v>
      </c>
      <c r="C369" s="392">
        <v>10000</v>
      </c>
      <c r="D369" s="637">
        <v>15.901258</v>
      </c>
      <c r="E369" s="372">
        <v>14.2</v>
      </c>
      <c r="F369" s="372">
        <f t="shared" si="119"/>
        <v>-17012.580000000009</v>
      </c>
      <c r="G369" s="372">
        <f t="shared" si="120"/>
        <v>159012.58000000002</v>
      </c>
      <c r="H369" s="373">
        <f t="shared" si="121"/>
        <v>-0.10698889358313669</v>
      </c>
      <c r="I369" s="372"/>
    </row>
    <row r="370" spans="2:9" x14ac:dyDescent="0.25">
      <c r="B370" s="635">
        <v>42663</v>
      </c>
      <c r="C370" s="371">
        <v>10000</v>
      </c>
      <c r="D370" s="636">
        <v>15.901258</v>
      </c>
      <c r="E370" s="372">
        <v>14.7</v>
      </c>
      <c r="F370" s="372">
        <f>C370*(E370-D370)</f>
        <v>-12012.580000000011</v>
      </c>
      <c r="G370" s="372">
        <f>IF(C370=0, 0,D370*C370)</f>
        <v>159012.58000000002</v>
      </c>
      <c r="H370" s="374">
        <f>IF(C370=0, D370, (E370-D370)/D370)</f>
        <v>-7.5544840540289399E-2</v>
      </c>
      <c r="I370" s="372"/>
    </row>
    <row r="371" spans="2:9" ht="15" customHeight="1" x14ac:dyDescent="0.25">
      <c r="B371" s="635">
        <v>42668</v>
      </c>
      <c r="C371" s="371">
        <v>11000</v>
      </c>
      <c r="D371" s="636">
        <v>15.74728</v>
      </c>
      <c r="E371" s="372">
        <v>14.18</v>
      </c>
      <c r="F371" s="372">
        <f>C371*(E371-D371)</f>
        <v>-17240.080000000002</v>
      </c>
      <c r="G371" s="372">
        <f>IF(C371=0, 0,D371*C371)</f>
        <v>173220.08</v>
      </c>
      <c r="H371" s="374">
        <f>IF(C371=0, D371, (E371-D371)/D371)</f>
        <v>-9.9527029429844413E-2</v>
      </c>
      <c r="I371" s="372"/>
    </row>
    <row r="372" spans="2:9" x14ac:dyDescent="0.25">
      <c r="B372" s="635">
        <v>42670</v>
      </c>
      <c r="C372" s="371">
        <v>11500</v>
      </c>
      <c r="D372" s="636">
        <v>15.679137000000001</v>
      </c>
      <c r="E372" s="372">
        <v>13.95</v>
      </c>
      <c r="F372" s="372">
        <f>C372*(E372-D372)</f>
        <v>-19885.075500000017</v>
      </c>
      <c r="G372" s="372">
        <f>IF(C372=0, 0,D372*C372)</f>
        <v>180310.07550000001</v>
      </c>
      <c r="H372" s="374">
        <f>IF(C372=0, D372, (E372-D372)/D372)</f>
        <v>-0.11028266415428357</v>
      </c>
      <c r="I372" s="372"/>
    </row>
    <row r="373" spans="2:9" x14ac:dyDescent="0.25">
      <c r="B373" s="635">
        <v>42670</v>
      </c>
      <c r="C373" s="371">
        <v>12000</v>
      </c>
      <c r="D373" s="636">
        <v>15.6113</v>
      </c>
      <c r="E373" s="372">
        <v>13.95</v>
      </c>
      <c r="F373" s="372">
        <f t="shared" ref="F373:F380" si="122">C373*(E373-D373)</f>
        <v>-19935.600000000009</v>
      </c>
      <c r="G373" s="372">
        <f t="shared" ref="G373:G380" si="123">IF(C373=0, 0,D373*C373)</f>
        <v>187335.6</v>
      </c>
      <c r="H373" s="374">
        <f t="shared" ref="H373:H380" si="124">IF(C373=0, D373, (E373-D373)/D373)</f>
        <v>-0.10641650599245422</v>
      </c>
      <c r="I373" s="372"/>
    </row>
    <row r="374" spans="2:9" x14ac:dyDescent="0.25">
      <c r="B374" s="635">
        <v>42670</v>
      </c>
      <c r="C374" s="371">
        <v>12500</v>
      </c>
      <c r="D374" s="636">
        <v>15.542006000000001</v>
      </c>
      <c r="E374" s="372">
        <v>13.95</v>
      </c>
      <c r="F374" s="372">
        <f t="shared" si="122"/>
        <v>-19900.075000000015</v>
      </c>
      <c r="G374" s="372">
        <f t="shared" si="123"/>
        <v>194275.07500000001</v>
      </c>
      <c r="H374" s="374">
        <f t="shared" si="124"/>
        <v>-0.10243246592492637</v>
      </c>
      <c r="I374" s="372"/>
    </row>
    <row r="375" spans="2:9" x14ac:dyDescent="0.25">
      <c r="B375" s="635">
        <v>42671</v>
      </c>
      <c r="C375" s="371">
        <v>12500</v>
      </c>
      <c r="D375" s="636">
        <v>15.536431</v>
      </c>
      <c r="E375" s="372">
        <v>13.72</v>
      </c>
      <c r="F375" s="372">
        <f t="shared" si="122"/>
        <v>-22705.387499999997</v>
      </c>
      <c r="G375" s="372">
        <f t="shared" si="123"/>
        <v>194205.38750000001</v>
      </c>
      <c r="H375" s="374">
        <f t="shared" si="124"/>
        <v>-0.11691430290521676</v>
      </c>
      <c r="I375" s="372"/>
    </row>
    <row r="376" spans="2:9" x14ac:dyDescent="0.25">
      <c r="B376" s="635">
        <v>42674</v>
      </c>
      <c r="C376" s="371">
        <v>12500</v>
      </c>
      <c r="D376" s="636">
        <v>15.5313</v>
      </c>
      <c r="E376" s="372">
        <v>13.18</v>
      </c>
      <c r="F376" s="372">
        <f t="shared" si="122"/>
        <v>-29391.250000000004</v>
      </c>
      <c r="G376" s="372">
        <f t="shared" si="123"/>
        <v>194141.25</v>
      </c>
      <c r="H376" s="374">
        <f t="shared" si="124"/>
        <v>-0.15139106192012261</v>
      </c>
      <c r="I376" s="372"/>
    </row>
    <row r="377" spans="2:9" x14ac:dyDescent="0.25">
      <c r="B377" s="635">
        <v>42676</v>
      </c>
      <c r="C377" s="371">
        <v>12500</v>
      </c>
      <c r="D377" s="636">
        <v>15.528746</v>
      </c>
      <c r="E377" s="372">
        <v>12.78</v>
      </c>
      <c r="F377" s="372">
        <f t="shared" si="122"/>
        <v>-34359.325000000004</v>
      </c>
      <c r="G377" s="372">
        <f t="shared" si="123"/>
        <v>194109.32500000001</v>
      </c>
      <c r="H377" s="373">
        <f t="shared" si="124"/>
        <v>-0.17701017197396368</v>
      </c>
      <c r="I377" s="372"/>
    </row>
    <row r="378" spans="2:9" x14ac:dyDescent="0.25">
      <c r="B378" s="635">
        <v>42677</v>
      </c>
      <c r="C378" s="371">
        <v>10000</v>
      </c>
      <c r="D378" s="636">
        <v>15.813000000000001</v>
      </c>
      <c r="E378" s="372">
        <v>14.15</v>
      </c>
      <c r="F378" s="372">
        <f t="shared" si="122"/>
        <v>-16630.000000000004</v>
      </c>
      <c r="G378" s="372">
        <f t="shared" si="123"/>
        <v>158130</v>
      </c>
      <c r="H378" s="373">
        <f t="shared" si="124"/>
        <v>-0.10516663504711314</v>
      </c>
      <c r="I378" s="372"/>
    </row>
    <row r="379" spans="2:9" x14ac:dyDescent="0.25">
      <c r="B379" s="635">
        <v>42678</v>
      </c>
      <c r="C379" s="371">
        <v>11000</v>
      </c>
      <c r="D379" s="636">
        <v>15.62</v>
      </c>
      <c r="E379" s="372">
        <v>13.69</v>
      </c>
      <c r="F379" s="372">
        <f t="shared" si="122"/>
        <v>-21229.999999999996</v>
      </c>
      <c r="G379" s="372">
        <f t="shared" si="123"/>
        <v>171820</v>
      </c>
      <c r="H379" s="373">
        <f t="shared" si="124"/>
        <v>-0.12355953905249678</v>
      </c>
      <c r="I379" s="372"/>
    </row>
    <row r="380" spans="2:9" x14ac:dyDescent="0.25">
      <c r="B380" s="635">
        <v>42701</v>
      </c>
      <c r="C380" s="371">
        <v>7678</v>
      </c>
      <c r="D380" s="636">
        <v>15.484220000000001</v>
      </c>
      <c r="E380" s="372">
        <v>16.28</v>
      </c>
      <c r="F380" s="372">
        <f t="shared" si="122"/>
        <v>6109.9988400000047</v>
      </c>
      <c r="G380" s="372">
        <f t="shared" si="123"/>
        <v>118887.84116000001</v>
      </c>
      <c r="H380" s="373">
        <f t="shared" si="124"/>
        <v>5.1392966516879801E-2</v>
      </c>
      <c r="I380" s="372" t="s">
        <v>307</v>
      </c>
    </row>
    <row r="381" spans="2:9" x14ac:dyDescent="0.25">
      <c r="B381" s="635">
        <v>42702</v>
      </c>
      <c r="C381" s="371">
        <v>8178</v>
      </c>
      <c r="D381" s="636">
        <v>15.519399999999999</v>
      </c>
      <c r="E381" s="372">
        <v>15.62</v>
      </c>
      <c r="F381" s="372">
        <f t="shared" ref="F381:F398" si="125">C381*(E381-D381)</f>
        <v>822.70680000000016</v>
      </c>
      <c r="G381" s="372">
        <f t="shared" ref="G381:G398" si="126">IF(C381=0, 0,D381*C381)</f>
        <v>126917.6532</v>
      </c>
      <c r="H381" s="373">
        <f t="shared" ref="H381:H398" si="127">IF(C381=0, D381, (E381-D381)/D381)</f>
        <v>6.4822093637640649E-3</v>
      </c>
      <c r="I381" s="372" t="s">
        <v>312</v>
      </c>
    </row>
    <row r="382" spans="2:9" x14ac:dyDescent="0.25">
      <c r="B382" s="635">
        <v>42702</v>
      </c>
      <c r="C382" s="371">
        <v>8678</v>
      </c>
      <c r="D382" s="636">
        <v>15.5304</v>
      </c>
      <c r="E382" s="372">
        <v>15.54</v>
      </c>
      <c r="F382" s="372">
        <f t="shared" si="125"/>
        <v>83.308799999990825</v>
      </c>
      <c r="G382" s="372">
        <f t="shared" si="126"/>
        <v>134772.8112</v>
      </c>
      <c r="H382" s="373">
        <f t="shared" si="127"/>
        <v>6.1814248184199655E-4</v>
      </c>
      <c r="I382" s="372"/>
    </row>
    <row r="383" spans="2:9" x14ac:dyDescent="0.25">
      <c r="B383" s="635">
        <v>42703</v>
      </c>
      <c r="C383" s="371">
        <v>8978</v>
      </c>
      <c r="D383" s="636">
        <v>15.5053</v>
      </c>
      <c r="E383" s="372">
        <v>14.95</v>
      </c>
      <c r="F383" s="372">
        <f t="shared" si="125"/>
        <v>-4985.4834000000074</v>
      </c>
      <c r="G383" s="372">
        <f t="shared" si="126"/>
        <v>139206.5834</v>
      </c>
      <c r="H383" s="373">
        <f t="shared" si="127"/>
        <v>-3.5813560524465882E-2</v>
      </c>
      <c r="I383" s="372"/>
    </row>
    <row r="384" spans="2:9" x14ac:dyDescent="0.25">
      <c r="B384" s="635">
        <v>42704</v>
      </c>
      <c r="C384" s="371">
        <v>5178</v>
      </c>
      <c r="D384" s="636">
        <v>14.3947</v>
      </c>
      <c r="E384" s="372">
        <v>18.059999999999999</v>
      </c>
      <c r="F384" s="372">
        <f t="shared" si="125"/>
        <v>18978.923399999992</v>
      </c>
      <c r="G384" s="372">
        <f t="shared" si="126"/>
        <v>74535.756600000008</v>
      </c>
      <c r="H384" s="373">
        <f t="shared" si="127"/>
        <v>0.25462843963403187</v>
      </c>
      <c r="I384" s="372"/>
    </row>
    <row r="385" spans="1:10" x14ac:dyDescent="0.25">
      <c r="B385" s="635">
        <v>42705</v>
      </c>
      <c r="C385" s="371">
        <v>4678</v>
      </c>
      <c r="D385" s="636">
        <v>13.905799999999999</v>
      </c>
      <c r="E385" s="372">
        <v>17.89</v>
      </c>
      <c r="F385" s="372">
        <f t="shared" si="125"/>
        <v>18638.087600000006</v>
      </c>
      <c r="G385" s="372">
        <f t="shared" si="126"/>
        <v>65051.332399999999</v>
      </c>
      <c r="H385" s="373">
        <f t="shared" si="127"/>
        <v>0.28651354111234173</v>
      </c>
      <c r="I385" s="372"/>
    </row>
    <row r="386" spans="1:10" x14ac:dyDescent="0.25">
      <c r="B386" s="635">
        <v>42705</v>
      </c>
      <c r="C386" s="371">
        <v>5000</v>
      </c>
      <c r="D386" s="636">
        <v>14.1645</v>
      </c>
      <c r="E386" s="372">
        <v>17.89</v>
      </c>
      <c r="F386" s="372">
        <f t="shared" si="125"/>
        <v>18627.5</v>
      </c>
      <c r="G386" s="372">
        <f t="shared" si="126"/>
        <v>70822.5</v>
      </c>
      <c r="H386" s="373">
        <f t="shared" si="127"/>
        <v>0.2630166966712556</v>
      </c>
      <c r="I386" s="372"/>
    </row>
    <row r="387" spans="1:10" x14ac:dyDescent="0.25">
      <c r="B387" s="635">
        <v>42708</v>
      </c>
      <c r="C387" s="371">
        <v>5000</v>
      </c>
      <c r="D387" s="636">
        <v>14.1645</v>
      </c>
      <c r="E387" s="372">
        <v>18.2</v>
      </c>
      <c r="F387" s="372">
        <f t="shared" si="125"/>
        <v>20177.499999999996</v>
      </c>
      <c r="G387" s="372">
        <f t="shared" si="126"/>
        <v>70822.5</v>
      </c>
      <c r="H387" s="373">
        <f t="shared" si="127"/>
        <v>0.28490239683716323</v>
      </c>
      <c r="I387" s="372"/>
    </row>
    <row r="388" spans="1:10" x14ac:dyDescent="0.25">
      <c r="B388" s="635">
        <v>42711</v>
      </c>
      <c r="C388" s="371">
        <v>5000</v>
      </c>
      <c r="D388" s="636">
        <v>14.143514</v>
      </c>
      <c r="E388" s="372">
        <v>18.420000000000002</v>
      </c>
      <c r="F388" s="372">
        <f t="shared" si="125"/>
        <v>21382.430000000011</v>
      </c>
      <c r="G388" s="372">
        <f t="shared" si="126"/>
        <v>70717.569999999992</v>
      </c>
      <c r="H388" s="373">
        <f t="shared" si="127"/>
        <v>0.3023637548631834</v>
      </c>
      <c r="I388" s="372"/>
    </row>
    <row r="389" spans="1:10" x14ac:dyDescent="0.25">
      <c r="B389" s="635">
        <v>42713</v>
      </c>
      <c r="C389" s="371">
        <v>5000</v>
      </c>
      <c r="D389" s="636">
        <v>14.127554</v>
      </c>
      <c r="E389" s="372">
        <v>18.25</v>
      </c>
      <c r="F389" s="372">
        <f t="shared" si="125"/>
        <v>20612.23</v>
      </c>
      <c r="G389" s="372">
        <f t="shared" si="126"/>
        <v>70637.77</v>
      </c>
      <c r="H389" s="373">
        <f t="shared" si="127"/>
        <v>0.29180182216964096</v>
      </c>
      <c r="I389" s="372"/>
    </row>
    <row r="390" spans="1:10" x14ac:dyDescent="0.25">
      <c r="B390" s="635">
        <v>42716</v>
      </c>
      <c r="C390" s="371">
        <v>5000</v>
      </c>
      <c r="D390" s="636">
        <v>14.0276</v>
      </c>
      <c r="E390" s="372">
        <v>18.489999999999998</v>
      </c>
      <c r="F390" s="372">
        <f t="shared" si="125"/>
        <v>22311.999999999993</v>
      </c>
      <c r="G390" s="372">
        <f t="shared" si="126"/>
        <v>70138</v>
      </c>
      <c r="H390" s="373">
        <f t="shared" si="127"/>
        <v>0.3181157147338104</v>
      </c>
      <c r="I390" s="372" t="s">
        <v>185</v>
      </c>
    </row>
    <row r="391" spans="1:10" x14ac:dyDescent="0.25">
      <c r="B391" s="635">
        <v>42718</v>
      </c>
      <c r="C391" s="371">
        <v>5000</v>
      </c>
      <c r="D391" s="636">
        <v>14.025399999999999</v>
      </c>
      <c r="E391" s="372">
        <v>18.2</v>
      </c>
      <c r="F391" s="372">
        <f t="shared" si="125"/>
        <v>20873</v>
      </c>
      <c r="G391" s="372">
        <f t="shared" si="126"/>
        <v>70127</v>
      </c>
      <c r="H391" s="373">
        <f t="shared" si="127"/>
        <v>0.29764569994438661</v>
      </c>
      <c r="I391" s="372">
        <v>13.8</v>
      </c>
    </row>
    <row r="392" spans="1:10" x14ac:dyDescent="0.25">
      <c r="B392" s="635">
        <v>42726</v>
      </c>
      <c r="C392" s="371">
        <v>5000</v>
      </c>
      <c r="D392" s="636">
        <v>14.025399999999999</v>
      </c>
      <c r="E392" s="372">
        <v>18.04</v>
      </c>
      <c r="F392" s="372">
        <f t="shared" si="125"/>
        <v>20073</v>
      </c>
      <c r="G392" s="372">
        <f t="shared" si="126"/>
        <v>70127</v>
      </c>
      <c r="H392" s="373">
        <f t="shared" si="127"/>
        <v>0.28623782565916123</v>
      </c>
      <c r="I392" s="372"/>
    </row>
    <row r="393" spans="1:10" ht="15" customHeight="1" x14ac:dyDescent="0.25">
      <c r="B393" s="635">
        <v>42733</v>
      </c>
      <c r="C393" s="371">
        <v>6000</v>
      </c>
      <c r="D393" s="636">
        <v>14.627558000000001</v>
      </c>
      <c r="E393" s="372">
        <v>17.57</v>
      </c>
      <c r="F393" s="454">
        <f t="shared" si="125"/>
        <v>17654.651999999998</v>
      </c>
      <c r="G393" s="372">
        <f t="shared" si="126"/>
        <v>87765.347999999998</v>
      </c>
      <c r="H393" s="374">
        <f t="shared" si="127"/>
        <v>0.20115743174629694</v>
      </c>
      <c r="I393" s="372"/>
      <c r="J393" s="3"/>
    </row>
    <row r="394" spans="1:10" x14ac:dyDescent="0.25">
      <c r="B394" s="635">
        <v>42734</v>
      </c>
      <c r="C394" s="371">
        <v>6000</v>
      </c>
      <c r="D394" s="636">
        <v>14.562623</v>
      </c>
      <c r="E394" s="372">
        <v>17.309999999999999</v>
      </c>
      <c r="F394" s="454">
        <f t="shared" si="125"/>
        <v>16484.261999999992</v>
      </c>
      <c r="G394" s="372">
        <f t="shared" si="126"/>
        <v>87375.737999999998</v>
      </c>
      <c r="H394" s="374">
        <f t="shared" si="127"/>
        <v>0.18865948806063293</v>
      </c>
      <c r="I394" s="372"/>
    </row>
    <row r="395" spans="1:10" x14ac:dyDescent="0.25">
      <c r="B395" s="635">
        <v>42739</v>
      </c>
      <c r="C395" s="371">
        <v>5500</v>
      </c>
      <c r="D395" s="636">
        <v>14.242898</v>
      </c>
      <c r="E395" s="372">
        <v>18.05</v>
      </c>
      <c r="F395" s="454">
        <f t="shared" si="125"/>
        <v>20939.061000000002</v>
      </c>
      <c r="G395" s="372">
        <f t="shared" si="126"/>
        <v>78335.938999999998</v>
      </c>
      <c r="H395" s="374">
        <f t="shared" si="127"/>
        <v>0.26729827033796072</v>
      </c>
      <c r="I395" s="372"/>
    </row>
    <row r="396" spans="1:10" x14ac:dyDescent="0.25">
      <c r="B396" s="635">
        <v>42741</v>
      </c>
      <c r="C396" s="371">
        <v>6000</v>
      </c>
      <c r="D396" s="636">
        <v>14.54599</v>
      </c>
      <c r="E396" s="372">
        <v>17.98</v>
      </c>
      <c r="F396" s="454">
        <f t="shared" si="125"/>
        <v>20604.060000000005</v>
      </c>
      <c r="G396" s="372">
        <f t="shared" si="126"/>
        <v>87275.94</v>
      </c>
      <c r="H396" s="374">
        <f t="shared" si="127"/>
        <v>0.23607949682352322</v>
      </c>
      <c r="I396" s="372"/>
    </row>
    <row r="397" spans="1:10" x14ac:dyDescent="0.25">
      <c r="B397" s="635">
        <v>42748</v>
      </c>
      <c r="C397" s="371">
        <v>6000</v>
      </c>
      <c r="D397" s="636">
        <v>14.527687999999999</v>
      </c>
      <c r="E397" s="372">
        <v>17.46</v>
      </c>
      <c r="F397" s="454">
        <f t="shared" si="125"/>
        <v>17593.872000000007</v>
      </c>
      <c r="G397" s="372">
        <f t="shared" si="126"/>
        <v>87166.127999999997</v>
      </c>
      <c r="H397" s="374">
        <f t="shared" si="127"/>
        <v>0.20184299112150547</v>
      </c>
      <c r="I397" s="372"/>
    </row>
    <row r="398" spans="1:10" x14ac:dyDescent="0.25">
      <c r="A398" s="230" t="s">
        <v>341</v>
      </c>
      <c r="B398" s="635">
        <v>42754</v>
      </c>
      <c r="C398" s="371">
        <v>6000</v>
      </c>
      <c r="D398" s="636">
        <v>14.527687999999999</v>
      </c>
      <c r="E398" s="372">
        <v>17.27</v>
      </c>
      <c r="F398" s="454">
        <f t="shared" si="125"/>
        <v>16453.871999999999</v>
      </c>
      <c r="G398" s="372">
        <f t="shared" si="126"/>
        <v>87166.127999999997</v>
      </c>
      <c r="H398" s="374">
        <f t="shared" si="127"/>
        <v>0.1887645164185795</v>
      </c>
      <c r="I398" s="372"/>
    </row>
    <row r="399" spans="1:10" x14ac:dyDescent="0.25">
      <c r="A399" t="s">
        <v>341</v>
      </c>
      <c r="B399" s="635">
        <v>42760</v>
      </c>
      <c r="C399" s="371">
        <v>6000</v>
      </c>
      <c r="D399" s="636">
        <v>14.527687999999999</v>
      </c>
      <c r="E399" s="372">
        <v>17.75</v>
      </c>
      <c r="F399" s="454">
        <f t="shared" ref="F399:F413" si="128">C399*(E399-D399)</f>
        <v>19333.872000000003</v>
      </c>
      <c r="G399" s="372">
        <f t="shared" ref="G399:G413" si="129">IF(C399=0, 0,D399*C399)</f>
        <v>87166.127999999997</v>
      </c>
      <c r="H399" s="374">
        <f t="shared" ref="H399:H413" si="130">IF(C399=0, D399, (E399-D399)/D399)</f>
        <v>0.22180487356281334</v>
      </c>
      <c r="I399" s="372"/>
    </row>
    <row r="400" spans="1:10" ht="15" customHeight="1" x14ac:dyDescent="0.25">
      <c r="A400" t="s">
        <v>374</v>
      </c>
      <c r="B400" s="635">
        <v>42761</v>
      </c>
      <c r="C400" s="371">
        <v>6000</v>
      </c>
      <c r="D400" s="636">
        <v>14.50817</v>
      </c>
      <c r="E400" s="372">
        <v>17.75</v>
      </c>
      <c r="F400" s="454">
        <f t="shared" si="128"/>
        <v>19450.98</v>
      </c>
      <c r="G400" s="372">
        <f t="shared" si="129"/>
        <v>87049.02</v>
      </c>
      <c r="H400" s="374">
        <f t="shared" si="130"/>
        <v>0.22344858104088938</v>
      </c>
      <c r="I400" s="372"/>
    </row>
    <row r="401" spans="1:9" x14ac:dyDescent="0.25">
      <c r="A401" t="s">
        <v>377</v>
      </c>
      <c r="B401" s="635">
        <v>42762</v>
      </c>
      <c r="C401" s="371">
        <v>6100</v>
      </c>
      <c r="D401" s="636">
        <v>14.553610000000001</v>
      </c>
      <c r="E401" s="372">
        <v>17.41</v>
      </c>
      <c r="F401" s="454">
        <f t="shared" si="128"/>
        <v>17423.978999999996</v>
      </c>
      <c r="G401" s="372">
        <f t="shared" si="129"/>
        <v>88777.021000000008</v>
      </c>
      <c r="H401" s="374">
        <f t="shared" si="130"/>
        <v>0.19626676817641803</v>
      </c>
      <c r="I401" s="372"/>
    </row>
    <row r="402" spans="1:9" x14ac:dyDescent="0.25">
      <c r="A402" t="s">
        <v>388</v>
      </c>
      <c r="B402" s="635">
        <v>42765</v>
      </c>
      <c r="C402" s="371">
        <v>6900</v>
      </c>
      <c r="D402" s="636">
        <v>14.793915999999999</v>
      </c>
      <c r="E402" s="372">
        <v>16.53</v>
      </c>
      <c r="F402" s="454">
        <f t="shared" si="128"/>
        <v>11978.979600000011</v>
      </c>
      <c r="G402" s="372">
        <f t="shared" si="129"/>
        <v>102078.02039999999</v>
      </c>
      <c r="H402" s="374">
        <f t="shared" si="130"/>
        <v>0.11735121383682331</v>
      </c>
      <c r="I402" s="372"/>
    </row>
    <row r="403" spans="1:9" x14ac:dyDescent="0.25">
      <c r="A403" t="s">
        <v>389</v>
      </c>
      <c r="B403" s="635">
        <v>42766</v>
      </c>
      <c r="C403" s="371">
        <v>6900</v>
      </c>
      <c r="D403" s="636">
        <v>14.783497000000001</v>
      </c>
      <c r="E403" s="372">
        <v>16.75</v>
      </c>
      <c r="F403" s="454">
        <f t="shared" si="128"/>
        <v>13568.870699999996</v>
      </c>
      <c r="G403" s="372">
        <f t="shared" si="129"/>
        <v>102006.1293</v>
      </c>
      <c r="H403" s="374">
        <f t="shared" si="130"/>
        <v>0.13302015078029233</v>
      </c>
      <c r="I403" s="372"/>
    </row>
    <row r="404" spans="1:9" x14ac:dyDescent="0.25">
      <c r="B404" s="635">
        <v>42767</v>
      </c>
      <c r="C404" s="371">
        <v>6000</v>
      </c>
      <c r="D404" s="636">
        <v>14.442175000000001</v>
      </c>
      <c r="E404" s="372">
        <v>16.59</v>
      </c>
      <c r="F404" s="454">
        <f t="shared" si="128"/>
        <v>12886.949999999995</v>
      </c>
      <c r="G404" s="372">
        <f t="shared" si="129"/>
        <v>86653.05</v>
      </c>
      <c r="H404" s="374">
        <f t="shared" si="130"/>
        <v>0.14871894295699914</v>
      </c>
      <c r="I404" s="372"/>
    </row>
    <row r="405" spans="1:9" x14ac:dyDescent="0.25">
      <c r="B405" s="635">
        <v>42767</v>
      </c>
      <c r="C405" s="371">
        <v>7000</v>
      </c>
      <c r="D405" s="636">
        <v>14.725436</v>
      </c>
      <c r="E405" s="372">
        <v>16.59</v>
      </c>
      <c r="F405" s="454">
        <f t="shared" si="128"/>
        <v>13051.947999999999</v>
      </c>
      <c r="G405" s="372">
        <f t="shared" si="129"/>
        <v>103078.052</v>
      </c>
      <c r="H405" s="374">
        <f t="shared" si="130"/>
        <v>0.1266219893251378</v>
      </c>
      <c r="I405" s="372"/>
    </row>
    <row r="406" spans="1:9" x14ac:dyDescent="0.25">
      <c r="B406" s="635">
        <v>42767</v>
      </c>
      <c r="C406" s="371">
        <v>7200</v>
      </c>
      <c r="D406" s="636">
        <v>14.771951</v>
      </c>
      <c r="E406" s="372">
        <v>16.59</v>
      </c>
      <c r="F406" s="454">
        <f t="shared" si="128"/>
        <v>13089.952800000001</v>
      </c>
      <c r="G406" s="372">
        <f t="shared" si="129"/>
        <v>106358.0472</v>
      </c>
      <c r="H406" s="374">
        <f t="shared" si="130"/>
        <v>0.12307439958337259</v>
      </c>
      <c r="I406" s="372"/>
    </row>
    <row r="407" spans="1:9" x14ac:dyDescent="0.25">
      <c r="A407" t="s">
        <v>393</v>
      </c>
      <c r="B407" s="635">
        <v>42767</v>
      </c>
      <c r="C407" s="371">
        <v>6500</v>
      </c>
      <c r="D407" s="636">
        <v>14.578353999999999</v>
      </c>
      <c r="E407" s="372">
        <v>16.59</v>
      </c>
      <c r="F407" s="454">
        <f t="shared" si="128"/>
        <v>13075.699000000004</v>
      </c>
      <c r="G407" s="372">
        <f t="shared" si="129"/>
        <v>94759.300999999992</v>
      </c>
      <c r="H407" s="374">
        <f t="shared" si="130"/>
        <v>0.13798855481215511</v>
      </c>
      <c r="I407" s="372"/>
    </row>
    <row r="408" spans="1:9" x14ac:dyDescent="0.25">
      <c r="A408" t="s">
        <v>395</v>
      </c>
      <c r="B408" s="635">
        <v>42768</v>
      </c>
      <c r="C408" s="371">
        <v>6000</v>
      </c>
      <c r="D408" s="636">
        <v>14.368788</v>
      </c>
      <c r="E408" s="372">
        <v>16.68</v>
      </c>
      <c r="F408" s="454">
        <f t="shared" si="128"/>
        <v>13867.271999999995</v>
      </c>
      <c r="G408" s="372">
        <f>IF(C408=0, 0,D408*C408)</f>
        <v>86212.728000000003</v>
      </c>
      <c r="H408" s="374">
        <f t="shared" si="130"/>
        <v>0.16084947456946261</v>
      </c>
      <c r="I408" s="372"/>
    </row>
    <row r="409" spans="1:9" x14ac:dyDescent="0.25">
      <c r="A409" t="s">
        <v>403</v>
      </c>
      <c r="B409" s="635">
        <v>42769</v>
      </c>
      <c r="C409" s="371">
        <v>5300</v>
      </c>
      <c r="D409" s="636">
        <v>14.006677</v>
      </c>
      <c r="E409" s="372">
        <v>17.23</v>
      </c>
      <c r="F409" s="454">
        <f t="shared" si="128"/>
        <v>17083.611900000004</v>
      </c>
      <c r="G409" s="372">
        <f t="shared" si="129"/>
        <v>74235.388099999996</v>
      </c>
      <c r="H409" s="374">
        <f t="shared" si="130"/>
        <v>0.2301276027140485</v>
      </c>
      <c r="I409" s="372"/>
    </row>
    <row r="410" spans="1:9" ht="15" customHeight="1" x14ac:dyDescent="0.25">
      <c r="A410" t="s">
        <v>413</v>
      </c>
      <c r="B410" s="635">
        <v>42772</v>
      </c>
      <c r="C410" s="371">
        <v>6000</v>
      </c>
      <c r="D410" s="636">
        <v>14.311230999999999</v>
      </c>
      <c r="E410" s="372">
        <v>16.52</v>
      </c>
      <c r="F410" s="454">
        <f t="shared" si="128"/>
        <v>13252.614000000001</v>
      </c>
      <c r="G410" s="372">
        <f t="shared" si="129"/>
        <v>85867.385999999999</v>
      </c>
      <c r="H410" s="374">
        <f t="shared" si="130"/>
        <v>0.15433815581622576</v>
      </c>
      <c r="I410" s="372"/>
    </row>
    <row r="411" spans="1:9" x14ac:dyDescent="0.25">
      <c r="A411" t="s">
        <v>418</v>
      </c>
      <c r="B411" s="635">
        <v>42773</v>
      </c>
      <c r="C411" s="371">
        <v>6600</v>
      </c>
      <c r="D411" s="636">
        <v>14.461574000000001</v>
      </c>
      <c r="E411" s="372">
        <v>16.03</v>
      </c>
      <c r="F411" s="454">
        <f t="shared" si="128"/>
        <v>10351.611600000004</v>
      </c>
      <c r="G411" s="372">
        <f t="shared" si="129"/>
        <v>95446.388400000011</v>
      </c>
      <c r="H411" s="374">
        <f t="shared" si="130"/>
        <v>0.10845472283998965</v>
      </c>
      <c r="I411" s="372"/>
    </row>
    <row r="412" spans="1:9" x14ac:dyDescent="0.25">
      <c r="A412" t="s">
        <v>441</v>
      </c>
      <c r="B412" s="635">
        <v>42781</v>
      </c>
      <c r="C412" s="371">
        <v>5700</v>
      </c>
      <c r="D412" s="636">
        <v>14.140828000000001</v>
      </c>
      <c r="E412" s="372">
        <v>16.3</v>
      </c>
      <c r="F412" s="454">
        <f t="shared" si="128"/>
        <v>12307.2804</v>
      </c>
      <c r="G412" s="372">
        <f t="shared" si="129"/>
        <v>80602.719600000011</v>
      </c>
      <c r="H412" s="374">
        <f t="shared" si="130"/>
        <v>0.1526906345229572</v>
      </c>
      <c r="I412" s="372"/>
    </row>
    <row r="413" spans="1:9" x14ac:dyDescent="0.25">
      <c r="A413" t="s">
        <v>443</v>
      </c>
      <c r="B413" s="635">
        <v>42782</v>
      </c>
      <c r="C413" s="371">
        <v>5700</v>
      </c>
      <c r="D413" s="636">
        <v>14.103</v>
      </c>
      <c r="E413" s="372">
        <v>16.170000000000002</v>
      </c>
      <c r="F413" s="454">
        <f t="shared" si="128"/>
        <v>11781.900000000011</v>
      </c>
      <c r="G413" s="372">
        <f t="shared" si="129"/>
        <v>80387.100000000006</v>
      </c>
      <c r="H413" s="374">
        <f t="shared" si="130"/>
        <v>0.14656456073175933</v>
      </c>
      <c r="I413" s="372"/>
    </row>
    <row r="414" spans="1:9" x14ac:dyDescent="0.25">
      <c r="B414" s="635"/>
      <c r="C414" s="371"/>
      <c r="D414" s="636"/>
      <c r="E414" s="372"/>
      <c r="F414" s="454"/>
      <c r="G414" s="372"/>
      <c r="H414" s="374"/>
      <c r="I414" s="372"/>
    </row>
    <row r="415" spans="1:9" x14ac:dyDescent="0.25">
      <c r="B415" s="635"/>
      <c r="C415" s="371"/>
      <c r="D415" s="636"/>
      <c r="E415" s="372"/>
      <c r="F415" s="454"/>
      <c r="G415" s="372"/>
      <c r="H415" s="374"/>
      <c r="I415" s="372"/>
    </row>
    <row r="416" spans="1:9" x14ac:dyDescent="0.25">
      <c r="B416" s="635"/>
      <c r="C416" s="371"/>
      <c r="D416" s="636"/>
      <c r="E416" s="372"/>
      <c r="F416" s="454"/>
      <c r="G416" s="372"/>
      <c r="H416" s="374"/>
      <c r="I416" s="372"/>
    </row>
    <row r="417" spans="1:13" ht="15" customHeight="1" x14ac:dyDescent="0.25">
      <c r="B417" s="635"/>
      <c r="C417" s="371"/>
      <c r="D417" s="636"/>
      <c r="E417" s="372"/>
      <c r="F417" s="454"/>
      <c r="G417" s="372"/>
      <c r="H417" s="374"/>
      <c r="I417" s="372"/>
    </row>
    <row r="421" spans="1:13" x14ac:dyDescent="0.25">
      <c r="L421" t="s">
        <v>65</v>
      </c>
      <c r="M421" s="231">
        <f>K684+M684-F684</f>
        <v>14615.571000001626</v>
      </c>
    </row>
    <row r="422" spans="1:13" x14ac:dyDescent="0.25">
      <c r="A422" s="525" t="s">
        <v>1</v>
      </c>
      <c r="B422" s="602" t="s">
        <v>2</v>
      </c>
      <c r="C422" s="525" t="s">
        <v>4</v>
      </c>
      <c r="D422" s="603" t="s">
        <v>5</v>
      </c>
      <c r="E422" s="526" t="s">
        <v>90</v>
      </c>
      <c r="F422" s="526" t="s">
        <v>60</v>
      </c>
      <c r="G422" s="525" t="s">
        <v>3</v>
      </c>
      <c r="H422" s="604" t="s">
        <v>6</v>
      </c>
      <c r="I422" s="603" t="s">
        <v>7</v>
      </c>
      <c r="J422" s="526" t="s">
        <v>89</v>
      </c>
      <c r="K422" s="526" t="s">
        <v>61</v>
      </c>
      <c r="L422" s="525" t="s">
        <v>37</v>
      </c>
      <c r="M422" s="526" t="s">
        <v>38</v>
      </c>
    </row>
    <row r="423" spans="1:13" ht="15" customHeight="1" x14ac:dyDescent="0.25">
      <c r="A423" s="527" t="s">
        <v>50</v>
      </c>
      <c r="B423" s="560">
        <v>42187</v>
      </c>
      <c r="C423" s="511">
        <v>1000</v>
      </c>
      <c r="D423" s="512">
        <v>27.25</v>
      </c>
      <c r="E423" s="513">
        <v>0</v>
      </c>
      <c r="F423" s="513">
        <f>C423*D423+E423</f>
        <v>27250</v>
      </c>
      <c r="G423" s="510">
        <v>42187</v>
      </c>
      <c r="H423" s="528">
        <v>2000</v>
      </c>
      <c r="I423" s="512">
        <v>27.34</v>
      </c>
      <c r="J423" s="513">
        <v>-5.49</v>
      </c>
      <c r="K423" s="513">
        <f>H423*I423-J423</f>
        <v>54685.49</v>
      </c>
      <c r="L423" s="510">
        <v>42257</v>
      </c>
      <c r="M423" s="513">
        <v>850.5</v>
      </c>
    </row>
    <row r="424" spans="1:13" x14ac:dyDescent="0.25">
      <c r="A424" s="529" t="s">
        <v>71</v>
      </c>
      <c r="B424" s="560">
        <v>42187</v>
      </c>
      <c r="C424" s="511">
        <v>80</v>
      </c>
      <c r="D424" s="512">
        <v>27.152249999999999</v>
      </c>
      <c r="E424" s="513">
        <v>0</v>
      </c>
      <c r="F424" s="513">
        <f t="shared" ref="F424:F487" si="131">C424*D424+E424</f>
        <v>2172.1799999999998</v>
      </c>
      <c r="G424" s="510">
        <v>42199</v>
      </c>
      <c r="H424" s="528">
        <v>102</v>
      </c>
      <c r="I424" s="512">
        <v>25.28</v>
      </c>
      <c r="J424" s="513">
        <v>0.05</v>
      </c>
      <c r="K424" s="513">
        <f t="shared" ref="K424:K451" si="132">H424*I424-J424</f>
        <v>2578.5099999999998</v>
      </c>
      <c r="L424" s="510">
        <v>42439</v>
      </c>
      <c r="M424" s="513">
        <v>483.9</v>
      </c>
    </row>
    <row r="425" spans="1:13" x14ac:dyDescent="0.25">
      <c r="A425" s="511"/>
      <c r="B425" s="560">
        <v>42187</v>
      </c>
      <c r="C425" s="511">
        <v>1000</v>
      </c>
      <c r="D425" s="512">
        <v>27.1</v>
      </c>
      <c r="E425" s="513">
        <v>0</v>
      </c>
      <c r="F425" s="513">
        <f t="shared" si="131"/>
        <v>27100</v>
      </c>
      <c r="G425" s="510">
        <v>42227</v>
      </c>
      <c r="H425" s="528">
        <v>200</v>
      </c>
      <c r="I425" s="512">
        <v>19.649999999999999</v>
      </c>
      <c r="J425" s="513">
        <v>7.0000000000000007E-2</v>
      </c>
      <c r="K425" s="513">
        <f t="shared" si="132"/>
        <v>3929.9299999999994</v>
      </c>
      <c r="L425" s="510">
        <v>42531</v>
      </c>
      <c r="M425" s="513">
        <v>483.9</v>
      </c>
    </row>
    <row r="426" spans="1:13" x14ac:dyDescent="0.25">
      <c r="A426" s="511"/>
      <c r="B426" s="623">
        <v>42187</v>
      </c>
      <c r="C426" s="511">
        <v>500</v>
      </c>
      <c r="D426" s="512">
        <v>27.039332999999999</v>
      </c>
      <c r="E426" s="513">
        <v>0</v>
      </c>
      <c r="F426" s="513">
        <f t="shared" si="131"/>
        <v>13519.666499999999</v>
      </c>
      <c r="G426" s="510">
        <v>42227</v>
      </c>
      <c r="H426" s="528">
        <v>200</v>
      </c>
      <c r="I426" s="512">
        <v>18.7</v>
      </c>
      <c r="J426" s="513">
        <v>7.0000000000000007E-2</v>
      </c>
      <c r="K426" s="513">
        <f t="shared" si="132"/>
        <v>3739.93</v>
      </c>
      <c r="L426" s="510">
        <v>42625</v>
      </c>
      <c r="M426" s="513">
        <v>433.9</v>
      </c>
    </row>
    <row r="427" spans="1:13" x14ac:dyDescent="0.25">
      <c r="A427" s="511"/>
      <c r="B427" s="623"/>
      <c r="C427" s="511">
        <v>500</v>
      </c>
      <c r="D427" s="512">
        <v>27.039332999999999</v>
      </c>
      <c r="E427" s="513">
        <v>0</v>
      </c>
      <c r="F427" s="513">
        <f t="shared" si="131"/>
        <v>13519.666499999999</v>
      </c>
      <c r="G427" s="510">
        <v>42257</v>
      </c>
      <c r="H427" s="528">
        <v>1600</v>
      </c>
      <c r="I427" s="512">
        <v>16.445</v>
      </c>
      <c r="J427" s="513">
        <v>0.48</v>
      </c>
      <c r="K427" s="513">
        <f t="shared" si="132"/>
        <v>26311.52</v>
      </c>
      <c r="L427" s="510">
        <v>42716</v>
      </c>
      <c r="M427" s="513">
        <v>500</v>
      </c>
    </row>
    <row r="428" spans="1:13" x14ac:dyDescent="0.25">
      <c r="A428" s="511"/>
      <c r="B428" s="623"/>
      <c r="C428" s="511">
        <v>500</v>
      </c>
      <c r="D428" s="512">
        <v>27.039332999999999</v>
      </c>
      <c r="E428" s="513">
        <v>0</v>
      </c>
      <c r="F428" s="513">
        <f t="shared" si="131"/>
        <v>13519.666499999999</v>
      </c>
      <c r="G428" s="624">
        <v>42265</v>
      </c>
      <c r="H428" s="528">
        <v>200</v>
      </c>
      <c r="I428" s="512">
        <v>15.65</v>
      </c>
      <c r="J428" s="513">
        <v>0.05</v>
      </c>
      <c r="K428" s="513">
        <f t="shared" si="132"/>
        <v>3129.95</v>
      </c>
      <c r="L428" s="511"/>
      <c r="M428" s="513"/>
    </row>
    <row r="429" spans="1:13" x14ac:dyDescent="0.25">
      <c r="A429" s="511"/>
      <c r="B429" s="623"/>
      <c r="C429" s="511">
        <v>500</v>
      </c>
      <c r="D429" s="512">
        <v>27.039332999999999</v>
      </c>
      <c r="E429" s="513">
        <v>0</v>
      </c>
      <c r="F429" s="513">
        <f t="shared" si="131"/>
        <v>13519.666499999999</v>
      </c>
      <c r="G429" s="624"/>
      <c r="H429" s="528">
        <v>2400</v>
      </c>
      <c r="I429" s="512">
        <v>15.7</v>
      </c>
      <c r="J429" s="513">
        <v>0.7</v>
      </c>
      <c r="K429" s="513">
        <f t="shared" si="132"/>
        <v>37679.300000000003</v>
      </c>
      <c r="L429" s="511"/>
      <c r="M429" s="513"/>
    </row>
    <row r="430" spans="1:13" x14ac:dyDescent="0.25">
      <c r="A430" s="511"/>
      <c r="B430" s="623"/>
      <c r="C430" s="511">
        <v>1000</v>
      </c>
      <c r="D430" s="512">
        <v>27.039332999999999</v>
      </c>
      <c r="E430" s="513">
        <v>0</v>
      </c>
      <c r="F430" s="513">
        <f t="shared" si="131"/>
        <v>27039.332999999999</v>
      </c>
      <c r="G430" s="510">
        <v>42271</v>
      </c>
      <c r="H430" s="605">
        <v>918</v>
      </c>
      <c r="I430" s="606">
        <v>16.45</v>
      </c>
      <c r="J430" s="607">
        <v>0.28000000000000003</v>
      </c>
      <c r="K430" s="607">
        <f t="shared" si="132"/>
        <v>15100.819999999998</v>
      </c>
      <c r="L430" s="511"/>
      <c r="M430" s="513"/>
    </row>
    <row r="431" spans="1:13" ht="60" x14ac:dyDescent="0.25">
      <c r="A431" s="511"/>
      <c r="B431" s="560">
        <v>42198</v>
      </c>
      <c r="C431" s="511">
        <v>100</v>
      </c>
      <c r="D431" s="512">
        <v>24.77</v>
      </c>
      <c r="E431" s="513">
        <v>0</v>
      </c>
      <c r="F431" s="513">
        <f t="shared" si="131"/>
        <v>2477</v>
      </c>
      <c r="G431" s="625" t="s">
        <v>139</v>
      </c>
      <c r="H431" s="528">
        <v>500</v>
      </c>
      <c r="I431" s="512">
        <v>15.95</v>
      </c>
      <c r="J431" s="513">
        <v>0.15</v>
      </c>
      <c r="K431" s="607">
        <f t="shared" si="132"/>
        <v>7974.85</v>
      </c>
      <c r="L431" s="511"/>
      <c r="M431" s="513"/>
    </row>
    <row r="432" spans="1:13" x14ac:dyDescent="0.25">
      <c r="A432" s="511"/>
      <c r="B432" s="560">
        <v>42205</v>
      </c>
      <c r="C432" s="511">
        <v>50</v>
      </c>
      <c r="D432" s="512">
        <v>24.35</v>
      </c>
      <c r="E432" s="513">
        <v>0</v>
      </c>
      <c r="F432" s="513">
        <f t="shared" si="131"/>
        <v>1217.5</v>
      </c>
      <c r="G432" s="625"/>
      <c r="H432" s="528">
        <v>500</v>
      </c>
      <c r="I432" s="512">
        <v>16.100000000000001</v>
      </c>
      <c r="J432" s="513">
        <v>0.15</v>
      </c>
      <c r="K432" s="607">
        <f t="shared" si="132"/>
        <v>8049.8500000000013</v>
      </c>
      <c r="L432" s="511"/>
      <c r="M432" s="513"/>
    </row>
    <row r="433" spans="1:13" x14ac:dyDescent="0.25">
      <c r="A433" s="511"/>
      <c r="B433" s="560">
        <v>42207</v>
      </c>
      <c r="C433" s="511">
        <v>20</v>
      </c>
      <c r="D433" s="512">
        <v>24.02</v>
      </c>
      <c r="E433" s="513">
        <v>0</v>
      </c>
      <c r="F433" s="513">
        <f t="shared" si="131"/>
        <v>480.4</v>
      </c>
      <c r="G433" s="625"/>
      <c r="H433" s="528">
        <v>500</v>
      </c>
      <c r="I433" s="512">
        <v>16.170000000000002</v>
      </c>
      <c r="J433" s="513">
        <v>0.15</v>
      </c>
      <c r="K433" s="607">
        <f t="shared" si="132"/>
        <v>8084.8500000000013</v>
      </c>
      <c r="L433" s="511"/>
      <c r="M433" s="513"/>
    </row>
    <row r="434" spans="1:13" x14ac:dyDescent="0.25">
      <c r="A434" s="511"/>
      <c r="B434" s="560">
        <v>42207</v>
      </c>
      <c r="C434" s="511">
        <v>20</v>
      </c>
      <c r="D434" s="512">
        <v>23.91</v>
      </c>
      <c r="E434" s="513">
        <v>0</v>
      </c>
      <c r="F434" s="513">
        <f t="shared" si="131"/>
        <v>478.2</v>
      </c>
      <c r="G434" s="625"/>
      <c r="H434" s="528">
        <v>500</v>
      </c>
      <c r="I434" s="512">
        <v>16.28</v>
      </c>
      <c r="J434" s="513">
        <v>0.15</v>
      </c>
      <c r="K434" s="607">
        <f t="shared" si="132"/>
        <v>8139.8500000000013</v>
      </c>
      <c r="L434" s="513"/>
      <c r="M434" s="513"/>
    </row>
    <row r="435" spans="1:13" x14ac:dyDescent="0.25">
      <c r="A435" s="511"/>
      <c r="B435" s="560">
        <v>42207</v>
      </c>
      <c r="C435" s="511">
        <v>20</v>
      </c>
      <c r="D435" s="512">
        <v>23.7</v>
      </c>
      <c r="E435" s="513">
        <v>0</v>
      </c>
      <c r="F435" s="513">
        <f t="shared" si="131"/>
        <v>474</v>
      </c>
      <c r="G435" s="625"/>
      <c r="H435" s="528">
        <v>500</v>
      </c>
      <c r="I435" s="512">
        <v>16.39</v>
      </c>
      <c r="J435" s="513">
        <v>0.15</v>
      </c>
      <c r="K435" s="607">
        <f t="shared" si="132"/>
        <v>8194.85</v>
      </c>
      <c r="L435" s="511"/>
      <c r="M435" s="513"/>
    </row>
    <row r="436" spans="1:13" x14ac:dyDescent="0.25">
      <c r="A436" s="511"/>
      <c r="B436" s="560">
        <v>42207</v>
      </c>
      <c r="C436" s="511">
        <v>20</v>
      </c>
      <c r="D436" s="512">
        <v>23.6</v>
      </c>
      <c r="E436" s="513">
        <v>0</v>
      </c>
      <c r="F436" s="513">
        <f t="shared" si="131"/>
        <v>472</v>
      </c>
      <c r="G436" s="625"/>
      <c r="H436" s="528">
        <v>500</v>
      </c>
      <c r="I436" s="512">
        <v>16.55</v>
      </c>
      <c r="J436" s="513">
        <v>0.17</v>
      </c>
      <c r="K436" s="607">
        <f t="shared" si="132"/>
        <v>8274.83</v>
      </c>
      <c r="L436" s="511"/>
      <c r="M436" s="513"/>
    </row>
    <row r="437" spans="1:13" x14ac:dyDescent="0.25">
      <c r="A437" s="511"/>
      <c r="B437" s="560">
        <v>42209</v>
      </c>
      <c r="C437" s="511">
        <v>40</v>
      </c>
      <c r="D437" s="512">
        <v>22.3</v>
      </c>
      <c r="E437" s="513">
        <v>0</v>
      </c>
      <c r="F437" s="513">
        <f t="shared" si="131"/>
        <v>892</v>
      </c>
      <c r="G437" s="625"/>
      <c r="H437" s="528">
        <v>50</v>
      </c>
      <c r="I437" s="512">
        <v>16.55</v>
      </c>
      <c r="J437" s="513">
        <v>0</v>
      </c>
      <c r="K437" s="607">
        <f t="shared" si="132"/>
        <v>827.5</v>
      </c>
      <c r="L437" s="511"/>
      <c r="M437" s="513"/>
    </row>
    <row r="438" spans="1:13" x14ac:dyDescent="0.25">
      <c r="A438" s="513"/>
      <c r="B438" s="560">
        <v>42221</v>
      </c>
      <c r="C438" s="511">
        <v>12</v>
      </c>
      <c r="D438" s="512">
        <v>20.95</v>
      </c>
      <c r="E438" s="513">
        <v>0</v>
      </c>
      <c r="F438" s="513">
        <f t="shared" si="131"/>
        <v>251.39999999999998</v>
      </c>
      <c r="G438" s="625"/>
      <c r="H438" s="528">
        <v>28</v>
      </c>
      <c r="I438" s="512">
        <v>16.68</v>
      </c>
      <c r="J438" s="513">
        <v>0.01</v>
      </c>
      <c r="K438" s="607">
        <f t="shared" si="132"/>
        <v>467.03</v>
      </c>
      <c r="L438" s="528"/>
      <c r="M438" s="513"/>
    </row>
    <row r="439" spans="1:13" x14ac:dyDescent="0.25">
      <c r="A439" s="511"/>
      <c r="B439" s="560">
        <v>42223</v>
      </c>
      <c r="C439" s="511">
        <v>100</v>
      </c>
      <c r="D439" s="512">
        <v>20.399999999999999</v>
      </c>
      <c r="E439" s="513">
        <v>0</v>
      </c>
      <c r="F439" s="513">
        <f t="shared" si="131"/>
        <v>2039.9999999999998</v>
      </c>
      <c r="G439" s="510">
        <v>42285</v>
      </c>
      <c r="H439" s="528">
        <v>632</v>
      </c>
      <c r="I439" s="512">
        <v>17.850000000000001</v>
      </c>
      <c r="J439" s="513">
        <v>0.21</v>
      </c>
      <c r="K439" s="607">
        <f t="shared" si="132"/>
        <v>11280.990000000002</v>
      </c>
      <c r="L439" s="513"/>
      <c r="M439" s="513"/>
    </row>
    <row r="440" spans="1:13" x14ac:dyDescent="0.25">
      <c r="A440" s="513"/>
      <c r="B440" s="560">
        <v>42226</v>
      </c>
      <c r="C440" s="511">
        <v>200</v>
      </c>
      <c r="D440" s="512">
        <v>19.95</v>
      </c>
      <c r="E440" s="513">
        <v>0</v>
      </c>
      <c r="F440" s="513">
        <f t="shared" si="131"/>
        <v>3990</v>
      </c>
      <c r="G440" s="510">
        <v>42297</v>
      </c>
      <c r="H440" s="528">
        <v>500</v>
      </c>
      <c r="I440" s="512">
        <v>19.149999999999999</v>
      </c>
      <c r="J440" s="513">
        <v>0.18</v>
      </c>
      <c r="K440" s="607">
        <f t="shared" si="132"/>
        <v>9574.82</v>
      </c>
      <c r="L440" s="511"/>
      <c r="M440" s="513"/>
    </row>
    <row r="441" spans="1:13" x14ac:dyDescent="0.25">
      <c r="A441" s="511"/>
      <c r="B441" s="560">
        <v>42226</v>
      </c>
      <c r="C441" s="511">
        <v>50</v>
      </c>
      <c r="D441" s="512">
        <v>20.010000000000002</v>
      </c>
      <c r="E441" s="513">
        <v>0</v>
      </c>
      <c r="F441" s="513">
        <f t="shared" si="131"/>
        <v>1000.5000000000001</v>
      </c>
      <c r="G441" s="510">
        <v>42300</v>
      </c>
      <c r="H441" s="528">
        <v>1000</v>
      </c>
      <c r="I441" s="512">
        <v>18.62</v>
      </c>
      <c r="J441" s="513">
        <v>0.34</v>
      </c>
      <c r="K441" s="607">
        <f t="shared" si="132"/>
        <v>18619.66</v>
      </c>
      <c r="L441" s="511"/>
      <c r="M441" s="513"/>
    </row>
    <row r="442" spans="1:13" x14ac:dyDescent="0.25">
      <c r="A442" s="511"/>
      <c r="B442" s="560">
        <v>42226</v>
      </c>
      <c r="C442" s="511">
        <v>100</v>
      </c>
      <c r="D442" s="512">
        <v>20.2</v>
      </c>
      <c r="E442" s="513">
        <v>0</v>
      </c>
      <c r="F442" s="513">
        <f t="shared" si="131"/>
        <v>2020</v>
      </c>
      <c r="G442" s="510">
        <v>42312</v>
      </c>
      <c r="H442" s="528">
        <v>2500</v>
      </c>
      <c r="I442" s="512">
        <v>18.48</v>
      </c>
      <c r="J442" s="513">
        <v>7.8</v>
      </c>
      <c r="K442" s="513">
        <f t="shared" si="132"/>
        <v>46192.2</v>
      </c>
      <c r="L442" s="511"/>
      <c r="M442" s="513"/>
    </row>
    <row r="443" spans="1:13" x14ac:dyDescent="0.25">
      <c r="A443" s="511"/>
      <c r="B443" s="560">
        <v>42227</v>
      </c>
      <c r="C443" s="511">
        <v>200</v>
      </c>
      <c r="D443" s="512">
        <v>18.399999999999999</v>
      </c>
      <c r="E443" s="513">
        <v>0</v>
      </c>
      <c r="F443" s="513">
        <f t="shared" si="131"/>
        <v>3679.9999999999995</v>
      </c>
      <c r="G443" s="510">
        <v>42313</v>
      </c>
      <c r="H443" s="528">
        <v>3000</v>
      </c>
      <c r="I443" s="512">
        <v>19.059999999999999</v>
      </c>
      <c r="J443" s="513">
        <v>1.05</v>
      </c>
      <c r="K443" s="513">
        <f t="shared" si="132"/>
        <v>57178.94999999999</v>
      </c>
      <c r="L443" s="511"/>
      <c r="M443" s="513"/>
    </row>
    <row r="444" spans="1:13" ht="15" customHeight="1" x14ac:dyDescent="0.25">
      <c r="A444" s="511"/>
      <c r="B444" s="560">
        <v>42227</v>
      </c>
      <c r="C444" s="511">
        <v>200</v>
      </c>
      <c r="D444" s="512">
        <v>19.55</v>
      </c>
      <c r="E444" s="513">
        <v>0</v>
      </c>
      <c r="F444" s="513">
        <f t="shared" si="131"/>
        <v>3910</v>
      </c>
      <c r="G444" s="510">
        <v>42324</v>
      </c>
      <c r="H444" s="528">
        <v>2500</v>
      </c>
      <c r="I444" s="512">
        <v>18.8</v>
      </c>
      <c r="J444" s="513">
        <v>0.86</v>
      </c>
      <c r="K444" s="513">
        <f t="shared" si="132"/>
        <v>46999.14</v>
      </c>
      <c r="L444" s="513"/>
      <c r="M444" s="513"/>
    </row>
    <row r="445" spans="1:13" x14ac:dyDescent="0.25">
      <c r="A445" s="511"/>
      <c r="B445" s="560">
        <v>42234</v>
      </c>
      <c r="C445" s="511">
        <v>40</v>
      </c>
      <c r="D445" s="512">
        <v>18.149999999999999</v>
      </c>
      <c r="E445" s="513">
        <v>0</v>
      </c>
      <c r="F445" s="513">
        <f t="shared" si="131"/>
        <v>726</v>
      </c>
      <c r="G445" s="510">
        <v>42335</v>
      </c>
      <c r="H445" s="528">
        <v>3078</v>
      </c>
      <c r="I445" s="512">
        <v>17.649999999999999</v>
      </c>
      <c r="J445" s="513">
        <v>1</v>
      </c>
      <c r="K445" s="513">
        <f t="shared" si="132"/>
        <v>54325.7</v>
      </c>
      <c r="L445" s="511"/>
      <c r="M445" s="513"/>
    </row>
    <row r="446" spans="1:13" x14ac:dyDescent="0.25">
      <c r="A446" s="511"/>
      <c r="B446" s="560">
        <v>42234</v>
      </c>
      <c r="C446" s="511">
        <v>100</v>
      </c>
      <c r="D446" s="512">
        <v>18</v>
      </c>
      <c r="E446" s="513">
        <v>0</v>
      </c>
      <c r="F446" s="513">
        <f t="shared" si="131"/>
        <v>1800</v>
      </c>
      <c r="G446" s="510">
        <v>42347</v>
      </c>
      <c r="H446" s="528">
        <v>500</v>
      </c>
      <c r="I446" s="512">
        <v>16.149999999999999</v>
      </c>
      <c r="J446" s="513">
        <v>0.15</v>
      </c>
      <c r="K446" s="513">
        <f t="shared" si="132"/>
        <v>8074.8499999999995</v>
      </c>
      <c r="L446" s="511"/>
      <c r="M446" s="513"/>
    </row>
    <row r="447" spans="1:13" x14ac:dyDescent="0.25">
      <c r="A447" s="511"/>
      <c r="B447" s="560">
        <v>42235</v>
      </c>
      <c r="C447" s="511">
        <v>100</v>
      </c>
      <c r="D447" s="512">
        <v>17.78</v>
      </c>
      <c r="E447" s="513">
        <v>0</v>
      </c>
      <c r="F447" s="513">
        <f t="shared" si="131"/>
        <v>1778</v>
      </c>
      <c r="G447" s="510">
        <v>42353</v>
      </c>
      <c r="H447" s="528">
        <v>600</v>
      </c>
      <c r="I447" s="512">
        <v>14.95</v>
      </c>
      <c r="J447" s="513">
        <v>0.17</v>
      </c>
      <c r="K447" s="513">
        <f t="shared" si="132"/>
        <v>8969.83</v>
      </c>
      <c r="L447" s="511"/>
      <c r="M447" s="513"/>
    </row>
    <row r="448" spans="1:13" x14ac:dyDescent="0.25">
      <c r="A448" s="511"/>
      <c r="B448" s="560">
        <v>42235</v>
      </c>
      <c r="C448" s="511">
        <v>100</v>
      </c>
      <c r="D448" s="512">
        <v>17.68</v>
      </c>
      <c r="E448" s="513">
        <v>0</v>
      </c>
      <c r="F448" s="513">
        <f t="shared" si="131"/>
        <v>1768</v>
      </c>
      <c r="G448" s="510">
        <v>42354</v>
      </c>
      <c r="H448" s="528">
        <v>500</v>
      </c>
      <c r="I448" s="512">
        <v>14.32</v>
      </c>
      <c r="J448" s="513">
        <v>0.13</v>
      </c>
      <c r="K448" s="513">
        <f t="shared" si="132"/>
        <v>7159.87</v>
      </c>
      <c r="L448" s="511"/>
      <c r="M448" s="513"/>
    </row>
    <row r="449" spans="1:13" x14ac:dyDescent="0.25">
      <c r="A449" s="511"/>
      <c r="B449" s="560">
        <v>42240</v>
      </c>
      <c r="C449" s="511">
        <v>100</v>
      </c>
      <c r="D449" s="512">
        <v>16.649999999999999</v>
      </c>
      <c r="E449" s="513">
        <v>0</v>
      </c>
      <c r="F449" s="513">
        <f t="shared" si="131"/>
        <v>1664.9999999999998</v>
      </c>
      <c r="G449" s="510">
        <v>42361</v>
      </c>
      <c r="H449" s="528">
        <v>500</v>
      </c>
      <c r="I449" s="512">
        <v>12.83</v>
      </c>
      <c r="J449" s="513">
        <v>0.12</v>
      </c>
      <c r="K449" s="513">
        <f t="shared" si="132"/>
        <v>6414.88</v>
      </c>
      <c r="L449" s="511"/>
      <c r="M449" s="513"/>
    </row>
    <row r="450" spans="1:13" x14ac:dyDescent="0.25">
      <c r="A450" s="511"/>
      <c r="B450" s="560">
        <v>42240</v>
      </c>
      <c r="C450" s="511">
        <v>100</v>
      </c>
      <c r="D450" s="512">
        <v>16.100000000000001</v>
      </c>
      <c r="E450" s="513">
        <v>0</v>
      </c>
      <c r="F450" s="513">
        <f t="shared" si="131"/>
        <v>1610.0000000000002</v>
      </c>
      <c r="G450" s="510">
        <v>42362</v>
      </c>
      <c r="H450" s="528">
        <v>1222</v>
      </c>
      <c r="I450" s="512">
        <v>12.75</v>
      </c>
      <c r="J450" s="513">
        <v>0.28999999999999998</v>
      </c>
      <c r="K450" s="513">
        <f t="shared" si="132"/>
        <v>15580.21</v>
      </c>
      <c r="L450" s="511"/>
      <c r="M450" s="513"/>
    </row>
    <row r="451" spans="1:13" x14ac:dyDescent="0.25">
      <c r="A451" s="511"/>
      <c r="B451" s="560">
        <v>42257</v>
      </c>
      <c r="C451" s="511">
        <v>1500</v>
      </c>
      <c r="D451" s="512">
        <v>16.350000000000001</v>
      </c>
      <c r="E451" s="513">
        <v>0</v>
      </c>
      <c r="F451" s="513">
        <f t="shared" si="131"/>
        <v>24525.000000000004</v>
      </c>
      <c r="G451" s="510">
        <v>42367</v>
      </c>
      <c r="H451" s="528">
        <v>1000</v>
      </c>
      <c r="I451" s="512">
        <v>13.15</v>
      </c>
      <c r="J451" s="513">
        <v>0.24</v>
      </c>
      <c r="K451" s="513">
        <f t="shared" si="132"/>
        <v>13149.76</v>
      </c>
      <c r="L451" s="511"/>
      <c r="M451" s="513"/>
    </row>
    <row r="452" spans="1:13" x14ac:dyDescent="0.25">
      <c r="A452" s="511"/>
      <c r="B452" s="560">
        <v>42258</v>
      </c>
      <c r="C452" s="511">
        <v>100</v>
      </c>
      <c r="D452" s="512">
        <v>16.100000000000001</v>
      </c>
      <c r="E452" s="513">
        <v>0</v>
      </c>
      <c r="F452" s="513">
        <f t="shared" si="131"/>
        <v>1610.0000000000002</v>
      </c>
      <c r="G452" s="510">
        <v>42367</v>
      </c>
      <c r="H452" s="528">
        <v>2178</v>
      </c>
      <c r="I452" s="512">
        <v>13.75</v>
      </c>
      <c r="J452" s="513">
        <v>0.55000000000000004</v>
      </c>
      <c r="K452" s="513">
        <f>H452*I452-J452</f>
        <v>29946.95</v>
      </c>
      <c r="L452" s="511"/>
      <c r="M452" s="513"/>
    </row>
    <row r="453" spans="1:13" x14ac:dyDescent="0.25">
      <c r="A453" s="511"/>
      <c r="B453" s="560">
        <v>42261</v>
      </c>
      <c r="C453" s="511">
        <v>1000</v>
      </c>
      <c r="D453" s="512">
        <v>15.416</v>
      </c>
      <c r="E453" s="513">
        <v>0</v>
      </c>
      <c r="F453" s="513">
        <f t="shared" si="131"/>
        <v>15416</v>
      </c>
      <c r="G453" s="510">
        <v>42010</v>
      </c>
      <c r="H453" s="528">
        <v>1000</v>
      </c>
      <c r="I453" s="512">
        <v>12.63</v>
      </c>
      <c r="J453" s="513">
        <v>0.23</v>
      </c>
      <c r="K453" s="513">
        <f>H453*I453-J453</f>
        <v>12629.77</v>
      </c>
      <c r="L453" s="511"/>
      <c r="M453" s="513"/>
    </row>
    <row r="454" spans="1:13" x14ac:dyDescent="0.25">
      <c r="A454" s="511"/>
      <c r="B454" s="560">
        <v>42261</v>
      </c>
      <c r="C454" s="511">
        <v>1000</v>
      </c>
      <c r="D454" s="512">
        <v>15.1</v>
      </c>
      <c r="E454" s="513">
        <v>0</v>
      </c>
      <c r="F454" s="513">
        <f t="shared" si="131"/>
        <v>15100</v>
      </c>
      <c r="G454" s="608">
        <v>42374</v>
      </c>
      <c r="H454" s="528">
        <v>2000</v>
      </c>
      <c r="I454" s="512">
        <v>12.81</v>
      </c>
      <c r="J454" s="513">
        <v>0.47</v>
      </c>
      <c r="K454" s="513">
        <f t="shared" ref="K454:K466" si="133">H454*I454-J454</f>
        <v>25619.53</v>
      </c>
      <c r="L454" s="511"/>
      <c r="M454" s="513"/>
    </row>
    <row r="455" spans="1:13" x14ac:dyDescent="0.25">
      <c r="A455" s="511"/>
      <c r="B455" s="560">
        <v>42261</v>
      </c>
      <c r="C455" s="511">
        <v>200</v>
      </c>
      <c r="D455" s="512">
        <v>14.87</v>
      </c>
      <c r="E455" s="513">
        <v>0</v>
      </c>
      <c r="F455" s="513">
        <f t="shared" si="131"/>
        <v>2974</v>
      </c>
      <c r="G455" s="510">
        <v>42374</v>
      </c>
      <c r="H455" s="528">
        <v>1000</v>
      </c>
      <c r="I455" s="512">
        <v>12.82</v>
      </c>
      <c r="J455" s="513">
        <v>0.24</v>
      </c>
      <c r="K455" s="513">
        <f t="shared" si="133"/>
        <v>12819.76</v>
      </c>
      <c r="L455" s="511"/>
      <c r="M455" s="513"/>
    </row>
    <row r="456" spans="1:13" x14ac:dyDescent="0.25">
      <c r="A456" s="511"/>
      <c r="B456" s="560">
        <v>42261</v>
      </c>
      <c r="C456" s="511">
        <v>300</v>
      </c>
      <c r="D456" s="512">
        <v>14.87</v>
      </c>
      <c r="E456" s="513">
        <v>0</v>
      </c>
      <c r="F456" s="513">
        <f t="shared" si="131"/>
        <v>4461</v>
      </c>
      <c r="G456" s="510">
        <v>42398</v>
      </c>
      <c r="H456" s="528">
        <v>400</v>
      </c>
      <c r="I456" s="512">
        <v>9.5500000000000007</v>
      </c>
      <c r="J456" s="513">
        <v>7.0000000000000007E-2</v>
      </c>
      <c r="K456" s="513">
        <f t="shared" si="133"/>
        <v>3819.9300000000003</v>
      </c>
      <c r="L456" s="511"/>
      <c r="M456" s="513"/>
    </row>
    <row r="457" spans="1:13" x14ac:dyDescent="0.25">
      <c r="A457" s="511"/>
      <c r="B457" s="560">
        <v>42270</v>
      </c>
      <c r="C457" s="511">
        <v>478</v>
      </c>
      <c r="D457" s="512">
        <v>15.85</v>
      </c>
      <c r="E457" s="513">
        <v>0</v>
      </c>
      <c r="F457" s="513">
        <f t="shared" si="131"/>
        <v>7576.3</v>
      </c>
      <c r="G457" s="510">
        <v>42411</v>
      </c>
      <c r="H457" s="528">
        <v>500</v>
      </c>
      <c r="I457" s="512">
        <v>6.97</v>
      </c>
      <c r="J457" s="513">
        <v>0.08</v>
      </c>
      <c r="K457" s="513">
        <f t="shared" si="133"/>
        <v>3484.92</v>
      </c>
      <c r="L457" s="511"/>
      <c r="M457" s="513"/>
    </row>
    <row r="458" spans="1:13" x14ac:dyDescent="0.25">
      <c r="A458" s="511"/>
      <c r="B458" s="560">
        <v>42292</v>
      </c>
      <c r="C458" s="511">
        <v>500</v>
      </c>
      <c r="D458" s="512">
        <v>18.55</v>
      </c>
      <c r="E458" s="513">
        <v>0</v>
      </c>
      <c r="F458" s="513">
        <f t="shared" si="131"/>
        <v>9275</v>
      </c>
      <c r="G458" s="510">
        <v>42412</v>
      </c>
      <c r="H458" s="528">
        <v>200</v>
      </c>
      <c r="I458" s="512">
        <v>7.45</v>
      </c>
      <c r="J458" s="513">
        <v>0.03</v>
      </c>
      <c r="K458" s="513">
        <f t="shared" si="133"/>
        <v>1489.97</v>
      </c>
      <c r="L458" s="511"/>
      <c r="M458" s="513"/>
    </row>
    <row r="459" spans="1:13" x14ac:dyDescent="0.25">
      <c r="A459" s="511"/>
      <c r="B459" s="560">
        <v>42299</v>
      </c>
      <c r="C459" s="511">
        <v>500</v>
      </c>
      <c r="D459" s="512">
        <v>18.55</v>
      </c>
      <c r="E459" s="513">
        <v>0</v>
      </c>
      <c r="F459" s="513">
        <f t="shared" si="131"/>
        <v>9275</v>
      </c>
      <c r="G459" s="510">
        <v>42416</v>
      </c>
      <c r="H459" s="528">
        <v>500</v>
      </c>
      <c r="I459" s="512">
        <v>7.75</v>
      </c>
      <c r="J459" s="513">
        <v>0.08</v>
      </c>
      <c r="K459" s="513">
        <f t="shared" si="133"/>
        <v>3874.92</v>
      </c>
      <c r="L459" s="511"/>
      <c r="M459" s="513"/>
    </row>
    <row r="460" spans="1:13" x14ac:dyDescent="0.25">
      <c r="A460" s="511"/>
      <c r="B460" s="560">
        <v>42299</v>
      </c>
      <c r="C460" s="511">
        <v>500</v>
      </c>
      <c r="D460" s="512">
        <v>18.28</v>
      </c>
      <c r="E460" s="513">
        <v>0</v>
      </c>
      <c r="F460" s="513">
        <f t="shared" si="131"/>
        <v>9140</v>
      </c>
      <c r="G460" s="510">
        <v>42422</v>
      </c>
      <c r="H460" s="528">
        <v>2500</v>
      </c>
      <c r="I460" s="512">
        <v>7.47</v>
      </c>
      <c r="J460" s="513">
        <v>0.41</v>
      </c>
      <c r="K460" s="513">
        <f t="shared" si="133"/>
        <v>18674.59</v>
      </c>
      <c r="L460" s="511"/>
      <c r="M460" s="513"/>
    </row>
    <row r="461" spans="1:13" x14ac:dyDescent="0.25">
      <c r="A461" s="511"/>
      <c r="B461" s="560">
        <v>42299</v>
      </c>
      <c r="C461" s="511">
        <v>1000</v>
      </c>
      <c r="D461" s="512">
        <v>18.100000000000001</v>
      </c>
      <c r="E461" s="513">
        <v>0</v>
      </c>
      <c r="F461" s="513">
        <f t="shared" si="131"/>
        <v>18100</v>
      </c>
      <c r="G461" s="510">
        <v>42422</v>
      </c>
      <c r="H461" s="528">
        <v>1000</v>
      </c>
      <c r="I461" s="512">
        <v>7.49</v>
      </c>
      <c r="J461" s="513">
        <v>0.16</v>
      </c>
      <c r="K461" s="513">
        <f t="shared" si="133"/>
        <v>7489.84</v>
      </c>
      <c r="L461" s="511"/>
      <c r="M461" s="513"/>
    </row>
    <row r="462" spans="1:13" x14ac:dyDescent="0.25">
      <c r="A462" s="511"/>
      <c r="B462" s="623">
        <v>42306</v>
      </c>
      <c r="C462" s="511">
        <v>660</v>
      </c>
      <c r="D462" s="512">
        <v>17.8</v>
      </c>
      <c r="E462" s="513">
        <v>0</v>
      </c>
      <c r="F462" s="513">
        <f t="shared" si="131"/>
        <v>11748</v>
      </c>
      <c r="G462" s="510">
        <v>42426</v>
      </c>
      <c r="H462" s="528">
        <v>900</v>
      </c>
      <c r="I462" s="512">
        <v>7.7</v>
      </c>
      <c r="J462" s="513">
        <v>0.15</v>
      </c>
      <c r="K462" s="513">
        <f t="shared" si="133"/>
        <v>6929.85</v>
      </c>
      <c r="L462" s="511"/>
      <c r="M462" s="513"/>
    </row>
    <row r="463" spans="1:13" ht="30" x14ac:dyDescent="0.25">
      <c r="A463" s="511"/>
      <c r="B463" s="623"/>
      <c r="C463" s="511">
        <v>340</v>
      </c>
      <c r="D463" s="512">
        <v>17.8</v>
      </c>
      <c r="E463" s="513">
        <v>0</v>
      </c>
      <c r="F463" s="513">
        <f t="shared" si="131"/>
        <v>6052</v>
      </c>
      <c r="G463" s="626" t="s">
        <v>181</v>
      </c>
      <c r="H463" s="528">
        <v>500</v>
      </c>
      <c r="I463" s="512">
        <v>7.73</v>
      </c>
      <c r="J463" s="513">
        <v>0.08</v>
      </c>
      <c r="K463" s="513">
        <f t="shared" si="133"/>
        <v>3864.92</v>
      </c>
      <c r="L463" s="511"/>
      <c r="M463" s="513"/>
    </row>
    <row r="464" spans="1:13" ht="15" customHeight="1" x14ac:dyDescent="0.25">
      <c r="A464" s="511"/>
      <c r="B464" s="560">
        <v>42312</v>
      </c>
      <c r="C464" s="609">
        <v>500</v>
      </c>
      <c r="D464" s="606">
        <v>17.559999999999999</v>
      </c>
      <c r="E464" s="607">
        <v>6.95</v>
      </c>
      <c r="F464" s="607">
        <f t="shared" si="131"/>
        <v>8786.9500000000007</v>
      </c>
      <c r="G464" s="626"/>
      <c r="H464" s="528">
        <v>500</v>
      </c>
      <c r="I464" s="512">
        <v>7.96</v>
      </c>
      <c r="J464" s="513">
        <v>0.09</v>
      </c>
      <c r="K464" s="513">
        <f t="shared" si="133"/>
        <v>3979.91</v>
      </c>
      <c r="L464" s="511"/>
      <c r="M464" s="513"/>
    </row>
    <row r="465" spans="1:13" x14ac:dyDescent="0.25">
      <c r="A465" s="511"/>
      <c r="B465" s="560">
        <v>42313</v>
      </c>
      <c r="C465" s="511">
        <v>3000</v>
      </c>
      <c r="D465" s="512">
        <v>19.05</v>
      </c>
      <c r="E465" s="513">
        <v>0</v>
      </c>
      <c r="F465" s="513">
        <f t="shared" si="131"/>
        <v>57150</v>
      </c>
      <c r="G465" s="626"/>
      <c r="H465" s="528">
        <v>500</v>
      </c>
      <c r="I465" s="512">
        <v>8.0299999999999994</v>
      </c>
      <c r="J465" s="513">
        <v>0.09</v>
      </c>
      <c r="K465" s="513">
        <f t="shared" si="133"/>
        <v>4014.9099999999994</v>
      </c>
      <c r="L465" s="511"/>
      <c r="M465" s="512"/>
    </row>
    <row r="466" spans="1:13" x14ac:dyDescent="0.25">
      <c r="A466" s="511"/>
      <c r="B466" s="560">
        <v>42320</v>
      </c>
      <c r="C466" s="511">
        <v>500</v>
      </c>
      <c r="D466" s="512">
        <v>18.079999999999998</v>
      </c>
      <c r="E466" s="513">
        <v>0</v>
      </c>
      <c r="F466" s="513">
        <f t="shared" si="131"/>
        <v>9040</v>
      </c>
      <c r="G466" s="626"/>
      <c r="H466" s="528">
        <v>1500</v>
      </c>
      <c r="I466" s="512">
        <v>8.1</v>
      </c>
      <c r="J466" s="513">
        <v>0.26</v>
      </c>
      <c r="K466" s="513">
        <f t="shared" si="133"/>
        <v>12149.74</v>
      </c>
      <c r="L466" s="511"/>
      <c r="M466" s="513"/>
    </row>
    <row r="467" spans="1:13" x14ac:dyDescent="0.25">
      <c r="A467" s="511"/>
      <c r="B467" s="560">
        <v>42320</v>
      </c>
      <c r="C467" s="511">
        <v>1000</v>
      </c>
      <c r="D467" s="512">
        <v>18.05</v>
      </c>
      <c r="E467" s="513">
        <v>0</v>
      </c>
      <c r="F467" s="513">
        <f t="shared" si="131"/>
        <v>18050</v>
      </c>
      <c r="G467" s="510">
        <v>42429</v>
      </c>
      <c r="H467" s="528">
        <v>1000</v>
      </c>
      <c r="I467" s="512">
        <v>8.5399999999999991</v>
      </c>
      <c r="J467" s="513">
        <v>0.19</v>
      </c>
      <c r="K467" s="513">
        <f>H467*I467-J467</f>
        <v>8539.81</v>
      </c>
      <c r="L467" s="511"/>
      <c r="M467" s="610"/>
    </row>
    <row r="468" spans="1:13" x14ac:dyDescent="0.25">
      <c r="A468" s="511"/>
      <c r="B468" s="560">
        <v>42320</v>
      </c>
      <c r="C468" s="511">
        <v>1000</v>
      </c>
      <c r="D468" s="512">
        <v>17.82</v>
      </c>
      <c r="E468" s="513">
        <v>0</v>
      </c>
      <c r="F468" s="513">
        <f t="shared" si="131"/>
        <v>17820</v>
      </c>
      <c r="G468" s="510">
        <v>42429</v>
      </c>
      <c r="H468" s="528">
        <v>500</v>
      </c>
      <c r="I468" s="512">
        <v>7.95</v>
      </c>
      <c r="J468" s="513">
        <v>0.09</v>
      </c>
      <c r="K468" s="513">
        <f>H468*I468-J468</f>
        <v>3974.91</v>
      </c>
      <c r="L468" s="511"/>
      <c r="M468" s="513"/>
    </row>
    <row r="469" spans="1:13" x14ac:dyDescent="0.25">
      <c r="A469" s="511"/>
      <c r="B469" s="560">
        <v>42328</v>
      </c>
      <c r="C469" s="511">
        <v>3078</v>
      </c>
      <c r="D469" s="512">
        <v>17.47</v>
      </c>
      <c r="E469" s="513">
        <v>0</v>
      </c>
      <c r="F469" s="513">
        <f t="shared" si="131"/>
        <v>53772.659999999996</v>
      </c>
      <c r="G469" s="510">
        <v>42429</v>
      </c>
      <c r="H469" s="528">
        <v>500</v>
      </c>
      <c r="I469" s="512">
        <v>7.97</v>
      </c>
      <c r="J469" s="513">
        <v>0.09</v>
      </c>
      <c r="K469" s="513">
        <f t="shared" ref="K469:K528" si="134">H469*I469-J469</f>
        <v>3984.91</v>
      </c>
      <c r="L469" s="511"/>
      <c r="M469" s="513"/>
    </row>
    <row r="470" spans="1:13" x14ac:dyDescent="0.25">
      <c r="A470" s="511"/>
      <c r="B470" s="560">
        <v>42340</v>
      </c>
      <c r="C470" s="511">
        <v>3078</v>
      </c>
      <c r="D470" s="512">
        <v>17.739999999999998</v>
      </c>
      <c r="E470" s="513">
        <v>0</v>
      </c>
      <c r="F470" s="513">
        <f t="shared" si="131"/>
        <v>54603.719999999994</v>
      </c>
      <c r="G470" s="510">
        <v>42430</v>
      </c>
      <c r="H470" s="528">
        <v>500</v>
      </c>
      <c r="I470" s="512">
        <v>7.85</v>
      </c>
      <c r="J470" s="513">
        <v>0.09</v>
      </c>
      <c r="K470" s="513">
        <f t="shared" si="134"/>
        <v>3924.91</v>
      </c>
      <c r="L470" s="511"/>
      <c r="M470" s="513"/>
    </row>
    <row r="471" spans="1:13" x14ac:dyDescent="0.25">
      <c r="A471" s="511"/>
      <c r="B471" s="560">
        <v>42340</v>
      </c>
      <c r="C471" s="511">
        <v>500</v>
      </c>
      <c r="D471" s="512">
        <v>17.5</v>
      </c>
      <c r="E471" s="513">
        <v>0</v>
      </c>
      <c r="F471" s="513">
        <f t="shared" si="131"/>
        <v>8750</v>
      </c>
      <c r="G471" s="510">
        <v>42430</v>
      </c>
      <c r="H471" s="528">
        <v>500</v>
      </c>
      <c r="I471" s="512">
        <v>8.0299999999999994</v>
      </c>
      <c r="J471" s="513">
        <v>0.09</v>
      </c>
      <c r="K471" s="513">
        <f t="shared" si="134"/>
        <v>4014.9099999999994</v>
      </c>
      <c r="L471" s="513"/>
      <c r="M471" s="513"/>
    </row>
    <row r="472" spans="1:13" x14ac:dyDescent="0.25">
      <c r="A472" s="511"/>
      <c r="B472" s="560">
        <v>42345</v>
      </c>
      <c r="C472" s="511">
        <v>100</v>
      </c>
      <c r="D472" s="512">
        <v>16.7</v>
      </c>
      <c r="E472" s="513">
        <v>0</v>
      </c>
      <c r="F472" s="513">
        <f t="shared" si="131"/>
        <v>1670</v>
      </c>
      <c r="G472" s="510">
        <v>42431</v>
      </c>
      <c r="H472" s="528">
        <v>500</v>
      </c>
      <c r="I472" s="512">
        <v>8.3800000000000008</v>
      </c>
      <c r="J472" s="513">
        <v>0.09</v>
      </c>
      <c r="K472" s="513">
        <f t="shared" si="134"/>
        <v>4189.91</v>
      </c>
      <c r="L472" s="513"/>
      <c r="M472" s="513"/>
    </row>
    <row r="473" spans="1:13" ht="15" customHeight="1" x14ac:dyDescent="0.25">
      <c r="A473" s="511"/>
      <c r="B473" s="560">
        <v>42345</v>
      </c>
      <c r="C473" s="511">
        <v>500</v>
      </c>
      <c r="D473" s="512">
        <v>16.850000000000001</v>
      </c>
      <c r="E473" s="513">
        <v>0</v>
      </c>
      <c r="F473" s="513">
        <f t="shared" si="131"/>
        <v>8425</v>
      </c>
      <c r="G473" s="510">
        <v>42431</v>
      </c>
      <c r="H473" s="528">
        <v>500</v>
      </c>
      <c r="I473" s="512">
        <v>8.58</v>
      </c>
      <c r="J473" s="513">
        <v>0.09</v>
      </c>
      <c r="K473" s="513">
        <f t="shared" si="134"/>
        <v>4289.91</v>
      </c>
      <c r="L473" s="511"/>
      <c r="M473" s="513"/>
    </row>
    <row r="474" spans="1:13" ht="30" x14ac:dyDescent="0.25">
      <c r="A474" s="511"/>
      <c r="B474" s="560">
        <v>42347</v>
      </c>
      <c r="C474" s="511">
        <v>500</v>
      </c>
      <c r="D474" s="512">
        <v>15.84</v>
      </c>
      <c r="E474" s="513">
        <v>0</v>
      </c>
      <c r="F474" s="513">
        <f t="shared" si="131"/>
        <v>7920</v>
      </c>
      <c r="G474" s="625" t="s">
        <v>183</v>
      </c>
      <c r="H474" s="528">
        <v>400</v>
      </c>
      <c r="I474" s="512">
        <v>9.09</v>
      </c>
      <c r="J474" s="513">
        <v>0.1</v>
      </c>
      <c r="K474" s="513">
        <f t="shared" si="134"/>
        <v>3635.9</v>
      </c>
      <c r="L474" s="511"/>
      <c r="M474" s="513"/>
    </row>
    <row r="475" spans="1:13" x14ac:dyDescent="0.25">
      <c r="A475" s="511"/>
      <c r="B475" s="560">
        <v>42348</v>
      </c>
      <c r="C475" s="511">
        <v>500</v>
      </c>
      <c r="D475" s="512">
        <v>14.78</v>
      </c>
      <c r="E475" s="513">
        <v>0</v>
      </c>
      <c r="F475" s="513">
        <f t="shared" si="131"/>
        <v>7390</v>
      </c>
      <c r="G475" s="625"/>
      <c r="H475" s="528">
        <v>100</v>
      </c>
      <c r="I475" s="512">
        <v>9.09</v>
      </c>
      <c r="J475" s="513">
        <v>0</v>
      </c>
      <c r="K475" s="513">
        <f t="shared" si="134"/>
        <v>909</v>
      </c>
      <c r="L475" s="511"/>
      <c r="M475" s="513"/>
    </row>
    <row r="476" spans="1:13" x14ac:dyDescent="0.25">
      <c r="A476" s="511"/>
      <c r="B476" s="560">
        <v>42352</v>
      </c>
      <c r="C476" s="511">
        <v>100</v>
      </c>
      <c r="D476" s="512">
        <v>14.57</v>
      </c>
      <c r="E476" s="513">
        <v>0</v>
      </c>
      <c r="F476" s="513">
        <f t="shared" si="131"/>
        <v>1457</v>
      </c>
      <c r="G476" s="625"/>
      <c r="H476" s="528">
        <v>500</v>
      </c>
      <c r="I476" s="512">
        <v>8.81</v>
      </c>
      <c r="J476" s="513">
        <v>0.1</v>
      </c>
      <c r="K476" s="513">
        <f t="shared" si="134"/>
        <v>4404.8999999999996</v>
      </c>
      <c r="L476" s="511"/>
      <c r="M476" s="513"/>
    </row>
    <row r="477" spans="1:13" x14ac:dyDescent="0.25">
      <c r="A477" s="511"/>
      <c r="B477" s="560">
        <v>42355</v>
      </c>
      <c r="C477" s="511">
        <v>500</v>
      </c>
      <c r="D477" s="512">
        <v>13.89</v>
      </c>
      <c r="E477" s="513">
        <v>0</v>
      </c>
      <c r="F477" s="513">
        <f t="shared" si="131"/>
        <v>6945</v>
      </c>
      <c r="G477" s="510">
        <v>42432</v>
      </c>
      <c r="H477" s="528">
        <v>600</v>
      </c>
      <c r="I477" s="512">
        <v>9.65</v>
      </c>
      <c r="J477" s="513">
        <v>0.13</v>
      </c>
      <c r="K477" s="513">
        <f t="shared" si="134"/>
        <v>5789.87</v>
      </c>
      <c r="L477" s="511"/>
      <c r="M477" s="513"/>
    </row>
    <row r="478" spans="1:13" x14ac:dyDescent="0.25">
      <c r="A478" s="511"/>
      <c r="B478" s="560">
        <v>42360</v>
      </c>
      <c r="C478" s="511">
        <v>500</v>
      </c>
      <c r="D478" s="512">
        <v>12.95</v>
      </c>
      <c r="E478" s="513">
        <v>0</v>
      </c>
      <c r="F478" s="513">
        <f t="shared" si="131"/>
        <v>6475</v>
      </c>
      <c r="G478" s="510">
        <v>42433</v>
      </c>
      <c r="H478" s="528">
        <v>600</v>
      </c>
      <c r="I478" s="512">
        <v>10.45</v>
      </c>
      <c r="J478" s="513">
        <v>0.14000000000000001</v>
      </c>
      <c r="K478" s="513">
        <f t="shared" si="134"/>
        <v>6269.86</v>
      </c>
      <c r="L478" s="511"/>
      <c r="M478" s="513"/>
    </row>
    <row r="479" spans="1:13" x14ac:dyDescent="0.25">
      <c r="A479" s="511"/>
      <c r="B479" s="560">
        <v>42361</v>
      </c>
      <c r="C479" s="511">
        <v>500</v>
      </c>
      <c r="D479" s="512">
        <v>12.75</v>
      </c>
      <c r="E479" s="513">
        <v>0</v>
      </c>
      <c r="F479" s="513">
        <f t="shared" si="131"/>
        <v>6375</v>
      </c>
      <c r="G479" s="510">
        <v>42440</v>
      </c>
      <c r="H479" s="528">
        <v>400</v>
      </c>
      <c r="I479" s="512">
        <v>11.25</v>
      </c>
      <c r="J479" s="513">
        <v>0.1</v>
      </c>
      <c r="K479" s="513">
        <f t="shared" si="134"/>
        <v>4499.8999999999996</v>
      </c>
      <c r="L479" s="511"/>
      <c r="M479" s="513"/>
    </row>
    <row r="480" spans="1:13" x14ac:dyDescent="0.25">
      <c r="A480" s="511"/>
      <c r="B480" s="560">
        <v>42361</v>
      </c>
      <c r="C480" s="511">
        <v>500</v>
      </c>
      <c r="D480" s="512">
        <v>12.8</v>
      </c>
      <c r="E480" s="513">
        <v>0</v>
      </c>
      <c r="F480" s="513">
        <f t="shared" si="131"/>
        <v>6400</v>
      </c>
      <c r="G480" s="510">
        <v>42446</v>
      </c>
      <c r="H480" s="528">
        <v>1500</v>
      </c>
      <c r="I480" s="512">
        <v>11.49</v>
      </c>
      <c r="J480" s="513">
        <v>0.38</v>
      </c>
      <c r="K480" s="513">
        <f t="shared" si="134"/>
        <v>17234.62</v>
      </c>
      <c r="L480" s="511"/>
      <c r="M480" s="513"/>
    </row>
    <row r="481" spans="1:13" x14ac:dyDescent="0.25">
      <c r="A481" s="511"/>
      <c r="B481" s="560">
        <v>42361</v>
      </c>
      <c r="C481" s="511">
        <v>1000</v>
      </c>
      <c r="D481" s="512">
        <v>12.67</v>
      </c>
      <c r="E481" s="513">
        <v>0</v>
      </c>
      <c r="F481" s="513">
        <f t="shared" si="131"/>
        <v>12670</v>
      </c>
      <c r="G481" s="510">
        <v>42447</v>
      </c>
      <c r="H481" s="528">
        <v>1500</v>
      </c>
      <c r="I481" s="512">
        <v>11.44</v>
      </c>
      <c r="J481" s="513">
        <v>0.37</v>
      </c>
      <c r="K481" s="513">
        <f t="shared" si="134"/>
        <v>17159.63</v>
      </c>
      <c r="L481" s="511"/>
      <c r="M481" s="513"/>
    </row>
    <row r="482" spans="1:13" x14ac:dyDescent="0.25">
      <c r="A482" s="511"/>
      <c r="B482" s="560">
        <v>42361</v>
      </c>
      <c r="C482" s="511">
        <v>222</v>
      </c>
      <c r="D482" s="512">
        <v>12.44</v>
      </c>
      <c r="E482" s="513">
        <v>0</v>
      </c>
      <c r="F482" s="513">
        <f t="shared" si="131"/>
        <v>2761.68</v>
      </c>
      <c r="G482" s="510">
        <v>42447</v>
      </c>
      <c r="H482" s="528">
        <v>500</v>
      </c>
      <c r="I482" s="512">
        <v>11.484999999999999</v>
      </c>
      <c r="J482" s="513">
        <v>0.13</v>
      </c>
      <c r="K482" s="513">
        <f t="shared" si="134"/>
        <v>5742.37</v>
      </c>
      <c r="L482" s="511"/>
      <c r="M482" s="513"/>
    </row>
    <row r="483" spans="1:13" x14ac:dyDescent="0.25">
      <c r="A483" s="511"/>
      <c r="B483" s="560">
        <v>42367</v>
      </c>
      <c r="C483" s="511">
        <v>2178</v>
      </c>
      <c r="D483" s="512">
        <v>13.68</v>
      </c>
      <c r="E483" s="513">
        <v>0</v>
      </c>
      <c r="F483" s="513">
        <f t="shared" si="131"/>
        <v>29795.040000000001</v>
      </c>
      <c r="G483" s="624">
        <v>42447</v>
      </c>
      <c r="H483" s="528">
        <v>650</v>
      </c>
      <c r="I483" s="512">
        <v>11.56</v>
      </c>
      <c r="J483" s="513">
        <v>0.25</v>
      </c>
      <c r="K483" s="513">
        <f t="shared" si="134"/>
        <v>7513.75</v>
      </c>
      <c r="L483" s="511"/>
      <c r="M483" s="513"/>
    </row>
    <row r="484" spans="1:13" x14ac:dyDescent="0.25">
      <c r="A484" s="511"/>
      <c r="B484" s="560">
        <v>42369</v>
      </c>
      <c r="C484" s="511">
        <v>2500</v>
      </c>
      <c r="D484" s="512">
        <v>13.04</v>
      </c>
      <c r="E484" s="513">
        <v>0</v>
      </c>
      <c r="F484" s="513">
        <f t="shared" si="131"/>
        <v>32599.999999999996</v>
      </c>
      <c r="G484" s="624"/>
      <c r="H484" s="528">
        <v>350</v>
      </c>
      <c r="I484" s="512">
        <v>11.56</v>
      </c>
      <c r="J484" s="513">
        <v>0</v>
      </c>
      <c r="K484" s="513">
        <f t="shared" si="134"/>
        <v>4046</v>
      </c>
      <c r="L484" s="511"/>
      <c r="M484" s="513"/>
    </row>
    <row r="485" spans="1:13" x14ac:dyDescent="0.25">
      <c r="A485" s="511"/>
      <c r="B485" s="560">
        <v>42008</v>
      </c>
      <c r="C485" s="511">
        <v>2000</v>
      </c>
      <c r="D485" s="512">
        <v>13.01</v>
      </c>
      <c r="E485" s="513">
        <v>0</v>
      </c>
      <c r="F485" s="513">
        <f t="shared" si="131"/>
        <v>26020</v>
      </c>
      <c r="G485" s="510">
        <v>42447</v>
      </c>
      <c r="H485" s="528">
        <v>1000</v>
      </c>
      <c r="I485" s="512">
        <v>11.62</v>
      </c>
      <c r="J485" s="513">
        <v>0.25</v>
      </c>
      <c r="K485" s="513">
        <f t="shared" si="134"/>
        <v>11619.75</v>
      </c>
      <c r="L485" s="511"/>
      <c r="M485" s="513"/>
    </row>
    <row r="486" spans="1:13" x14ac:dyDescent="0.25">
      <c r="A486" s="511"/>
      <c r="B486" s="560">
        <v>42009</v>
      </c>
      <c r="C486" s="511">
        <v>500</v>
      </c>
      <c r="D486" s="512">
        <v>12.62</v>
      </c>
      <c r="E486" s="513">
        <v>0</v>
      </c>
      <c r="F486" s="513">
        <f t="shared" si="131"/>
        <v>6310</v>
      </c>
      <c r="G486" s="510">
        <v>42451</v>
      </c>
      <c r="H486" s="528">
        <v>1000</v>
      </c>
      <c r="I486" s="512">
        <v>11.45</v>
      </c>
      <c r="J486" s="513">
        <v>0.25</v>
      </c>
      <c r="K486" s="513">
        <f t="shared" si="134"/>
        <v>11449.75</v>
      </c>
      <c r="L486" s="511"/>
      <c r="M486" s="513"/>
    </row>
    <row r="487" spans="1:13" x14ac:dyDescent="0.25">
      <c r="A487" s="511"/>
      <c r="B487" s="560">
        <v>42009</v>
      </c>
      <c r="C487" s="511">
        <v>500</v>
      </c>
      <c r="D487" s="512">
        <v>12.45</v>
      </c>
      <c r="E487" s="513">
        <v>0</v>
      </c>
      <c r="F487" s="513">
        <f t="shared" si="131"/>
        <v>6225</v>
      </c>
      <c r="G487" s="510">
        <v>42451</v>
      </c>
      <c r="H487" s="528">
        <v>50</v>
      </c>
      <c r="I487" s="512">
        <v>11.28</v>
      </c>
      <c r="J487" s="513">
        <v>0.01</v>
      </c>
      <c r="K487" s="513">
        <f t="shared" si="134"/>
        <v>563.99</v>
      </c>
      <c r="L487" s="511"/>
      <c r="M487" s="513"/>
    </row>
    <row r="488" spans="1:13" x14ac:dyDescent="0.25">
      <c r="A488" s="511"/>
      <c r="B488" s="611">
        <v>42374</v>
      </c>
      <c r="C488" s="511">
        <v>2000</v>
      </c>
      <c r="D488" s="512">
        <v>12.73</v>
      </c>
      <c r="E488" s="513">
        <v>0</v>
      </c>
      <c r="F488" s="513">
        <f t="shared" ref="F488:F551" si="135">C488*D488+E488</f>
        <v>25460</v>
      </c>
      <c r="G488" s="510">
        <v>42459</v>
      </c>
      <c r="H488" s="528">
        <v>2000</v>
      </c>
      <c r="I488" s="512">
        <v>10.75</v>
      </c>
      <c r="J488" s="513">
        <v>0.47</v>
      </c>
      <c r="K488" s="513">
        <f t="shared" si="134"/>
        <v>21499.53</v>
      </c>
      <c r="L488" s="511"/>
      <c r="M488" s="513"/>
    </row>
    <row r="489" spans="1:13" x14ac:dyDescent="0.25">
      <c r="A489" s="511"/>
      <c r="B489" s="560">
        <v>42375</v>
      </c>
      <c r="C489" s="511">
        <v>1000</v>
      </c>
      <c r="D489" s="512">
        <v>12.5</v>
      </c>
      <c r="E489" s="513">
        <v>0</v>
      </c>
      <c r="F489" s="513">
        <f t="shared" si="135"/>
        <v>12500</v>
      </c>
      <c r="G489" s="510">
        <v>42460</v>
      </c>
      <c r="H489" s="528">
        <v>1600</v>
      </c>
      <c r="I489" s="512">
        <v>10.95</v>
      </c>
      <c r="J489" s="513">
        <v>2.88</v>
      </c>
      <c r="K489" s="513">
        <f t="shared" si="134"/>
        <v>17517.12</v>
      </c>
      <c r="L489" s="511"/>
      <c r="M489" s="513"/>
    </row>
    <row r="490" spans="1:13" x14ac:dyDescent="0.25">
      <c r="A490" s="511"/>
      <c r="B490" s="560">
        <v>42375</v>
      </c>
      <c r="C490" s="511">
        <v>1000</v>
      </c>
      <c r="D490" s="512">
        <v>11.7</v>
      </c>
      <c r="E490" s="513">
        <v>0</v>
      </c>
      <c r="F490" s="513">
        <f t="shared" si="135"/>
        <v>11700</v>
      </c>
      <c r="G490" s="510">
        <v>42461</v>
      </c>
      <c r="H490" s="528">
        <v>2000</v>
      </c>
      <c r="I490" s="512">
        <v>10.52</v>
      </c>
      <c r="J490" s="513">
        <v>0.46</v>
      </c>
      <c r="K490" s="513">
        <f t="shared" si="134"/>
        <v>21039.54</v>
      </c>
      <c r="L490" s="511"/>
      <c r="M490" s="513"/>
    </row>
    <row r="491" spans="1:13" x14ac:dyDescent="0.25">
      <c r="A491" s="511"/>
      <c r="B491" s="560">
        <v>42402</v>
      </c>
      <c r="C491" s="511">
        <v>400</v>
      </c>
      <c r="D491" s="512">
        <v>9.1</v>
      </c>
      <c r="E491" s="513">
        <v>0</v>
      </c>
      <c r="F491" s="513">
        <f t="shared" si="135"/>
        <v>3640</v>
      </c>
      <c r="G491" s="510">
        <v>42461</v>
      </c>
      <c r="H491" s="528">
        <v>2000</v>
      </c>
      <c r="I491" s="512">
        <v>10.55</v>
      </c>
      <c r="J491" s="513">
        <v>0.46</v>
      </c>
      <c r="K491" s="513">
        <f t="shared" si="134"/>
        <v>21099.54</v>
      </c>
      <c r="L491" s="511"/>
      <c r="M491" s="513"/>
    </row>
    <row r="492" spans="1:13" x14ac:dyDescent="0.25">
      <c r="A492" s="511"/>
      <c r="B492" s="560">
        <v>42411</v>
      </c>
      <c r="C492" s="511">
        <v>500</v>
      </c>
      <c r="D492" s="512">
        <v>6.835</v>
      </c>
      <c r="E492" s="513">
        <v>0</v>
      </c>
      <c r="F492" s="513">
        <f t="shared" si="135"/>
        <v>3417.5</v>
      </c>
      <c r="G492" s="510">
        <v>42465</v>
      </c>
      <c r="H492" s="528">
        <v>100</v>
      </c>
      <c r="I492" s="512">
        <v>10.75</v>
      </c>
      <c r="J492" s="513">
        <v>0.02</v>
      </c>
      <c r="K492" s="513">
        <f t="shared" si="134"/>
        <v>1074.98</v>
      </c>
      <c r="L492" s="511"/>
      <c r="M492" s="513"/>
    </row>
    <row r="493" spans="1:13" x14ac:dyDescent="0.25">
      <c r="A493" s="511"/>
      <c r="B493" s="560">
        <v>42412</v>
      </c>
      <c r="C493" s="511">
        <v>200</v>
      </c>
      <c r="D493" s="512">
        <v>7.23</v>
      </c>
      <c r="E493" s="513">
        <v>0</v>
      </c>
      <c r="F493" s="513">
        <f t="shared" si="135"/>
        <v>1446</v>
      </c>
      <c r="G493" s="510">
        <v>42468</v>
      </c>
      <c r="H493" s="528">
        <v>1000</v>
      </c>
      <c r="I493" s="512">
        <v>11.77</v>
      </c>
      <c r="J493" s="513">
        <v>0.26</v>
      </c>
      <c r="K493" s="513">
        <f t="shared" si="134"/>
        <v>11769.74</v>
      </c>
      <c r="L493" s="511"/>
      <c r="M493" s="513"/>
    </row>
    <row r="494" spans="1:13" x14ac:dyDescent="0.25">
      <c r="A494" s="511"/>
      <c r="B494" s="560">
        <v>42416</v>
      </c>
      <c r="C494" s="511">
        <v>500</v>
      </c>
      <c r="D494" s="512">
        <v>7.5</v>
      </c>
      <c r="E494" s="513">
        <v>0</v>
      </c>
      <c r="F494" s="513">
        <f t="shared" si="135"/>
        <v>3750</v>
      </c>
      <c r="G494" s="624">
        <v>42472</v>
      </c>
      <c r="H494" s="528">
        <v>420</v>
      </c>
      <c r="I494" s="512">
        <v>13.35</v>
      </c>
      <c r="J494" s="513">
        <v>0.15</v>
      </c>
      <c r="K494" s="513">
        <f t="shared" si="134"/>
        <v>5606.85</v>
      </c>
      <c r="L494" s="511"/>
      <c r="M494" s="513"/>
    </row>
    <row r="495" spans="1:13" ht="30" x14ac:dyDescent="0.25">
      <c r="A495" s="511"/>
      <c r="B495" s="627" t="s">
        <v>179</v>
      </c>
      <c r="C495" s="511">
        <v>3000</v>
      </c>
      <c r="D495" s="512">
        <v>7.55</v>
      </c>
      <c r="E495" s="513">
        <v>0</v>
      </c>
      <c r="F495" s="513">
        <f t="shared" si="135"/>
        <v>22650</v>
      </c>
      <c r="G495" s="624"/>
      <c r="H495" s="528">
        <v>80</v>
      </c>
      <c r="I495" s="512">
        <v>13.35</v>
      </c>
      <c r="J495" s="513">
        <v>0</v>
      </c>
      <c r="K495" s="513">
        <f t="shared" si="134"/>
        <v>1068</v>
      </c>
      <c r="L495" s="511"/>
      <c r="M495" s="513"/>
    </row>
    <row r="496" spans="1:13" x14ac:dyDescent="0.25">
      <c r="A496" s="511"/>
      <c r="B496" s="627"/>
      <c r="C496" s="511">
        <v>500</v>
      </c>
      <c r="D496" s="512">
        <v>6.75</v>
      </c>
      <c r="E496" s="513">
        <v>0</v>
      </c>
      <c r="F496" s="513">
        <f t="shared" si="135"/>
        <v>3375</v>
      </c>
      <c r="G496" s="510">
        <v>42472</v>
      </c>
      <c r="H496" s="528">
        <v>500</v>
      </c>
      <c r="I496" s="512">
        <v>13.15</v>
      </c>
      <c r="J496" s="513">
        <v>0.14000000000000001</v>
      </c>
      <c r="K496" s="513">
        <f t="shared" si="134"/>
        <v>6574.86</v>
      </c>
      <c r="L496" s="511"/>
      <c r="M496" s="513"/>
    </row>
    <row r="497" spans="1:13" x14ac:dyDescent="0.25">
      <c r="A497" s="511"/>
      <c r="B497" s="627"/>
      <c r="C497" s="511">
        <v>300</v>
      </c>
      <c r="D497" s="512">
        <v>6.75</v>
      </c>
      <c r="E497" s="513">
        <v>0</v>
      </c>
      <c r="F497" s="513">
        <f t="shared" si="135"/>
        <v>2025</v>
      </c>
      <c r="G497" s="510">
        <v>42472</v>
      </c>
      <c r="H497" s="528">
        <v>500</v>
      </c>
      <c r="I497" s="512">
        <v>12.92</v>
      </c>
      <c r="J497" s="513">
        <v>0.14000000000000001</v>
      </c>
      <c r="K497" s="513">
        <f t="shared" si="134"/>
        <v>6459.86</v>
      </c>
      <c r="L497" s="511"/>
      <c r="M497" s="513"/>
    </row>
    <row r="498" spans="1:13" ht="15" customHeight="1" x14ac:dyDescent="0.25">
      <c r="A498" s="511"/>
      <c r="B498" s="560">
        <v>42426</v>
      </c>
      <c r="C498" s="511">
        <v>600</v>
      </c>
      <c r="D498" s="512">
        <v>7.63</v>
      </c>
      <c r="E498" s="513">
        <v>0</v>
      </c>
      <c r="F498" s="513">
        <f t="shared" si="135"/>
        <v>4578</v>
      </c>
      <c r="G498" s="510">
        <v>42472</v>
      </c>
      <c r="H498" s="528">
        <v>500</v>
      </c>
      <c r="I498" s="512">
        <v>12.59</v>
      </c>
      <c r="J498" s="513">
        <v>0.14000000000000001</v>
      </c>
      <c r="K498" s="513">
        <f t="shared" si="134"/>
        <v>6294.86</v>
      </c>
      <c r="L498" s="511"/>
      <c r="M498" s="513"/>
    </row>
    <row r="499" spans="1:13" x14ac:dyDescent="0.25">
      <c r="A499" s="511"/>
      <c r="B499" s="560">
        <v>42426</v>
      </c>
      <c r="C499" s="511">
        <v>2000</v>
      </c>
      <c r="D499" s="512">
        <v>7.95</v>
      </c>
      <c r="E499" s="513">
        <v>0</v>
      </c>
      <c r="F499" s="513">
        <f t="shared" si="135"/>
        <v>15900</v>
      </c>
      <c r="G499" s="510">
        <v>42474</v>
      </c>
      <c r="H499" s="528">
        <v>500</v>
      </c>
      <c r="I499" s="512">
        <v>13.18</v>
      </c>
      <c r="J499" s="513">
        <v>0.14000000000000001</v>
      </c>
      <c r="K499" s="513">
        <f t="shared" si="134"/>
        <v>6589.86</v>
      </c>
      <c r="L499" s="511"/>
      <c r="M499" s="513"/>
    </row>
    <row r="500" spans="1:13" x14ac:dyDescent="0.25">
      <c r="A500" s="511"/>
      <c r="B500" s="560">
        <v>42429</v>
      </c>
      <c r="C500" s="511">
        <v>2000</v>
      </c>
      <c r="D500" s="512">
        <v>8.1999999999999993</v>
      </c>
      <c r="E500" s="513">
        <v>0</v>
      </c>
      <c r="F500" s="513">
        <f t="shared" si="135"/>
        <v>16400</v>
      </c>
      <c r="G500" s="510">
        <v>42478</v>
      </c>
      <c r="H500" s="528">
        <v>500</v>
      </c>
      <c r="I500" s="512">
        <v>13.4</v>
      </c>
      <c r="J500" s="513">
        <v>0.15</v>
      </c>
      <c r="K500" s="513">
        <f t="shared" si="134"/>
        <v>6699.85</v>
      </c>
      <c r="L500" s="511"/>
      <c r="M500" s="513"/>
    </row>
    <row r="501" spans="1:13" x14ac:dyDescent="0.25">
      <c r="A501" s="513"/>
      <c r="B501" s="560">
        <v>42429</v>
      </c>
      <c r="C501" s="511">
        <v>500</v>
      </c>
      <c r="D501" s="512">
        <v>7.88</v>
      </c>
      <c r="E501" s="513">
        <v>0</v>
      </c>
      <c r="F501" s="513">
        <f t="shared" si="135"/>
        <v>3940</v>
      </c>
      <c r="G501" s="510">
        <v>42486</v>
      </c>
      <c r="H501" s="528">
        <v>500</v>
      </c>
      <c r="I501" s="512">
        <v>14.35</v>
      </c>
      <c r="J501" s="513">
        <v>0.16</v>
      </c>
      <c r="K501" s="513">
        <f t="shared" si="134"/>
        <v>7174.84</v>
      </c>
      <c r="L501" s="511"/>
      <c r="M501" s="513"/>
    </row>
    <row r="502" spans="1:13" x14ac:dyDescent="0.25">
      <c r="A502" s="511"/>
      <c r="B502" s="560">
        <v>42430</v>
      </c>
      <c r="C502" s="511">
        <v>1000</v>
      </c>
      <c r="D502" s="512">
        <v>7.77</v>
      </c>
      <c r="E502" s="513">
        <v>0</v>
      </c>
      <c r="F502" s="513">
        <f t="shared" si="135"/>
        <v>7770</v>
      </c>
      <c r="G502" s="510">
        <v>42487</v>
      </c>
      <c r="H502" s="528">
        <v>600</v>
      </c>
      <c r="I502" s="512">
        <v>14.85</v>
      </c>
      <c r="J502" s="513">
        <v>0.19</v>
      </c>
      <c r="K502" s="513">
        <f t="shared" si="134"/>
        <v>8909.81</v>
      </c>
      <c r="L502" s="511"/>
      <c r="M502" s="513"/>
    </row>
    <row r="503" spans="1:13" x14ac:dyDescent="0.25">
      <c r="A503" s="511"/>
      <c r="B503" s="560">
        <v>42430</v>
      </c>
      <c r="C503" s="511">
        <v>500</v>
      </c>
      <c r="D503" s="512">
        <v>7.94</v>
      </c>
      <c r="E503" s="513">
        <v>0</v>
      </c>
      <c r="F503" s="513">
        <f t="shared" si="135"/>
        <v>3970</v>
      </c>
      <c r="G503" s="510">
        <v>42489</v>
      </c>
      <c r="H503" s="528">
        <v>3000</v>
      </c>
      <c r="I503" s="512">
        <v>14.15</v>
      </c>
      <c r="J503" s="513">
        <v>0.93</v>
      </c>
      <c r="K503" s="513">
        <f t="shared" si="134"/>
        <v>42449.07</v>
      </c>
      <c r="L503" s="511"/>
      <c r="M503" s="513"/>
    </row>
    <row r="504" spans="1:13" x14ac:dyDescent="0.25">
      <c r="A504" s="511"/>
      <c r="B504" s="560">
        <v>42431</v>
      </c>
      <c r="C504" s="511">
        <v>1000</v>
      </c>
      <c r="D504" s="512">
        <v>8.3699999999999992</v>
      </c>
      <c r="E504" s="513">
        <v>0</v>
      </c>
      <c r="F504" s="513">
        <f t="shared" si="135"/>
        <v>8370</v>
      </c>
      <c r="G504" s="510">
        <v>42492</v>
      </c>
      <c r="H504" s="528">
        <v>1000</v>
      </c>
      <c r="I504" s="512">
        <v>13.48</v>
      </c>
      <c r="J504" s="513">
        <v>0.28999999999999998</v>
      </c>
      <c r="K504" s="513">
        <f t="shared" si="134"/>
        <v>13479.71</v>
      </c>
      <c r="L504" s="511"/>
      <c r="M504" s="513"/>
    </row>
    <row r="505" spans="1:13" x14ac:dyDescent="0.25">
      <c r="A505" s="511"/>
      <c r="B505" s="560">
        <v>42432</v>
      </c>
      <c r="C505" s="511">
        <v>600</v>
      </c>
      <c r="D505" s="512">
        <v>9.3699999999999992</v>
      </c>
      <c r="E505" s="513">
        <v>0</v>
      </c>
      <c r="F505" s="513">
        <f t="shared" si="135"/>
        <v>5621.9999999999991</v>
      </c>
      <c r="G505" s="510">
        <v>42492</v>
      </c>
      <c r="H505" s="528">
        <v>1000</v>
      </c>
      <c r="I505" s="512">
        <v>13.61</v>
      </c>
      <c r="J505" s="513">
        <v>0.3</v>
      </c>
      <c r="K505" s="513">
        <f t="shared" si="134"/>
        <v>13609.7</v>
      </c>
      <c r="L505" s="511"/>
      <c r="M505" s="513"/>
    </row>
    <row r="506" spans="1:13" x14ac:dyDescent="0.25">
      <c r="A506" s="511"/>
      <c r="B506" s="560">
        <v>42432</v>
      </c>
      <c r="C506" s="511">
        <v>600</v>
      </c>
      <c r="D506" s="512">
        <v>8.8800000000000008</v>
      </c>
      <c r="E506" s="513">
        <v>0</v>
      </c>
      <c r="F506" s="513">
        <f t="shared" si="135"/>
        <v>5328.0000000000009</v>
      </c>
      <c r="G506" s="510">
        <v>42493</v>
      </c>
      <c r="H506" s="528">
        <v>322</v>
      </c>
      <c r="I506" s="512">
        <v>13.28</v>
      </c>
      <c r="J506" s="513">
        <v>0.09</v>
      </c>
      <c r="K506" s="513">
        <f t="shared" si="134"/>
        <v>4276.07</v>
      </c>
      <c r="L506" s="511"/>
      <c r="M506" s="513"/>
    </row>
    <row r="507" spans="1:13" x14ac:dyDescent="0.25">
      <c r="A507" s="511"/>
      <c r="B507" s="560">
        <v>42433</v>
      </c>
      <c r="C507" s="511">
        <v>600</v>
      </c>
      <c r="D507" s="512">
        <v>10.42</v>
      </c>
      <c r="E507" s="513">
        <v>0</v>
      </c>
      <c r="F507" s="513">
        <f t="shared" si="135"/>
        <v>6252</v>
      </c>
      <c r="G507" s="510">
        <v>42495</v>
      </c>
      <c r="H507" s="528">
        <v>1000</v>
      </c>
      <c r="I507" s="512">
        <v>12.05</v>
      </c>
      <c r="J507" s="513">
        <v>0.26</v>
      </c>
      <c r="K507" s="513">
        <f t="shared" si="134"/>
        <v>12049.74</v>
      </c>
      <c r="L507" s="511"/>
      <c r="M507" s="513"/>
    </row>
    <row r="508" spans="1:13" x14ac:dyDescent="0.25">
      <c r="A508" s="511"/>
      <c r="B508" s="560">
        <v>42440</v>
      </c>
      <c r="C508" s="511">
        <v>400</v>
      </c>
      <c r="D508" s="512">
        <v>11.12</v>
      </c>
      <c r="E508" s="513">
        <v>0</v>
      </c>
      <c r="F508" s="513">
        <f t="shared" si="135"/>
        <v>4448</v>
      </c>
      <c r="G508" s="510">
        <v>42495</v>
      </c>
      <c r="H508" s="528">
        <v>2000</v>
      </c>
      <c r="I508" s="512">
        <v>12.63</v>
      </c>
      <c r="J508" s="513">
        <v>0.55000000000000004</v>
      </c>
      <c r="K508" s="513">
        <f t="shared" si="134"/>
        <v>25259.45</v>
      </c>
      <c r="L508" s="511"/>
      <c r="M508" s="513"/>
    </row>
    <row r="509" spans="1:13" x14ac:dyDescent="0.25">
      <c r="A509" s="511"/>
      <c r="B509" s="560">
        <v>42446</v>
      </c>
      <c r="C509" s="511">
        <v>1500</v>
      </c>
      <c r="D509" s="512">
        <v>11.445</v>
      </c>
      <c r="E509" s="513">
        <v>0</v>
      </c>
      <c r="F509" s="513">
        <f t="shared" si="135"/>
        <v>17167.5</v>
      </c>
      <c r="G509" s="510">
        <v>42500</v>
      </c>
      <c r="H509" s="528">
        <v>1000</v>
      </c>
      <c r="I509" s="512">
        <v>11.66</v>
      </c>
      <c r="J509" s="513">
        <v>5.25</v>
      </c>
      <c r="K509" s="513">
        <f t="shared" si="134"/>
        <v>11654.75</v>
      </c>
      <c r="L509" s="511"/>
      <c r="M509" s="513"/>
    </row>
    <row r="510" spans="1:13" x14ac:dyDescent="0.25">
      <c r="A510" s="511"/>
      <c r="B510" s="623">
        <v>42447</v>
      </c>
      <c r="C510" s="511">
        <v>1500</v>
      </c>
      <c r="D510" s="512">
        <v>11.42</v>
      </c>
      <c r="E510" s="513">
        <v>0</v>
      </c>
      <c r="F510" s="513">
        <f t="shared" si="135"/>
        <v>17130</v>
      </c>
      <c r="G510" s="510">
        <v>42502</v>
      </c>
      <c r="H510" s="528">
        <v>1500</v>
      </c>
      <c r="I510" s="512">
        <v>12.36</v>
      </c>
      <c r="J510" s="513">
        <v>0.4</v>
      </c>
      <c r="K510" s="513">
        <f t="shared" si="134"/>
        <v>18539.599999999999</v>
      </c>
      <c r="L510" s="511"/>
      <c r="M510" s="513"/>
    </row>
    <row r="511" spans="1:13" x14ac:dyDescent="0.25">
      <c r="A511" s="511"/>
      <c r="B511" s="628"/>
      <c r="C511" s="511">
        <v>500</v>
      </c>
      <c r="D511" s="512">
        <v>11.42</v>
      </c>
      <c r="E511" s="513">
        <v>0</v>
      </c>
      <c r="F511" s="513">
        <f t="shared" si="135"/>
        <v>5710</v>
      </c>
      <c r="G511" s="510">
        <v>42503</v>
      </c>
      <c r="H511" s="528">
        <v>500</v>
      </c>
      <c r="I511" s="512">
        <v>12.49</v>
      </c>
      <c r="J511" s="513">
        <v>0.14000000000000001</v>
      </c>
      <c r="K511" s="513">
        <f t="shared" si="134"/>
        <v>6244.86</v>
      </c>
      <c r="L511" s="511"/>
      <c r="M511" s="513"/>
    </row>
    <row r="512" spans="1:13" x14ac:dyDescent="0.25">
      <c r="A512" s="511"/>
      <c r="B512" s="560">
        <v>42447</v>
      </c>
      <c r="C512" s="511">
        <v>650</v>
      </c>
      <c r="D512" s="512">
        <v>11.545</v>
      </c>
      <c r="E512" s="513">
        <v>0.75</v>
      </c>
      <c r="F512" s="513">
        <f t="shared" si="135"/>
        <v>7505</v>
      </c>
      <c r="G512" s="510">
        <v>42506</v>
      </c>
      <c r="H512" s="528">
        <v>300</v>
      </c>
      <c r="I512" s="512">
        <v>12.85</v>
      </c>
      <c r="J512" s="513">
        <v>0.08</v>
      </c>
      <c r="K512" s="513">
        <f t="shared" si="134"/>
        <v>3854.92</v>
      </c>
      <c r="L512" s="511"/>
      <c r="M512" s="513"/>
    </row>
    <row r="513" spans="1:13" x14ac:dyDescent="0.25">
      <c r="A513" s="511"/>
      <c r="B513" s="560">
        <v>42450</v>
      </c>
      <c r="C513" s="511">
        <v>1350</v>
      </c>
      <c r="D513" s="512">
        <v>11.42</v>
      </c>
      <c r="E513" s="513">
        <v>0</v>
      </c>
      <c r="F513" s="513">
        <f t="shared" si="135"/>
        <v>15417</v>
      </c>
      <c r="G513" s="510">
        <v>42513</v>
      </c>
      <c r="H513" s="528">
        <v>500</v>
      </c>
      <c r="I513" s="512">
        <v>13.05</v>
      </c>
      <c r="J513" s="513">
        <v>0.14000000000000001</v>
      </c>
      <c r="K513" s="513">
        <f t="shared" si="134"/>
        <v>6524.86</v>
      </c>
      <c r="L513" s="511"/>
      <c r="M513" s="513"/>
    </row>
    <row r="514" spans="1:13" x14ac:dyDescent="0.25">
      <c r="A514" s="511"/>
      <c r="B514" s="560">
        <v>42451</v>
      </c>
      <c r="C514" s="511">
        <v>1000</v>
      </c>
      <c r="D514" s="512">
        <v>11.38</v>
      </c>
      <c r="E514" s="513">
        <v>0</v>
      </c>
      <c r="F514" s="513">
        <f t="shared" si="135"/>
        <v>11380</v>
      </c>
      <c r="G514" s="510">
        <v>42515</v>
      </c>
      <c r="H514" s="528">
        <v>500</v>
      </c>
      <c r="I514" s="512">
        <v>13.59</v>
      </c>
      <c r="J514" s="513">
        <v>0.15</v>
      </c>
      <c r="K514" s="513">
        <f t="shared" si="134"/>
        <v>6794.85</v>
      </c>
      <c r="L514" s="511"/>
      <c r="M514" s="513"/>
    </row>
    <row r="515" spans="1:13" x14ac:dyDescent="0.25">
      <c r="A515" s="511"/>
      <c r="B515" s="623">
        <v>42451</v>
      </c>
      <c r="C515" s="511">
        <v>50</v>
      </c>
      <c r="D515" s="512">
        <v>11.22</v>
      </c>
      <c r="E515" s="513">
        <v>0</v>
      </c>
      <c r="F515" s="513">
        <f t="shared" si="135"/>
        <v>561</v>
      </c>
      <c r="G515" s="510">
        <v>42515</v>
      </c>
      <c r="H515" s="528">
        <v>500</v>
      </c>
      <c r="I515" s="512">
        <v>13.57</v>
      </c>
      <c r="J515" s="513">
        <v>0.15</v>
      </c>
      <c r="K515" s="513">
        <f t="shared" si="134"/>
        <v>6784.85</v>
      </c>
      <c r="L515" s="511"/>
      <c r="M515" s="513"/>
    </row>
    <row r="516" spans="1:13" x14ac:dyDescent="0.25">
      <c r="A516" s="511"/>
      <c r="B516" s="623"/>
      <c r="C516" s="511">
        <v>350</v>
      </c>
      <c r="D516" s="512">
        <v>11.22</v>
      </c>
      <c r="E516" s="513">
        <v>0</v>
      </c>
      <c r="F516" s="513">
        <f t="shared" si="135"/>
        <v>3927</v>
      </c>
      <c r="G516" s="510">
        <v>42517</v>
      </c>
      <c r="H516" s="528">
        <v>500</v>
      </c>
      <c r="I516" s="512">
        <v>12.87</v>
      </c>
      <c r="J516" s="513">
        <v>0.14000000000000001</v>
      </c>
      <c r="K516" s="513">
        <f t="shared" si="134"/>
        <v>6434.86</v>
      </c>
      <c r="L516" s="511"/>
      <c r="M516" s="513"/>
    </row>
    <row r="517" spans="1:13" ht="45" x14ac:dyDescent="0.25">
      <c r="A517" s="511"/>
      <c r="B517" s="627" t="s">
        <v>193</v>
      </c>
      <c r="C517" s="511">
        <v>650</v>
      </c>
      <c r="D517" s="512">
        <v>11.22</v>
      </c>
      <c r="E517" s="513">
        <v>0</v>
      </c>
      <c r="F517" s="513">
        <f t="shared" si="135"/>
        <v>7293</v>
      </c>
      <c r="G517" s="510">
        <v>42524</v>
      </c>
      <c r="H517" s="528">
        <v>400</v>
      </c>
      <c r="I517" s="512">
        <v>13.38</v>
      </c>
      <c r="J517" s="513">
        <v>0.12</v>
      </c>
      <c r="K517" s="513">
        <f t="shared" si="134"/>
        <v>5351.88</v>
      </c>
      <c r="L517" s="511"/>
      <c r="M517" s="513"/>
    </row>
    <row r="518" spans="1:13" x14ac:dyDescent="0.25">
      <c r="A518" s="511"/>
      <c r="B518" s="627"/>
      <c r="C518" s="511">
        <v>500</v>
      </c>
      <c r="D518" s="512">
        <v>11.01</v>
      </c>
      <c r="E518" s="513">
        <v>0</v>
      </c>
      <c r="F518" s="513">
        <f t="shared" si="135"/>
        <v>5505</v>
      </c>
      <c r="G518" s="510">
        <v>42527</v>
      </c>
      <c r="H518" s="528">
        <v>1000</v>
      </c>
      <c r="I518" s="512">
        <v>13.82</v>
      </c>
      <c r="J518" s="513">
        <v>0.3</v>
      </c>
      <c r="K518" s="513">
        <f t="shared" si="134"/>
        <v>13819.7</v>
      </c>
      <c r="L518" s="511"/>
      <c r="M518" s="513"/>
    </row>
    <row r="519" spans="1:13" x14ac:dyDescent="0.25">
      <c r="A519" s="511"/>
      <c r="B519" s="627"/>
      <c r="C519" s="511">
        <v>500</v>
      </c>
      <c r="D519" s="512">
        <v>10.75</v>
      </c>
      <c r="E519" s="513">
        <v>0</v>
      </c>
      <c r="F519" s="513">
        <f t="shared" si="135"/>
        <v>5375</v>
      </c>
      <c r="G519" s="510">
        <v>42527</v>
      </c>
      <c r="H519" s="528">
        <v>500</v>
      </c>
      <c r="I519" s="512">
        <v>13.97</v>
      </c>
      <c r="J519" s="513">
        <v>1.1499999999999999</v>
      </c>
      <c r="K519" s="513">
        <f t="shared" si="134"/>
        <v>6983.85</v>
      </c>
      <c r="L519" s="511"/>
      <c r="M519" s="513"/>
    </row>
    <row r="520" spans="1:13" x14ac:dyDescent="0.25">
      <c r="A520" s="511"/>
      <c r="B520" s="627"/>
      <c r="C520" s="511">
        <v>1000</v>
      </c>
      <c r="D520" s="512">
        <v>10.4</v>
      </c>
      <c r="E520" s="513">
        <v>0</v>
      </c>
      <c r="F520" s="513">
        <f t="shared" si="135"/>
        <v>10400</v>
      </c>
      <c r="G520" s="510">
        <v>42528</v>
      </c>
      <c r="H520" s="528">
        <v>500</v>
      </c>
      <c r="I520" s="512">
        <v>14.65</v>
      </c>
      <c r="J520" s="513">
        <v>0.16</v>
      </c>
      <c r="K520" s="513">
        <f t="shared" si="134"/>
        <v>7324.84</v>
      </c>
      <c r="L520" s="511"/>
      <c r="M520" s="513"/>
    </row>
    <row r="521" spans="1:13" x14ac:dyDescent="0.25">
      <c r="A521" s="511"/>
      <c r="B521" s="627"/>
      <c r="C521" s="511">
        <v>1000</v>
      </c>
      <c r="D521" s="512">
        <v>10.185</v>
      </c>
      <c r="E521" s="513">
        <v>0</v>
      </c>
      <c r="F521" s="513">
        <f t="shared" si="135"/>
        <v>10185</v>
      </c>
      <c r="G521" s="510">
        <v>42536</v>
      </c>
      <c r="H521" s="528">
        <v>400</v>
      </c>
      <c r="I521" s="512">
        <v>13.43</v>
      </c>
      <c r="J521" s="513">
        <v>0.12</v>
      </c>
      <c r="K521" s="513">
        <f t="shared" si="134"/>
        <v>5371.88</v>
      </c>
      <c r="L521" s="511"/>
      <c r="M521" s="513"/>
    </row>
    <row r="522" spans="1:13" x14ac:dyDescent="0.25">
      <c r="A522" s="511"/>
      <c r="B522" s="560">
        <v>42461</v>
      </c>
      <c r="C522" s="511">
        <v>2000</v>
      </c>
      <c r="D522" s="512">
        <v>10.43</v>
      </c>
      <c r="E522" s="513">
        <v>0</v>
      </c>
      <c r="F522" s="513">
        <f t="shared" si="135"/>
        <v>20860</v>
      </c>
      <c r="G522" s="510">
        <v>42537</v>
      </c>
      <c r="H522" s="528">
        <v>400</v>
      </c>
      <c r="I522" s="512">
        <v>12.69</v>
      </c>
      <c r="J522" s="513">
        <v>0.11</v>
      </c>
      <c r="K522" s="513">
        <f t="shared" si="134"/>
        <v>5075.8900000000003</v>
      </c>
      <c r="L522" s="511"/>
      <c r="M522" s="513"/>
    </row>
    <row r="523" spans="1:13" x14ac:dyDescent="0.25">
      <c r="A523" s="511"/>
      <c r="B523" s="560">
        <v>42461</v>
      </c>
      <c r="C523" s="511">
        <v>2000</v>
      </c>
      <c r="D523" s="512">
        <v>10.42</v>
      </c>
      <c r="E523" s="513">
        <v>0</v>
      </c>
      <c r="F523" s="513">
        <f t="shared" si="135"/>
        <v>20840</v>
      </c>
      <c r="G523" s="510">
        <v>42538</v>
      </c>
      <c r="H523" s="528">
        <v>500</v>
      </c>
      <c r="I523" s="512">
        <v>13.34</v>
      </c>
      <c r="J523" s="513">
        <v>0.15</v>
      </c>
      <c r="K523" s="513">
        <f t="shared" si="134"/>
        <v>6669.85</v>
      </c>
      <c r="L523" s="511"/>
      <c r="M523" s="513"/>
    </row>
    <row r="524" spans="1:13" ht="45" x14ac:dyDescent="0.25">
      <c r="A524" s="511"/>
      <c r="B524" s="560">
        <v>42465</v>
      </c>
      <c r="C524" s="511">
        <v>100</v>
      </c>
      <c r="D524" s="512">
        <v>10.4</v>
      </c>
      <c r="E524" s="513">
        <v>0</v>
      </c>
      <c r="F524" s="513">
        <f t="shared" si="135"/>
        <v>1040</v>
      </c>
      <c r="G524" s="629" t="s">
        <v>220</v>
      </c>
      <c r="H524" s="528">
        <v>500</v>
      </c>
      <c r="I524" s="512">
        <v>13.91</v>
      </c>
      <c r="J524" s="513">
        <v>0.15</v>
      </c>
      <c r="K524" s="513">
        <f t="shared" si="134"/>
        <v>6954.85</v>
      </c>
      <c r="L524" s="511"/>
      <c r="M524" s="513"/>
    </row>
    <row r="525" spans="1:13" x14ac:dyDescent="0.25">
      <c r="A525" s="511"/>
      <c r="B525" s="560">
        <v>42471</v>
      </c>
      <c r="C525" s="511">
        <v>500</v>
      </c>
      <c r="D525" s="512">
        <v>11.77</v>
      </c>
      <c r="E525" s="513">
        <v>0</v>
      </c>
      <c r="F525" s="513">
        <f t="shared" si="135"/>
        <v>5885</v>
      </c>
      <c r="G525" s="629"/>
      <c r="H525" s="528">
        <v>600</v>
      </c>
      <c r="I525" s="512">
        <v>14.36</v>
      </c>
      <c r="J525" s="513">
        <v>0.19</v>
      </c>
      <c r="K525" s="513">
        <f t="shared" si="134"/>
        <v>8615.81</v>
      </c>
      <c r="L525" s="511"/>
      <c r="M525" s="513"/>
    </row>
    <row r="526" spans="1:13" x14ac:dyDescent="0.25">
      <c r="A526" s="511"/>
      <c r="B526" s="560">
        <v>42471</v>
      </c>
      <c r="C526" s="511">
        <v>500</v>
      </c>
      <c r="D526" s="512">
        <v>11.55</v>
      </c>
      <c r="E526" s="513">
        <v>0</v>
      </c>
      <c r="F526" s="513">
        <f t="shared" si="135"/>
        <v>5775</v>
      </c>
      <c r="G526" s="629"/>
      <c r="H526" s="528">
        <v>500</v>
      </c>
      <c r="I526" s="512">
        <v>14.65</v>
      </c>
      <c r="J526" s="513">
        <v>0.16</v>
      </c>
      <c r="K526" s="513">
        <f t="shared" si="134"/>
        <v>7324.84</v>
      </c>
      <c r="L526" s="511"/>
      <c r="M526" s="513"/>
    </row>
    <row r="527" spans="1:13" x14ac:dyDescent="0.25">
      <c r="A527" s="511"/>
      <c r="B527" s="560">
        <v>42472</v>
      </c>
      <c r="C527" s="511">
        <v>610</v>
      </c>
      <c r="D527" s="512">
        <v>12.95</v>
      </c>
      <c r="E527" s="513">
        <v>0</v>
      </c>
      <c r="F527" s="513">
        <f t="shared" si="135"/>
        <v>7899.5</v>
      </c>
      <c r="G527" s="510">
        <v>42542</v>
      </c>
      <c r="H527" s="528">
        <v>500</v>
      </c>
      <c r="I527" s="512">
        <v>14.95</v>
      </c>
      <c r="J527" s="513">
        <v>0.16</v>
      </c>
      <c r="K527" s="513">
        <f t="shared" si="134"/>
        <v>7474.84</v>
      </c>
      <c r="L527" s="511"/>
      <c r="M527" s="513"/>
    </row>
    <row r="528" spans="1:13" x14ac:dyDescent="0.25">
      <c r="A528" s="511"/>
      <c r="B528" s="560">
        <v>42473</v>
      </c>
      <c r="C528" s="511">
        <v>970</v>
      </c>
      <c r="D528" s="512">
        <v>12.76</v>
      </c>
      <c r="E528" s="513">
        <v>4.0999999999999996</v>
      </c>
      <c r="F528" s="513">
        <f t="shared" si="135"/>
        <v>12381.3</v>
      </c>
      <c r="G528" s="510">
        <v>42542</v>
      </c>
      <c r="H528" s="528">
        <v>378</v>
      </c>
      <c r="I528" s="512">
        <v>15.2</v>
      </c>
      <c r="J528" s="513">
        <v>0.13</v>
      </c>
      <c r="K528" s="513">
        <f t="shared" si="134"/>
        <v>5745.4699999999993</v>
      </c>
      <c r="L528" s="511"/>
      <c r="M528" s="513"/>
    </row>
    <row r="529" spans="1:13" x14ac:dyDescent="0.25">
      <c r="A529" s="511"/>
      <c r="B529" s="560">
        <v>42474</v>
      </c>
      <c r="C529" s="511">
        <v>420</v>
      </c>
      <c r="D529" s="512">
        <v>12.755000000000001</v>
      </c>
      <c r="E529" s="513">
        <v>0.34</v>
      </c>
      <c r="F529" s="513">
        <f t="shared" si="135"/>
        <v>5357.4400000000005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42475</v>
      </c>
      <c r="C530" s="511">
        <v>500</v>
      </c>
      <c r="D530" s="512">
        <v>13.02</v>
      </c>
      <c r="E530" s="513">
        <v>-1.75</v>
      </c>
      <c r="F530" s="513">
        <f t="shared" si="135"/>
        <v>6508.25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42485</v>
      </c>
      <c r="C531" s="511">
        <v>500</v>
      </c>
      <c r="D531" s="512">
        <v>13.95</v>
      </c>
      <c r="E531" s="513">
        <v>0</v>
      </c>
      <c r="F531" s="513">
        <f t="shared" si="135"/>
        <v>6975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42487</v>
      </c>
      <c r="C532" s="511">
        <v>600</v>
      </c>
      <c r="D532" s="512">
        <v>14.63</v>
      </c>
      <c r="E532" s="513">
        <v>0</v>
      </c>
      <c r="F532" s="513">
        <f t="shared" si="135"/>
        <v>8778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42488</v>
      </c>
      <c r="C533" s="511">
        <v>500</v>
      </c>
      <c r="D533" s="512">
        <v>14.52</v>
      </c>
      <c r="E533" s="513">
        <v>0</v>
      </c>
      <c r="F533" s="513">
        <f t="shared" si="135"/>
        <v>7260</v>
      </c>
      <c r="G533" s="511"/>
      <c r="H533" s="528"/>
      <c r="I533" s="512"/>
      <c r="J533" s="513"/>
      <c r="K533" s="513"/>
      <c r="L533" s="511"/>
      <c r="M533" s="513"/>
    </row>
    <row r="534" spans="1:13" ht="30" x14ac:dyDescent="0.25">
      <c r="A534" s="630" t="s">
        <v>198</v>
      </c>
      <c r="B534" s="560">
        <v>42489</v>
      </c>
      <c r="C534" s="511">
        <v>500</v>
      </c>
      <c r="D534" s="512">
        <v>14.35</v>
      </c>
      <c r="E534" s="513">
        <v>0</v>
      </c>
      <c r="F534" s="513">
        <f t="shared" si="135"/>
        <v>7175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630"/>
      <c r="B535" s="560">
        <v>42489</v>
      </c>
      <c r="C535" s="511">
        <v>500</v>
      </c>
      <c r="D535" s="512">
        <v>14.15</v>
      </c>
      <c r="E535" s="513">
        <v>0</v>
      </c>
      <c r="F535" s="513">
        <f t="shared" si="135"/>
        <v>7075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630"/>
      <c r="B536" s="560">
        <v>42489</v>
      </c>
      <c r="C536" s="511">
        <v>1000</v>
      </c>
      <c r="D536" s="512">
        <v>13.92</v>
      </c>
      <c r="E536" s="513">
        <v>0</v>
      </c>
      <c r="F536" s="513">
        <f t="shared" si="135"/>
        <v>13920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630"/>
      <c r="B537" s="560">
        <v>42489</v>
      </c>
      <c r="C537" s="511">
        <v>1000</v>
      </c>
      <c r="D537" s="512">
        <v>13.8</v>
      </c>
      <c r="E537" s="513">
        <v>0</v>
      </c>
      <c r="F537" s="513">
        <f t="shared" si="135"/>
        <v>13800</v>
      </c>
      <c r="G537" s="511"/>
      <c r="H537" s="528"/>
      <c r="I537" s="512"/>
      <c r="J537" s="513"/>
      <c r="K537" s="513"/>
      <c r="L537" s="511"/>
      <c r="M537" s="513"/>
    </row>
    <row r="538" spans="1:13" x14ac:dyDescent="0.25">
      <c r="A538" s="511"/>
      <c r="B538" s="560">
        <v>42492</v>
      </c>
      <c r="C538" s="511">
        <v>1500</v>
      </c>
      <c r="D538" s="512">
        <v>13.25</v>
      </c>
      <c r="E538" s="513">
        <v>0</v>
      </c>
      <c r="F538" s="513">
        <f t="shared" si="135"/>
        <v>19875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42492</v>
      </c>
      <c r="C539" s="511">
        <v>500</v>
      </c>
      <c r="D539" s="512">
        <v>13.6</v>
      </c>
      <c r="E539" s="513">
        <v>0</v>
      </c>
      <c r="F539" s="513">
        <f t="shared" si="135"/>
        <v>6800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42493</v>
      </c>
      <c r="C540" s="511">
        <v>322</v>
      </c>
      <c r="D540" s="512">
        <v>12.85</v>
      </c>
      <c r="E540" s="513">
        <v>0</v>
      </c>
      <c r="F540" s="513">
        <f t="shared" si="135"/>
        <v>4137.7</v>
      </c>
      <c r="G540" s="511"/>
      <c r="H540" s="528"/>
      <c r="I540" s="512"/>
      <c r="J540" s="513"/>
      <c r="K540" s="513"/>
      <c r="L540" s="511"/>
      <c r="M540" s="513"/>
    </row>
    <row r="541" spans="1:13" ht="30" x14ac:dyDescent="0.25">
      <c r="A541" s="614" t="s">
        <v>202</v>
      </c>
      <c r="B541" s="560">
        <v>42494</v>
      </c>
      <c r="C541" s="511">
        <v>1000</v>
      </c>
      <c r="D541" s="512">
        <v>12.25</v>
      </c>
      <c r="E541" s="513">
        <v>0</v>
      </c>
      <c r="F541" s="513">
        <f t="shared" si="135"/>
        <v>12250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614"/>
      <c r="B542" s="560">
        <v>42494</v>
      </c>
      <c r="C542" s="511">
        <v>500</v>
      </c>
      <c r="D542" s="512">
        <v>12.53</v>
      </c>
      <c r="E542" s="513">
        <v>0</v>
      </c>
      <c r="F542" s="513">
        <f t="shared" si="135"/>
        <v>6265</v>
      </c>
      <c r="G542" s="511"/>
      <c r="H542" s="528"/>
      <c r="I542" s="512"/>
      <c r="J542" s="513"/>
      <c r="K542" s="513"/>
      <c r="L542" s="511"/>
      <c r="M542" s="513"/>
    </row>
    <row r="543" spans="1:13" x14ac:dyDescent="0.25">
      <c r="A543" s="614"/>
      <c r="B543" s="560">
        <v>42494</v>
      </c>
      <c r="C543" s="511">
        <v>500</v>
      </c>
      <c r="D543" s="512">
        <v>12.65</v>
      </c>
      <c r="E543" s="513">
        <v>0</v>
      </c>
      <c r="F543" s="513">
        <f t="shared" si="135"/>
        <v>6325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511"/>
      <c r="B544" s="560">
        <v>42495</v>
      </c>
      <c r="C544" s="511">
        <v>1000</v>
      </c>
      <c r="D544" s="512">
        <v>11.95</v>
      </c>
      <c r="E544" s="513">
        <v>0</v>
      </c>
      <c r="F544" s="513">
        <f t="shared" si="135"/>
        <v>11950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511"/>
      <c r="B545" s="560">
        <v>42499</v>
      </c>
      <c r="C545" s="511">
        <v>500</v>
      </c>
      <c r="D545" s="512">
        <v>11.48</v>
      </c>
      <c r="E545" s="513">
        <v>0</v>
      </c>
      <c r="F545" s="513">
        <f t="shared" si="135"/>
        <v>5740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511"/>
      <c r="B546" s="560">
        <v>42499</v>
      </c>
      <c r="C546" s="511">
        <v>500</v>
      </c>
      <c r="D546" s="512">
        <v>11.32</v>
      </c>
      <c r="E546" s="513">
        <v>0</v>
      </c>
      <c r="F546" s="513">
        <f t="shared" si="135"/>
        <v>5660</v>
      </c>
      <c r="G546" s="511"/>
      <c r="H546" s="528"/>
      <c r="I546" s="512"/>
      <c r="J546" s="513"/>
      <c r="K546" s="513"/>
      <c r="L546" s="511"/>
      <c r="M546" s="513"/>
    </row>
    <row r="547" spans="1:13" ht="30" x14ac:dyDescent="0.25">
      <c r="A547" s="630" t="s">
        <v>205</v>
      </c>
      <c r="B547" s="560">
        <v>42502</v>
      </c>
      <c r="C547" s="511">
        <v>500</v>
      </c>
      <c r="D547" s="512">
        <v>12.38</v>
      </c>
      <c r="E547" s="513">
        <v>0</v>
      </c>
      <c r="F547" s="513">
        <f t="shared" si="135"/>
        <v>6190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630"/>
      <c r="B548" s="560">
        <v>42502</v>
      </c>
      <c r="C548" s="511">
        <v>500</v>
      </c>
      <c r="D548" s="512">
        <v>12.3</v>
      </c>
      <c r="E548" s="513">
        <v>0</v>
      </c>
      <c r="F548" s="513">
        <f t="shared" si="135"/>
        <v>6150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630"/>
      <c r="B549" s="560">
        <v>42502</v>
      </c>
      <c r="C549" s="511">
        <v>500</v>
      </c>
      <c r="D549" s="512">
        <v>12.23</v>
      </c>
      <c r="E549" s="513">
        <v>0</v>
      </c>
      <c r="F549" s="513">
        <f t="shared" si="135"/>
        <v>6115</v>
      </c>
      <c r="G549" s="511"/>
      <c r="H549" s="528"/>
      <c r="I549" s="512"/>
      <c r="J549" s="513"/>
      <c r="K549" s="513"/>
      <c r="L549" s="511"/>
      <c r="M549" s="513"/>
    </row>
    <row r="550" spans="1:13" x14ac:dyDescent="0.25">
      <c r="A550" s="511"/>
      <c r="B550" s="560">
        <v>42503</v>
      </c>
      <c r="C550" s="511">
        <v>500</v>
      </c>
      <c r="D550" s="512">
        <v>12.41</v>
      </c>
      <c r="E550" s="513">
        <v>0</v>
      </c>
      <c r="F550" s="513">
        <f t="shared" si="135"/>
        <v>6205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511"/>
      <c r="B551" s="560">
        <v>42506</v>
      </c>
      <c r="C551" s="511">
        <v>300</v>
      </c>
      <c r="D551" s="512">
        <v>12.8</v>
      </c>
      <c r="E551" s="513">
        <v>0</v>
      </c>
      <c r="F551" s="513">
        <f t="shared" si="135"/>
        <v>3840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511"/>
      <c r="B552" s="560">
        <v>42514</v>
      </c>
      <c r="C552" s="511">
        <v>500</v>
      </c>
      <c r="D552" s="512">
        <v>13.02</v>
      </c>
      <c r="E552" s="513">
        <v>-1.65</v>
      </c>
      <c r="F552" s="513">
        <f t="shared" ref="F552:F615" si="136">C552*D552+E552</f>
        <v>6508.35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42515</v>
      </c>
      <c r="C553" s="511">
        <v>500</v>
      </c>
      <c r="D553" s="512">
        <v>13.45</v>
      </c>
      <c r="E553" s="513">
        <v>1</v>
      </c>
      <c r="F553" s="513">
        <f t="shared" si="136"/>
        <v>6726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42516</v>
      </c>
      <c r="C554" s="511">
        <v>500</v>
      </c>
      <c r="D554" s="512">
        <v>13.28</v>
      </c>
      <c r="E554" s="513">
        <v>-1.04</v>
      </c>
      <c r="F554" s="513">
        <f t="shared" si="136"/>
        <v>6638.96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42517</v>
      </c>
      <c r="C555" s="511">
        <v>500</v>
      </c>
      <c r="D555" s="512">
        <v>12.79</v>
      </c>
      <c r="E555" s="513">
        <v>0</v>
      </c>
      <c r="F555" s="513">
        <f t="shared" si="136"/>
        <v>6395</v>
      </c>
      <c r="G555" s="511"/>
      <c r="H555" s="528"/>
      <c r="I555" s="512"/>
      <c r="J555" s="513"/>
      <c r="K555" s="513"/>
      <c r="L555" s="511"/>
      <c r="M555" s="513"/>
    </row>
    <row r="556" spans="1:13" x14ac:dyDescent="0.25">
      <c r="A556" s="511"/>
      <c r="B556" s="560">
        <v>42524</v>
      </c>
      <c r="C556" s="511">
        <v>400</v>
      </c>
      <c r="D556" s="512">
        <v>13.28</v>
      </c>
      <c r="E556" s="513">
        <v>0</v>
      </c>
      <c r="F556" s="513">
        <f t="shared" si="136"/>
        <v>5312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511"/>
      <c r="B557" s="560">
        <v>42529</v>
      </c>
      <c r="C557" s="511">
        <v>500</v>
      </c>
      <c r="D557" s="512">
        <v>14.59</v>
      </c>
      <c r="E557" s="513">
        <v>0</v>
      </c>
      <c r="F557" s="513">
        <f t="shared" si="136"/>
        <v>7295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511"/>
      <c r="B558" s="560">
        <v>42531</v>
      </c>
      <c r="C558" s="511">
        <v>800</v>
      </c>
      <c r="D558" s="512">
        <v>13.79</v>
      </c>
      <c r="E558" s="513">
        <v>0</v>
      </c>
      <c r="F558" s="513">
        <f t="shared" si="136"/>
        <v>11032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42531</v>
      </c>
      <c r="C559" s="511">
        <v>300</v>
      </c>
      <c r="D559" s="512">
        <v>13.4</v>
      </c>
      <c r="E559" s="513">
        <v>0</v>
      </c>
      <c r="F559" s="513">
        <f t="shared" si="136"/>
        <v>4020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42535</v>
      </c>
      <c r="C560" s="511">
        <v>400</v>
      </c>
      <c r="D560" s="512">
        <v>12.85</v>
      </c>
      <c r="E560" s="513">
        <v>0</v>
      </c>
      <c r="F560" s="513">
        <f t="shared" si="136"/>
        <v>5140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42537</v>
      </c>
      <c r="C561" s="511">
        <v>400</v>
      </c>
      <c r="D561" s="512">
        <v>12.43</v>
      </c>
      <c r="E561" s="513">
        <v>-0.04</v>
      </c>
      <c r="F561" s="513">
        <f t="shared" si="136"/>
        <v>4971.96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42538</v>
      </c>
      <c r="C562" s="511">
        <v>500</v>
      </c>
      <c r="D562" s="512">
        <v>13.14</v>
      </c>
      <c r="E562" s="513">
        <v>0</v>
      </c>
      <c r="F562" s="513">
        <f t="shared" si="136"/>
        <v>6570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42543</v>
      </c>
      <c r="C563" s="511">
        <v>500</v>
      </c>
      <c r="D563" s="512">
        <v>14.75</v>
      </c>
      <c r="E563" s="513">
        <v>0</v>
      </c>
      <c r="F563" s="513">
        <f t="shared" si="136"/>
        <v>7375</v>
      </c>
      <c r="G563" s="510">
        <v>42544</v>
      </c>
      <c r="H563" s="528">
        <v>500</v>
      </c>
      <c r="I563" s="512">
        <v>15.24</v>
      </c>
      <c r="J563" s="513">
        <v>0.17</v>
      </c>
      <c r="K563" s="513">
        <f>H563*I563-J563</f>
        <v>7619.83</v>
      </c>
      <c r="L563" s="511"/>
      <c r="M563" s="513"/>
    </row>
    <row r="564" spans="1:13" x14ac:dyDescent="0.25">
      <c r="A564" s="511"/>
      <c r="B564" s="560">
        <v>42545</v>
      </c>
      <c r="C564" s="511">
        <v>878</v>
      </c>
      <c r="D564" s="512">
        <v>14.41</v>
      </c>
      <c r="E564" s="513">
        <v>0</v>
      </c>
      <c r="F564" s="513">
        <f t="shared" si="136"/>
        <v>12651.98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42545</v>
      </c>
      <c r="C565" s="511">
        <v>335</v>
      </c>
      <c r="D565" s="512">
        <v>14.08</v>
      </c>
      <c r="E565" s="513">
        <v>0</v>
      </c>
      <c r="F565" s="513">
        <f t="shared" si="136"/>
        <v>4716.8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42548</v>
      </c>
      <c r="C566" s="511">
        <v>965</v>
      </c>
      <c r="D566" s="512">
        <v>13.81</v>
      </c>
      <c r="E566" s="513">
        <v>0</v>
      </c>
      <c r="F566" s="513">
        <f t="shared" si="136"/>
        <v>13326.65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42548</v>
      </c>
      <c r="C567" s="511">
        <v>300</v>
      </c>
      <c r="D567" s="512">
        <v>13.58</v>
      </c>
      <c r="E567" s="513">
        <v>0</v>
      </c>
      <c r="F567" s="513">
        <f t="shared" si="136"/>
        <v>4074</v>
      </c>
      <c r="G567" s="510">
        <v>42549</v>
      </c>
      <c r="H567" s="528">
        <v>1100</v>
      </c>
      <c r="I567" s="512">
        <v>14.68</v>
      </c>
      <c r="J567" s="513">
        <v>0.35</v>
      </c>
      <c r="K567" s="513">
        <f t="shared" ref="K567:K652" si="137">H567*I567-J567</f>
        <v>16147.65</v>
      </c>
      <c r="L567" s="511"/>
      <c r="M567" s="513"/>
    </row>
    <row r="568" spans="1:13" ht="45" x14ac:dyDescent="0.25">
      <c r="A568" s="511"/>
      <c r="B568" s="560">
        <v>42556</v>
      </c>
      <c r="C568" s="511">
        <v>2178</v>
      </c>
      <c r="D568" s="512">
        <v>15.08</v>
      </c>
      <c r="E568" s="513">
        <v>0</v>
      </c>
      <c r="F568" s="513">
        <f t="shared" si="136"/>
        <v>32844.239999999998</v>
      </c>
      <c r="G568" s="626" t="s">
        <v>229</v>
      </c>
      <c r="H568" s="528">
        <v>500</v>
      </c>
      <c r="I568" s="512">
        <v>15.48</v>
      </c>
      <c r="J568" s="513">
        <v>0.17</v>
      </c>
      <c r="K568" s="513">
        <f t="shared" si="137"/>
        <v>7739.83</v>
      </c>
      <c r="L568" s="511"/>
      <c r="M568" s="513"/>
    </row>
    <row r="569" spans="1:13" x14ac:dyDescent="0.25">
      <c r="A569" s="511"/>
      <c r="B569" s="560">
        <v>42556</v>
      </c>
      <c r="C569" s="511">
        <v>500</v>
      </c>
      <c r="D569" s="512">
        <v>14.62</v>
      </c>
      <c r="E569" s="513">
        <v>0</v>
      </c>
      <c r="F569" s="513">
        <f t="shared" si="136"/>
        <v>7310</v>
      </c>
      <c r="G569" s="626"/>
      <c r="H569" s="528">
        <v>378</v>
      </c>
      <c r="I569" s="512">
        <v>15.65</v>
      </c>
      <c r="J569" s="513">
        <v>0.13</v>
      </c>
      <c r="K569" s="513">
        <f t="shared" si="137"/>
        <v>5915.57</v>
      </c>
      <c r="L569" s="511"/>
      <c r="M569" s="513"/>
    </row>
    <row r="570" spans="1:13" x14ac:dyDescent="0.25">
      <c r="A570" s="511"/>
      <c r="B570" s="560">
        <v>42557</v>
      </c>
      <c r="C570" s="511">
        <v>500</v>
      </c>
      <c r="D570" s="512">
        <v>14.78</v>
      </c>
      <c r="E570" s="513">
        <v>0</v>
      </c>
      <c r="F570" s="513">
        <f t="shared" si="136"/>
        <v>7390</v>
      </c>
      <c r="G570" s="626"/>
      <c r="H570" s="528">
        <v>500</v>
      </c>
      <c r="I570" s="512">
        <v>15.51</v>
      </c>
      <c r="J570" s="513">
        <v>0.17</v>
      </c>
      <c r="K570" s="513">
        <f t="shared" si="137"/>
        <v>7754.83</v>
      </c>
      <c r="L570" s="511"/>
      <c r="M570" s="513"/>
    </row>
    <row r="571" spans="1:13" x14ac:dyDescent="0.25">
      <c r="A571" s="511"/>
      <c r="B571" s="612">
        <v>42564</v>
      </c>
      <c r="C571" s="511">
        <v>320</v>
      </c>
      <c r="D571" s="512">
        <v>15.48</v>
      </c>
      <c r="E571" s="513">
        <v>0</v>
      </c>
      <c r="F571" s="513">
        <f t="shared" si="136"/>
        <v>4953.6000000000004</v>
      </c>
      <c r="G571" s="626"/>
      <c r="H571" s="528">
        <v>800</v>
      </c>
      <c r="I571" s="512">
        <v>15.78</v>
      </c>
      <c r="J571" s="513">
        <v>0.28000000000000003</v>
      </c>
      <c r="K571" s="513">
        <f t="shared" si="137"/>
        <v>12623.72</v>
      </c>
      <c r="L571" s="511"/>
      <c r="M571" s="513"/>
    </row>
    <row r="572" spans="1:13" x14ac:dyDescent="0.25">
      <c r="A572" s="613"/>
      <c r="B572" s="612">
        <v>42564</v>
      </c>
      <c r="C572" s="511">
        <v>160</v>
      </c>
      <c r="D572" s="512">
        <v>15.48</v>
      </c>
      <c r="E572" s="513">
        <v>0</v>
      </c>
      <c r="F572" s="513">
        <f t="shared" si="136"/>
        <v>2476.8000000000002</v>
      </c>
      <c r="G572" s="510">
        <v>42557</v>
      </c>
      <c r="H572" s="528">
        <v>500</v>
      </c>
      <c r="I572" s="512">
        <v>14.92</v>
      </c>
      <c r="J572" s="513">
        <v>0.16</v>
      </c>
      <c r="K572" s="513">
        <f t="shared" si="137"/>
        <v>7459.84</v>
      </c>
      <c r="L572" s="511"/>
      <c r="M572" s="513"/>
    </row>
    <row r="573" spans="1:13" x14ac:dyDescent="0.25">
      <c r="A573" s="613"/>
      <c r="B573" s="560">
        <v>42570</v>
      </c>
      <c r="C573" s="511">
        <v>200</v>
      </c>
      <c r="D573" s="512">
        <v>15.18</v>
      </c>
      <c r="E573" s="513">
        <v>0</v>
      </c>
      <c r="F573" s="513">
        <f t="shared" si="136"/>
        <v>3036</v>
      </c>
      <c r="G573" s="510">
        <v>42564</v>
      </c>
      <c r="H573" s="528">
        <v>420</v>
      </c>
      <c r="I573" s="512">
        <v>15.68</v>
      </c>
      <c r="J573" s="513">
        <v>0.14000000000000001</v>
      </c>
      <c r="K573" s="513">
        <f t="shared" si="137"/>
        <v>6585.4599999999991</v>
      </c>
      <c r="L573" s="511"/>
      <c r="M573" s="513"/>
    </row>
    <row r="574" spans="1:13" x14ac:dyDescent="0.25">
      <c r="A574" s="613"/>
      <c r="B574" s="560">
        <v>42570</v>
      </c>
      <c r="C574" s="511">
        <v>200</v>
      </c>
      <c r="D574" s="512">
        <v>14.68</v>
      </c>
      <c r="E574" s="513">
        <v>0</v>
      </c>
      <c r="F574" s="513">
        <f t="shared" si="136"/>
        <v>2936</v>
      </c>
      <c r="G574" s="510">
        <v>42571</v>
      </c>
      <c r="H574" s="528">
        <v>200</v>
      </c>
      <c r="I574" s="512">
        <v>14.82</v>
      </c>
      <c r="J574" s="513">
        <v>0.06</v>
      </c>
      <c r="K574" s="513">
        <f t="shared" si="137"/>
        <v>2963.94</v>
      </c>
      <c r="L574" s="511"/>
      <c r="M574" s="513"/>
    </row>
    <row r="575" spans="1:13" x14ac:dyDescent="0.25">
      <c r="A575" s="511"/>
      <c r="B575" s="560">
        <v>42571</v>
      </c>
      <c r="C575" s="511">
        <v>200</v>
      </c>
      <c r="D575" s="512">
        <v>14.33</v>
      </c>
      <c r="E575" s="513">
        <v>-1</v>
      </c>
      <c r="F575" s="513">
        <f t="shared" si="136"/>
        <v>2865</v>
      </c>
      <c r="G575" s="510">
        <v>42572</v>
      </c>
      <c r="H575" s="528">
        <v>200</v>
      </c>
      <c r="I575" s="512">
        <v>14.8</v>
      </c>
      <c r="J575" s="513">
        <v>0.06</v>
      </c>
      <c r="K575" s="513">
        <f t="shared" si="137"/>
        <v>2959.94</v>
      </c>
      <c r="L575" s="511"/>
      <c r="M575" s="513"/>
    </row>
    <row r="576" spans="1:13" x14ac:dyDescent="0.25">
      <c r="A576" s="511"/>
      <c r="B576" s="560">
        <v>42572</v>
      </c>
      <c r="C576" s="511">
        <v>60</v>
      </c>
      <c r="D576" s="512">
        <v>14.58</v>
      </c>
      <c r="E576" s="513">
        <v>0</v>
      </c>
      <c r="F576" s="513">
        <f t="shared" si="136"/>
        <v>874.8</v>
      </c>
      <c r="G576" s="510">
        <v>42577</v>
      </c>
      <c r="H576" s="528">
        <v>200</v>
      </c>
      <c r="I576" s="512">
        <v>13.78</v>
      </c>
      <c r="J576" s="513">
        <v>0.06</v>
      </c>
      <c r="K576" s="513">
        <f t="shared" si="137"/>
        <v>2755.94</v>
      </c>
      <c r="L576" s="511"/>
      <c r="M576" s="513"/>
    </row>
    <row r="577" spans="1:13" x14ac:dyDescent="0.25">
      <c r="A577" s="511"/>
      <c r="B577" s="560">
        <v>42572</v>
      </c>
      <c r="C577" s="511">
        <v>140</v>
      </c>
      <c r="D577" s="512">
        <v>14.65</v>
      </c>
      <c r="E577" s="513">
        <v>0</v>
      </c>
      <c r="F577" s="513">
        <f t="shared" si="136"/>
        <v>2051</v>
      </c>
      <c r="G577" s="510">
        <v>42580</v>
      </c>
      <c r="H577" s="528">
        <v>200</v>
      </c>
      <c r="I577" s="512">
        <v>13.224</v>
      </c>
      <c r="J577" s="513">
        <v>0.08</v>
      </c>
      <c r="K577" s="513">
        <f t="shared" si="137"/>
        <v>2644.7200000000003</v>
      </c>
      <c r="L577" s="511"/>
      <c r="M577" s="513"/>
    </row>
    <row r="578" spans="1:13" x14ac:dyDescent="0.25">
      <c r="A578" s="511"/>
      <c r="B578" s="560">
        <v>42573</v>
      </c>
      <c r="C578" s="511">
        <v>140</v>
      </c>
      <c r="D578" s="512">
        <v>14.08</v>
      </c>
      <c r="E578" s="513">
        <v>0</v>
      </c>
      <c r="F578" s="513">
        <f t="shared" si="136"/>
        <v>1971.2</v>
      </c>
      <c r="G578" s="510">
        <v>42580</v>
      </c>
      <c r="H578" s="528">
        <v>200</v>
      </c>
      <c r="I578" s="512">
        <v>13.58</v>
      </c>
      <c r="J578" s="513">
        <v>0.06</v>
      </c>
      <c r="K578" s="513">
        <f t="shared" si="137"/>
        <v>2715.94</v>
      </c>
      <c r="L578" s="511"/>
      <c r="M578" s="513"/>
    </row>
    <row r="579" spans="1:13" x14ac:dyDescent="0.25">
      <c r="A579" s="511"/>
      <c r="B579" s="560">
        <v>42576</v>
      </c>
      <c r="C579" s="511">
        <v>200</v>
      </c>
      <c r="D579" s="512">
        <v>13.55</v>
      </c>
      <c r="E579" s="513">
        <v>0</v>
      </c>
      <c r="F579" s="513">
        <f t="shared" si="136"/>
        <v>2710</v>
      </c>
      <c r="G579" s="510">
        <v>42586</v>
      </c>
      <c r="H579" s="528">
        <v>400</v>
      </c>
      <c r="I579" s="512">
        <v>13.78</v>
      </c>
      <c r="J579" s="513">
        <v>0.12</v>
      </c>
      <c r="K579" s="513">
        <f t="shared" si="137"/>
        <v>5511.88</v>
      </c>
      <c r="L579" s="511"/>
      <c r="M579" s="513"/>
    </row>
    <row r="580" spans="1:13" x14ac:dyDescent="0.25">
      <c r="A580" s="511"/>
      <c r="B580" s="560">
        <v>42578</v>
      </c>
      <c r="C580" s="511">
        <v>200</v>
      </c>
      <c r="D580" s="512">
        <v>13.18</v>
      </c>
      <c r="E580" s="513">
        <v>0</v>
      </c>
      <c r="F580" s="513">
        <f t="shared" si="136"/>
        <v>2636</v>
      </c>
      <c r="G580" s="510">
        <v>42586</v>
      </c>
      <c r="H580" s="528">
        <v>400</v>
      </c>
      <c r="I580" s="512">
        <v>13.72</v>
      </c>
      <c r="J580" s="513">
        <v>0.12</v>
      </c>
      <c r="K580" s="513">
        <f t="shared" si="137"/>
        <v>5487.88</v>
      </c>
      <c r="L580" s="511"/>
      <c r="M580" s="513"/>
    </row>
    <row r="581" spans="1:13" x14ac:dyDescent="0.25">
      <c r="A581" s="511"/>
      <c r="B581" s="560">
        <v>42580</v>
      </c>
      <c r="C581" s="511">
        <v>200</v>
      </c>
      <c r="D581" s="512">
        <v>13.15</v>
      </c>
      <c r="E581" s="513">
        <v>0</v>
      </c>
      <c r="F581" s="513">
        <f t="shared" si="136"/>
        <v>2630</v>
      </c>
      <c r="G581" s="510">
        <v>42586</v>
      </c>
      <c r="H581" s="528">
        <v>140</v>
      </c>
      <c r="I581" s="512">
        <v>13.88</v>
      </c>
      <c r="J581" s="513">
        <v>0.04</v>
      </c>
      <c r="K581" s="513">
        <f t="shared" si="137"/>
        <v>1943.16</v>
      </c>
      <c r="L581" s="511"/>
      <c r="M581" s="513"/>
    </row>
    <row r="582" spans="1:13" x14ac:dyDescent="0.25">
      <c r="A582" s="511"/>
      <c r="B582" s="560">
        <v>42583</v>
      </c>
      <c r="C582" s="609">
        <v>20</v>
      </c>
      <c r="D582" s="512">
        <v>13.02</v>
      </c>
      <c r="E582" s="513">
        <v>0</v>
      </c>
      <c r="F582" s="513">
        <f t="shared" si="136"/>
        <v>260.39999999999998</v>
      </c>
      <c r="G582" s="510">
        <v>42593</v>
      </c>
      <c r="H582" s="528">
        <v>460</v>
      </c>
      <c r="I582" s="512">
        <v>14.59</v>
      </c>
      <c r="J582" s="513">
        <v>0.15</v>
      </c>
      <c r="K582" s="513">
        <f t="shared" si="137"/>
        <v>6711.25</v>
      </c>
      <c r="L582" s="511"/>
      <c r="M582" s="513"/>
    </row>
    <row r="583" spans="1:13" x14ac:dyDescent="0.25">
      <c r="A583" s="511"/>
      <c r="B583" s="560">
        <v>42583</v>
      </c>
      <c r="C583" s="511">
        <v>180</v>
      </c>
      <c r="D583" s="512">
        <v>13.02</v>
      </c>
      <c r="E583" s="513">
        <v>0</v>
      </c>
      <c r="F583" s="513">
        <f t="shared" si="136"/>
        <v>2343.6</v>
      </c>
      <c r="G583" s="510">
        <v>42594</v>
      </c>
      <c r="H583" s="528">
        <v>500</v>
      </c>
      <c r="I583" s="512">
        <v>14.88</v>
      </c>
      <c r="J583" s="513">
        <v>0.16</v>
      </c>
      <c r="K583" s="513">
        <f t="shared" si="137"/>
        <v>7439.84</v>
      </c>
      <c r="L583" s="511"/>
      <c r="M583" s="513"/>
    </row>
    <row r="584" spans="1:13" x14ac:dyDescent="0.25">
      <c r="A584" s="511"/>
      <c r="B584" s="560">
        <v>42584</v>
      </c>
      <c r="C584" s="511">
        <v>120</v>
      </c>
      <c r="D584" s="512">
        <v>12.68</v>
      </c>
      <c r="E584" s="513">
        <v>0</v>
      </c>
      <c r="F584" s="513">
        <f t="shared" si="136"/>
        <v>1521.6</v>
      </c>
      <c r="G584" s="510">
        <v>42598</v>
      </c>
      <c r="H584" s="528">
        <v>500</v>
      </c>
      <c r="I584" s="512">
        <v>15.18</v>
      </c>
      <c r="J584" s="513">
        <v>0.17</v>
      </c>
      <c r="K584" s="513">
        <f t="shared" si="137"/>
        <v>7589.83</v>
      </c>
      <c r="L584" s="511"/>
      <c r="M584" s="513"/>
    </row>
    <row r="585" spans="1:13" x14ac:dyDescent="0.25">
      <c r="A585" s="511"/>
      <c r="B585" s="560">
        <v>42584</v>
      </c>
      <c r="C585" s="511">
        <v>80</v>
      </c>
      <c r="D585" s="512">
        <v>12.68</v>
      </c>
      <c r="E585" s="513">
        <v>0</v>
      </c>
      <c r="F585" s="513">
        <f t="shared" si="136"/>
        <v>1014.4</v>
      </c>
      <c r="G585" s="510">
        <v>42599</v>
      </c>
      <c r="H585" s="528">
        <v>500</v>
      </c>
      <c r="I585" s="512">
        <v>15.18</v>
      </c>
      <c r="J585" s="513">
        <v>0.17</v>
      </c>
      <c r="K585" s="513">
        <f t="shared" si="137"/>
        <v>7589.83</v>
      </c>
      <c r="L585" s="511"/>
      <c r="M585" s="513"/>
    </row>
    <row r="586" spans="1:13" x14ac:dyDescent="0.25">
      <c r="A586" s="511"/>
      <c r="B586" s="560">
        <v>42585</v>
      </c>
      <c r="C586" s="511">
        <v>242</v>
      </c>
      <c r="D586" s="512">
        <v>13.38</v>
      </c>
      <c r="E586" s="513">
        <v>0</v>
      </c>
      <c r="F586" s="513">
        <f t="shared" si="136"/>
        <v>3237.96</v>
      </c>
      <c r="G586" s="510">
        <v>42599</v>
      </c>
      <c r="H586" s="528">
        <v>500</v>
      </c>
      <c r="I586" s="512">
        <v>15.41</v>
      </c>
      <c r="J586" s="513">
        <v>0.17</v>
      </c>
      <c r="K586" s="513">
        <f t="shared" si="137"/>
        <v>7704.83</v>
      </c>
      <c r="L586" s="511"/>
      <c r="M586" s="513"/>
    </row>
    <row r="587" spans="1:13" x14ac:dyDescent="0.25">
      <c r="A587" s="511"/>
      <c r="B587" s="560">
        <v>42585</v>
      </c>
      <c r="C587" s="511">
        <v>158</v>
      </c>
      <c r="D587" s="512">
        <v>13.38</v>
      </c>
      <c r="E587" s="513">
        <v>0</v>
      </c>
      <c r="F587" s="513">
        <f t="shared" si="136"/>
        <v>2114.04</v>
      </c>
      <c r="G587" s="510">
        <v>42599</v>
      </c>
      <c r="H587" s="528">
        <v>500</v>
      </c>
      <c r="I587" s="512">
        <v>15.65</v>
      </c>
      <c r="J587" s="513">
        <v>0.17</v>
      </c>
      <c r="K587" s="513">
        <f t="shared" si="137"/>
        <v>7824.83</v>
      </c>
      <c r="L587" s="511"/>
      <c r="M587" s="513"/>
    </row>
    <row r="588" spans="1:13" ht="45" x14ac:dyDescent="0.25">
      <c r="A588" s="511"/>
      <c r="B588" s="560">
        <v>42594</v>
      </c>
      <c r="C588" s="511">
        <v>500</v>
      </c>
      <c r="D588" s="512">
        <v>14.65</v>
      </c>
      <c r="E588" s="513">
        <v>0</v>
      </c>
      <c r="F588" s="513">
        <f t="shared" si="136"/>
        <v>7325</v>
      </c>
      <c r="G588" s="631" t="s">
        <v>259</v>
      </c>
      <c r="H588" s="528">
        <v>500</v>
      </c>
      <c r="I588" s="512">
        <v>16.18</v>
      </c>
      <c r="J588" s="513">
        <v>0.18</v>
      </c>
      <c r="K588" s="513">
        <f t="shared" si="137"/>
        <v>8089.82</v>
      </c>
      <c r="L588" s="511"/>
      <c r="M588" s="513"/>
    </row>
    <row r="589" spans="1:13" x14ac:dyDescent="0.25">
      <c r="A589" s="511"/>
      <c r="B589" s="560">
        <v>42599</v>
      </c>
      <c r="C589" s="511">
        <v>242</v>
      </c>
      <c r="D589" s="512">
        <v>14.95</v>
      </c>
      <c r="E589" s="513">
        <v>0</v>
      </c>
      <c r="F589" s="513">
        <f t="shared" si="136"/>
        <v>3617.8999999999996</v>
      </c>
      <c r="G589" s="631"/>
      <c r="H589" s="528">
        <v>500</v>
      </c>
      <c r="I589" s="512">
        <v>16.38</v>
      </c>
      <c r="J589" s="513">
        <v>0.18</v>
      </c>
      <c r="K589" s="513">
        <f t="shared" si="137"/>
        <v>8189.8199999999988</v>
      </c>
      <c r="L589" s="511"/>
      <c r="M589" s="513"/>
    </row>
    <row r="590" spans="1:13" x14ac:dyDescent="0.25">
      <c r="A590" s="511"/>
      <c r="B590" s="560">
        <v>42599</v>
      </c>
      <c r="C590" s="511">
        <v>200</v>
      </c>
      <c r="D590" s="512">
        <v>14.95</v>
      </c>
      <c r="E590" s="513">
        <v>0</v>
      </c>
      <c r="F590" s="513">
        <f t="shared" si="136"/>
        <v>2990</v>
      </c>
      <c r="G590" s="631"/>
      <c r="H590" s="528">
        <v>178</v>
      </c>
      <c r="I590" s="512">
        <v>16.5</v>
      </c>
      <c r="J590" s="513">
        <v>0.06</v>
      </c>
      <c r="K590" s="513">
        <f t="shared" si="137"/>
        <v>2936.94</v>
      </c>
      <c r="L590" s="511"/>
      <c r="M590" s="513"/>
    </row>
    <row r="591" spans="1:13" x14ac:dyDescent="0.25">
      <c r="A591" s="511"/>
      <c r="B591" s="560">
        <v>42599</v>
      </c>
      <c r="C591" s="511">
        <v>36</v>
      </c>
      <c r="D591" s="512">
        <v>14.95</v>
      </c>
      <c r="E591" s="513">
        <v>0</v>
      </c>
      <c r="F591" s="513">
        <f t="shared" si="136"/>
        <v>538.19999999999993</v>
      </c>
      <c r="G591" s="631"/>
      <c r="H591" s="528">
        <v>500</v>
      </c>
      <c r="I591" s="512">
        <v>16.72</v>
      </c>
      <c r="J591" s="513">
        <v>0.18</v>
      </c>
      <c r="K591" s="513">
        <f t="shared" si="137"/>
        <v>8359.82</v>
      </c>
      <c r="L591" s="511"/>
      <c r="M591" s="513"/>
    </row>
    <row r="592" spans="1:13" x14ac:dyDescent="0.25">
      <c r="A592" s="511"/>
      <c r="B592" s="560">
        <v>42599</v>
      </c>
      <c r="C592" s="511">
        <v>22</v>
      </c>
      <c r="D592" s="512">
        <v>14.95</v>
      </c>
      <c r="E592" s="513">
        <v>0</v>
      </c>
      <c r="F592" s="513">
        <f t="shared" si="136"/>
        <v>328.9</v>
      </c>
      <c r="G592" s="510">
        <v>42601</v>
      </c>
      <c r="H592" s="528">
        <v>500</v>
      </c>
      <c r="I592" s="512">
        <v>16.82</v>
      </c>
      <c r="J592" s="513">
        <v>0.18</v>
      </c>
      <c r="K592" s="513">
        <f t="shared" si="137"/>
        <v>8409.82</v>
      </c>
      <c r="L592" s="511"/>
      <c r="M592" s="513"/>
    </row>
    <row r="593" spans="1:13" x14ac:dyDescent="0.25">
      <c r="A593" s="511"/>
      <c r="B593" s="560">
        <v>42604</v>
      </c>
      <c r="C593" s="511">
        <v>1000</v>
      </c>
      <c r="D593" s="512">
        <v>15.68</v>
      </c>
      <c r="E593" s="513">
        <v>0</v>
      </c>
      <c r="F593" s="513">
        <f t="shared" si="136"/>
        <v>15680</v>
      </c>
      <c r="G593" s="510">
        <v>42605</v>
      </c>
      <c r="H593" s="528">
        <v>500</v>
      </c>
      <c r="I593" s="512">
        <v>15.98</v>
      </c>
      <c r="J593" s="513">
        <v>0.17</v>
      </c>
      <c r="K593" s="513">
        <f t="shared" si="137"/>
        <v>7989.83</v>
      </c>
      <c r="L593" s="511"/>
      <c r="M593" s="513"/>
    </row>
    <row r="594" spans="1:13" x14ac:dyDescent="0.25">
      <c r="A594" s="511"/>
      <c r="B594" s="560">
        <v>42604</v>
      </c>
      <c r="C594" s="511">
        <v>500</v>
      </c>
      <c r="D594" s="512">
        <v>15.48</v>
      </c>
      <c r="E594" s="513">
        <v>0</v>
      </c>
      <c r="F594" s="513">
        <f t="shared" si="136"/>
        <v>7740</v>
      </c>
      <c r="G594" s="510">
        <v>42605</v>
      </c>
      <c r="H594" s="528">
        <v>500</v>
      </c>
      <c r="I594" s="512">
        <v>16.25</v>
      </c>
      <c r="J594" s="513">
        <v>0.18</v>
      </c>
      <c r="K594" s="513">
        <f t="shared" si="137"/>
        <v>8124.82</v>
      </c>
      <c r="L594" s="511"/>
      <c r="M594" s="513"/>
    </row>
    <row r="595" spans="1:13" x14ac:dyDescent="0.25">
      <c r="A595" s="511"/>
      <c r="B595" s="560">
        <v>42606</v>
      </c>
      <c r="C595" s="511">
        <v>178</v>
      </c>
      <c r="D595" s="512">
        <v>16.059999999999999</v>
      </c>
      <c r="E595" s="513">
        <v>0</v>
      </c>
      <c r="F595" s="513">
        <f t="shared" si="136"/>
        <v>2858.68</v>
      </c>
      <c r="G595" s="510">
        <v>42605</v>
      </c>
      <c r="H595" s="528">
        <v>500</v>
      </c>
      <c r="I595" s="512">
        <v>16.48</v>
      </c>
      <c r="J595" s="513">
        <v>0.18</v>
      </c>
      <c r="K595" s="513">
        <f t="shared" si="137"/>
        <v>8239.82</v>
      </c>
      <c r="L595" s="511"/>
      <c r="M595" s="513"/>
    </row>
    <row r="596" spans="1:13" x14ac:dyDescent="0.25">
      <c r="A596" s="511"/>
      <c r="B596" s="560">
        <v>42608</v>
      </c>
      <c r="C596" s="511">
        <v>500</v>
      </c>
      <c r="D596" s="512">
        <v>15.98</v>
      </c>
      <c r="E596" s="513">
        <v>0</v>
      </c>
      <c r="F596" s="513">
        <f t="shared" si="136"/>
        <v>7990</v>
      </c>
      <c r="G596" s="510">
        <v>42615</v>
      </c>
      <c r="H596" s="528">
        <v>500</v>
      </c>
      <c r="I596" s="512">
        <v>15.65</v>
      </c>
      <c r="J596" s="513">
        <v>0.17</v>
      </c>
      <c r="K596" s="513">
        <f t="shared" si="137"/>
        <v>7824.83</v>
      </c>
      <c r="L596" s="511"/>
      <c r="M596" s="513"/>
    </row>
    <row r="597" spans="1:13" ht="30" x14ac:dyDescent="0.25">
      <c r="A597" s="511"/>
      <c r="B597" s="560">
        <v>42608</v>
      </c>
      <c r="C597" s="511">
        <v>500</v>
      </c>
      <c r="D597" s="512">
        <v>15.85</v>
      </c>
      <c r="E597" s="513">
        <v>0</v>
      </c>
      <c r="F597" s="513">
        <f t="shared" si="136"/>
        <v>7925</v>
      </c>
      <c r="G597" s="510">
        <v>42621</v>
      </c>
      <c r="H597" s="528">
        <v>500</v>
      </c>
      <c r="I597" s="512">
        <v>16.72</v>
      </c>
      <c r="J597" s="513">
        <v>0.18</v>
      </c>
      <c r="K597" s="513">
        <f t="shared" si="137"/>
        <v>8359.82</v>
      </c>
      <c r="L597" s="632" t="s">
        <v>272</v>
      </c>
      <c r="M597" s="513"/>
    </row>
    <row r="598" spans="1:13" x14ac:dyDescent="0.25">
      <c r="A598" s="511"/>
      <c r="B598" s="560">
        <v>42612</v>
      </c>
      <c r="C598" s="511">
        <v>500</v>
      </c>
      <c r="D598" s="512">
        <v>15.68</v>
      </c>
      <c r="E598" s="513">
        <v>0</v>
      </c>
      <c r="F598" s="513">
        <f t="shared" si="136"/>
        <v>7840</v>
      </c>
      <c r="G598" s="510">
        <v>42621</v>
      </c>
      <c r="H598" s="528">
        <v>500</v>
      </c>
      <c r="I598" s="512">
        <v>16.28</v>
      </c>
      <c r="J598" s="513">
        <v>0.18</v>
      </c>
      <c r="K598" s="513">
        <f t="shared" si="137"/>
        <v>8139.8200000000006</v>
      </c>
      <c r="L598" s="632"/>
      <c r="M598" s="513"/>
    </row>
    <row r="599" spans="1:13" x14ac:dyDescent="0.25">
      <c r="A599" s="511"/>
      <c r="B599" s="560">
        <v>42612</v>
      </c>
      <c r="C599" s="511">
        <v>500</v>
      </c>
      <c r="D599" s="512">
        <v>15.55</v>
      </c>
      <c r="E599" s="513">
        <v>0</v>
      </c>
      <c r="F599" s="513">
        <f t="shared" si="136"/>
        <v>7775</v>
      </c>
      <c r="G599" s="510">
        <v>42621</v>
      </c>
      <c r="H599" s="528">
        <v>220</v>
      </c>
      <c r="I599" s="512">
        <v>16.77</v>
      </c>
      <c r="J599" s="513">
        <v>0.08</v>
      </c>
      <c r="K599" s="513">
        <f t="shared" si="137"/>
        <v>3689.32</v>
      </c>
      <c r="L599" s="632"/>
      <c r="M599" s="513"/>
    </row>
    <row r="600" spans="1:13" x14ac:dyDescent="0.25">
      <c r="A600" s="511"/>
      <c r="B600" s="560">
        <v>42613</v>
      </c>
      <c r="C600" s="511">
        <v>500</v>
      </c>
      <c r="D600" s="512">
        <v>15.244999999999999</v>
      </c>
      <c r="E600" s="513">
        <v>0</v>
      </c>
      <c r="F600" s="513">
        <f t="shared" si="136"/>
        <v>7622.5</v>
      </c>
      <c r="G600" s="510">
        <v>42625</v>
      </c>
      <c r="H600" s="528">
        <v>500</v>
      </c>
      <c r="I600" s="512">
        <v>15.5</v>
      </c>
      <c r="J600" s="513">
        <v>0.17</v>
      </c>
      <c r="K600" s="513">
        <f t="shared" si="137"/>
        <v>7749.83</v>
      </c>
      <c r="L600" s="511"/>
      <c r="M600" s="513"/>
    </row>
    <row r="601" spans="1:13" x14ac:dyDescent="0.25">
      <c r="A601" s="511"/>
      <c r="B601" s="560">
        <v>42613</v>
      </c>
      <c r="C601" s="511">
        <v>500</v>
      </c>
      <c r="D601" s="512">
        <v>15.08</v>
      </c>
      <c r="E601" s="513">
        <v>0</v>
      </c>
      <c r="F601" s="513">
        <f t="shared" si="136"/>
        <v>7540</v>
      </c>
      <c r="G601" s="510">
        <v>42628</v>
      </c>
      <c r="H601" s="528">
        <v>300</v>
      </c>
      <c r="I601" s="512">
        <v>14.46</v>
      </c>
      <c r="J601" s="513">
        <v>0.09</v>
      </c>
      <c r="K601" s="513">
        <f t="shared" si="137"/>
        <v>4337.91</v>
      </c>
      <c r="L601" s="511"/>
      <c r="M601" s="513"/>
    </row>
    <row r="602" spans="1:13" x14ac:dyDescent="0.25">
      <c r="A602" s="511"/>
      <c r="B602" s="560">
        <v>42622</v>
      </c>
      <c r="C602" s="511">
        <v>220</v>
      </c>
      <c r="D602" s="512">
        <v>16.25</v>
      </c>
      <c r="E602" s="513">
        <v>0</v>
      </c>
      <c r="F602" s="513">
        <f t="shared" si="136"/>
        <v>3575</v>
      </c>
      <c r="G602" s="510">
        <v>42634</v>
      </c>
      <c r="H602" s="528">
        <v>322</v>
      </c>
      <c r="I602" s="512">
        <v>14.28</v>
      </c>
      <c r="J602" s="513">
        <v>0.1</v>
      </c>
      <c r="K602" s="513">
        <f t="shared" si="137"/>
        <v>4598.0599999999995</v>
      </c>
      <c r="L602" s="511"/>
      <c r="M602" s="513"/>
    </row>
    <row r="603" spans="1:13" x14ac:dyDescent="0.25">
      <c r="A603" s="511"/>
      <c r="B603" s="560">
        <v>42622</v>
      </c>
      <c r="C603" s="511">
        <v>500</v>
      </c>
      <c r="D603" s="512">
        <v>15.98</v>
      </c>
      <c r="E603" s="513">
        <v>0</v>
      </c>
      <c r="F603" s="513">
        <f t="shared" si="136"/>
        <v>7990</v>
      </c>
      <c r="G603" s="510">
        <v>42634</v>
      </c>
      <c r="H603" s="528">
        <v>400</v>
      </c>
      <c r="I603" s="512">
        <v>14.64</v>
      </c>
      <c r="J603" s="513">
        <v>0.13</v>
      </c>
      <c r="K603" s="513">
        <f t="shared" si="137"/>
        <v>5855.87</v>
      </c>
      <c r="L603" s="511"/>
      <c r="M603" s="513"/>
    </row>
    <row r="604" spans="1:13" x14ac:dyDescent="0.25">
      <c r="A604" s="511"/>
      <c r="B604" s="560">
        <v>42622</v>
      </c>
      <c r="C604" s="511">
        <v>500</v>
      </c>
      <c r="D604" s="512">
        <v>15.75</v>
      </c>
      <c r="E604" s="513">
        <v>0</v>
      </c>
      <c r="F604" s="513">
        <f t="shared" si="136"/>
        <v>7875</v>
      </c>
      <c r="G604" s="510">
        <v>42639</v>
      </c>
      <c r="H604" s="528">
        <v>200</v>
      </c>
      <c r="I604" s="512">
        <v>14.72</v>
      </c>
      <c r="J604" s="513">
        <v>0.06</v>
      </c>
      <c r="K604" s="513">
        <f t="shared" si="137"/>
        <v>2943.94</v>
      </c>
      <c r="L604" s="511"/>
      <c r="M604" s="513"/>
    </row>
    <row r="605" spans="1:13" x14ac:dyDescent="0.25">
      <c r="A605" s="511"/>
      <c r="B605" s="560">
        <v>42625</v>
      </c>
      <c r="C605" s="511">
        <v>500</v>
      </c>
      <c r="D605" s="512">
        <v>15.22</v>
      </c>
      <c r="E605" s="513">
        <v>0</v>
      </c>
      <c r="F605" s="513">
        <f t="shared" si="136"/>
        <v>7610</v>
      </c>
      <c r="G605" s="510">
        <v>42641</v>
      </c>
      <c r="H605" s="528">
        <v>300</v>
      </c>
      <c r="I605" s="512">
        <v>15.28</v>
      </c>
      <c r="J605" s="513">
        <v>0.1</v>
      </c>
      <c r="K605" s="513">
        <f t="shared" si="137"/>
        <v>4583.8999999999996</v>
      </c>
      <c r="L605" s="511"/>
      <c r="M605" s="513"/>
    </row>
    <row r="606" spans="1:13" ht="30" x14ac:dyDescent="0.25">
      <c r="A606" s="614" t="s">
        <v>282</v>
      </c>
      <c r="B606" s="560">
        <v>42626</v>
      </c>
      <c r="C606" s="511">
        <v>600</v>
      </c>
      <c r="D606" s="512">
        <v>14.91</v>
      </c>
      <c r="E606" s="513">
        <v>-3</v>
      </c>
      <c r="F606" s="513">
        <f t="shared" si="136"/>
        <v>8943</v>
      </c>
      <c r="G606" s="510">
        <v>42641</v>
      </c>
      <c r="H606" s="528">
        <v>400</v>
      </c>
      <c r="I606" s="512">
        <v>15.06</v>
      </c>
      <c r="J606" s="513">
        <v>0.13</v>
      </c>
      <c r="K606" s="513">
        <f t="shared" si="137"/>
        <v>6023.87</v>
      </c>
      <c r="L606" s="511"/>
      <c r="M606" s="513"/>
    </row>
    <row r="607" spans="1:13" x14ac:dyDescent="0.25">
      <c r="A607" s="614"/>
      <c r="B607" s="560">
        <v>42626</v>
      </c>
      <c r="C607" s="511">
        <v>400</v>
      </c>
      <c r="D607" s="512">
        <v>14.75</v>
      </c>
      <c r="E607" s="513">
        <v>0</v>
      </c>
      <c r="F607" s="513">
        <f t="shared" si="136"/>
        <v>5900</v>
      </c>
      <c r="G607" s="510">
        <v>42641</v>
      </c>
      <c r="H607" s="528">
        <v>322</v>
      </c>
      <c r="I607" s="512">
        <v>14.39</v>
      </c>
      <c r="J607" s="513">
        <v>0.1</v>
      </c>
      <c r="K607" s="513">
        <f t="shared" si="137"/>
        <v>4633.4799999999996</v>
      </c>
      <c r="L607" s="511"/>
      <c r="M607" s="513"/>
    </row>
    <row r="608" spans="1:13" x14ac:dyDescent="0.25">
      <c r="A608" s="614"/>
      <c r="B608" s="560">
        <v>42626</v>
      </c>
      <c r="C608" s="511">
        <v>300</v>
      </c>
      <c r="D608" s="512">
        <v>14.48</v>
      </c>
      <c r="E608" s="513">
        <v>0</v>
      </c>
      <c r="F608" s="513">
        <f t="shared" si="136"/>
        <v>4344</v>
      </c>
      <c r="G608" s="510">
        <v>42641</v>
      </c>
      <c r="H608" s="528">
        <v>500</v>
      </c>
      <c r="I608" s="512">
        <v>14.26</v>
      </c>
      <c r="J608" s="513">
        <v>0.16</v>
      </c>
      <c r="K608" s="513">
        <f t="shared" si="137"/>
        <v>7129.84</v>
      </c>
      <c r="L608" s="511"/>
      <c r="M608" s="513"/>
    </row>
    <row r="609" spans="1:13" x14ac:dyDescent="0.25">
      <c r="A609" s="614"/>
      <c r="B609" s="560">
        <v>42626</v>
      </c>
      <c r="C609" s="511">
        <v>300</v>
      </c>
      <c r="D609" s="512">
        <v>14.25</v>
      </c>
      <c r="E609" s="513">
        <v>0</v>
      </c>
      <c r="F609" s="513">
        <f t="shared" si="136"/>
        <v>4275</v>
      </c>
      <c r="G609" s="510">
        <v>42642</v>
      </c>
      <c r="H609" s="528">
        <v>300</v>
      </c>
      <c r="I609" s="512">
        <v>15.28</v>
      </c>
      <c r="J609" s="513">
        <v>0.1</v>
      </c>
      <c r="K609" s="513">
        <f t="shared" si="137"/>
        <v>4583.8999999999996</v>
      </c>
      <c r="L609" s="511"/>
      <c r="M609" s="513"/>
    </row>
    <row r="610" spans="1:13" x14ac:dyDescent="0.25">
      <c r="A610" s="614"/>
      <c r="B610" s="560">
        <v>42627</v>
      </c>
      <c r="C610" s="511">
        <v>200</v>
      </c>
      <c r="D610" s="512">
        <v>14.02</v>
      </c>
      <c r="E610" s="513">
        <v>-1</v>
      </c>
      <c r="F610" s="513">
        <f t="shared" si="136"/>
        <v>2803</v>
      </c>
      <c r="G610" s="510">
        <v>42642</v>
      </c>
      <c r="H610" s="528">
        <v>700</v>
      </c>
      <c r="I610" s="512">
        <v>15.78</v>
      </c>
      <c r="J610" s="513">
        <v>0.24</v>
      </c>
      <c r="K610" s="513">
        <f t="shared" si="137"/>
        <v>11045.76</v>
      </c>
      <c r="L610" s="511"/>
      <c r="M610" s="513"/>
    </row>
    <row r="611" spans="1:13" x14ac:dyDescent="0.25">
      <c r="A611" s="511"/>
      <c r="B611" s="560">
        <v>42628</v>
      </c>
      <c r="C611" s="511">
        <v>300</v>
      </c>
      <c r="D611" s="512">
        <v>14.3</v>
      </c>
      <c r="E611" s="513">
        <v>0</v>
      </c>
      <c r="F611" s="513">
        <f t="shared" si="136"/>
        <v>4290</v>
      </c>
      <c r="G611" s="510">
        <v>42642</v>
      </c>
      <c r="H611" s="528">
        <v>214</v>
      </c>
      <c r="I611" s="512">
        <v>15.98</v>
      </c>
      <c r="J611" s="513">
        <v>7.0000000000000007E-2</v>
      </c>
      <c r="K611" s="513">
        <f t="shared" si="137"/>
        <v>3419.65</v>
      </c>
      <c r="L611" s="511"/>
      <c r="M611" s="513"/>
    </row>
    <row r="612" spans="1:13" x14ac:dyDescent="0.25">
      <c r="A612" s="511"/>
      <c r="B612" s="560">
        <v>42632</v>
      </c>
      <c r="C612" s="511">
        <v>200</v>
      </c>
      <c r="D612" s="512">
        <v>14.06</v>
      </c>
      <c r="E612" s="513">
        <v>0</v>
      </c>
      <c r="F612" s="513">
        <f t="shared" si="136"/>
        <v>2812</v>
      </c>
      <c r="G612" s="510">
        <v>42648</v>
      </c>
      <c r="H612" s="528">
        <v>1000</v>
      </c>
      <c r="I612" s="512">
        <v>16.079999999999998</v>
      </c>
      <c r="J612" s="513">
        <v>0.35</v>
      </c>
      <c r="K612" s="513">
        <f t="shared" si="137"/>
        <v>16079.649999999998</v>
      </c>
      <c r="L612" s="511"/>
      <c r="M612" s="513"/>
    </row>
    <row r="613" spans="1:13" x14ac:dyDescent="0.25">
      <c r="A613" s="511"/>
      <c r="B613" s="560">
        <v>42633</v>
      </c>
      <c r="C613" s="511">
        <v>200</v>
      </c>
      <c r="D613" s="512">
        <v>14.11</v>
      </c>
      <c r="E613" s="513">
        <v>0</v>
      </c>
      <c r="F613" s="513">
        <f t="shared" si="136"/>
        <v>2822</v>
      </c>
      <c r="G613" s="510">
        <v>42648</v>
      </c>
      <c r="H613" s="528">
        <v>500</v>
      </c>
      <c r="I613" s="512">
        <v>16.38</v>
      </c>
      <c r="J613" s="513">
        <v>0.18</v>
      </c>
      <c r="K613" s="513">
        <f t="shared" si="137"/>
        <v>8189.8199999999988</v>
      </c>
      <c r="L613" s="511"/>
      <c r="M613" s="513"/>
    </row>
    <row r="614" spans="1:13" x14ac:dyDescent="0.25">
      <c r="A614" s="511"/>
      <c r="B614" s="560">
        <v>42633</v>
      </c>
      <c r="C614" s="511">
        <v>122</v>
      </c>
      <c r="D614" s="512">
        <v>14.1</v>
      </c>
      <c r="E614" s="513">
        <v>0</v>
      </c>
      <c r="F614" s="513">
        <f t="shared" si="136"/>
        <v>1720.2</v>
      </c>
      <c r="G614" s="510">
        <v>42649</v>
      </c>
      <c r="H614" s="528">
        <v>500</v>
      </c>
      <c r="I614" s="512">
        <v>16.16</v>
      </c>
      <c r="J614" s="513">
        <v>0.18</v>
      </c>
      <c r="K614" s="513">
        <f t="shared" si="137"/>
        <v>8079.82</v>
      </c>
      <c r="L614" s="511"/>
      <c r="M614" s="513"/>
    </row>
    <row r="615" spans="1:13" x14ac:dyDescent="0.25">
      <c r="A615" s="511"/>
      <c r="B615" s="560">
        <v>42636</v>
      </c>
      <c r="C615" s="511">
        <v>200</v>
      </c>
      <c r="D615" s="512">
        <v>14.38</v>
      </c>
      <c r="E615" s="513">
        <v>0</v>
      </c>
      <c r="F615" s="513">
        <f t="shared" si="136"/>
        <v>2876</v>
      </c>
      <c r="G615" s="510">
        <v>42671</v>
      </c>
      <c r="H615" s="528">
        <v>1000</v>
      </c>
      <c r="I615" s="512">
        <v>14.22</v>
      </c>
      <c r="J615" s="513">
        <v>0.31</v>
      </c>
      <c r="K615" s="513">
        <f t="shared" si="137"/>
        <v>14219.69</v>
      </c>
      <c r="L615" s="511"/>
      <c r="M615" s="513"/>
    </row>
    <row r="616" spans="1:13" x14ac:dyDescent="0.25">
      <c r="A616" s="511"/>
      <c r="B616" s="560">
        <v>42639</v>
      </c>
      <c r="C616" s="511">
        <v>200</v>
      </c>
      <c r="D616" s="512">
        <v>14.5</v>
      </c>
      <c r="E616" s="513">
        <v>0</v>
      </c>
      <c r="F616" s="513">
        <f t="shared" ref="F616:F630" si="138">C616*D616+E616</f>
        <v>2900</v>
      </c>
      <c r="G616" s="510">
        <v>42674</v>
      </c>
      <c r="H616" s="528">
        <v>300</v>
      </c>
      <c r="I616" s="512">
        <v>13.42</v>
      </c>
      <c r="J616" s="513">
        <v>0.09</v>
      </c>
      <c r="K616" s="513">
        <f t="shared" si="137"/>
        <v>4025.91</v>
      </c>
      <c r="L616" s="511"/>
      <c r="M616" s="513"/>
    </row>
    <row r="617" spans="1:13" x14ac:dyDescent="0.25">
      <c r="A617" s="511"/>
      <c r="B617" s="560">
        <v>42639</v>
      </c>
      <c r="C617" s="511">
        <v>200</v>
      </c>
      <c r="D617" s="512">
        <v>14.38</v>
      </c>
      <c r="E617" s="513">
        <v>0</v>
      </c>
      <c r="F617" s="513">
        <f t="shared" si="138"/>
        <v>2876</v>
      </c>
      <c r="G617" s="510">
        <v>42674</v>
      </c>
      <c r="H617" s="528">
        <v>200</v>
      </c>
      <c r="I617" s="512">
        <v>13.25</v>
      </c>
      <c r="J617" s="513">
        <v>-0.74</v>
      </c>
      <c r="K617" s="513">
        <f t="shared" si="137"/>
        <v>2650.74</v>
      </c>
      <c r="L617" s="511"/>
      <c r="M617" s="513"/>
    </row>
    <row r="618" spans="1:13" x14ac:dyDescent="0.25">
      <c r="A618" s="511"/>
      <c r="B618" s="560">
        <v>42640</v>
      </c>
      <c r="C618" s="511">
        <v>322</v>
      </c>
      <c r="D618" s="512">
        <v>13.97</v>
      </c>
      <c r="E618" s="513">
        <v>0</v>
      </c>
      <c r="F618" s="513">
        <f t="shared" si="138"/>
        <v>4498.34</v>
      </c>
      <c r="G618" s="510">
        <v>42676</v>
      </c>
      <c r="H618" s="528">
        <v>200</v>
      </c>
      <c r="I618" s="512">
        <v>13.05</v>
      </c>
      <c r="J618" s="513">
        <v>0.06</v>
      </c>
      <c r="K618" s="513">
        <f t="shared" si="137"/>
        <v>2609.94</v>
      </c>
      <c r="L618" s="511"/>
      <c r="M618" s="513"/>
    </row>
    <row r="619" spans="1:13" x14ac:dyDescent="0.25">
      <c r="A619" s="511"/>
      <c r="B619" s="560">
        <v>42641</v>
      </c>
      <c r="C619" s="511">
        <v>300</v>
      </c>
      <c r="D619" s="512">
        <v>14.02</v>
      </c>
      <c r="E619" s="513">
        <v>-1.26</v>
      </c>
      <c r="F619" s="513">
        <f t="shared" si="138"/>
        <v>4204.74</v>
      </c>
      <c r="G619" s="510">
        <v>42677</v>
      </c>
      <c r="H619" s="528">
        <v>500</v>
      </c>
      <c r="I619" s="512">
        <v>13.96</v>
      </c>
      <c r="J619" s="513">
        <v>0.15</v>
      </c>
      <c r="K619" s="513">
        <f t="shared" si="137"/>
        <v>6979.85</v>
      </c>
      <c r="L619" s="511"/>
      <c r="M619" s="513"/>
    </row>
    <row r="620" spans="1:13" x14ac:dyDescent="0.25">
      <c r="A620" s="511"/>
      <c r="B620" s="560">
        <v>42641</v>
      </c>
      <c r="C620" s="511">
        <v>200</v>
      </c>
      <c r="D620" s="512">
        <v>14.17</v>
      </c>
      <c r="E620" s="513">
        <v>0</v>
      </c>
      <c r="F620" s="513">
        <f t="shared" si="138"/>
        <v>2834</v>
      </c>
      <c r="G620" s="510">
        <v>42677</v>
      </c>
      <c r="H620" s="528">
        <v>2000</v>
      </c>
      <c r="I620" s="512">
        <v>14.5</v>
      </c>
      <c r="J620" s="513">
        <v>0.63</v>
      </c>
      <c r="K620" s="513">
        <f t="shared" si="137"/>
        <v>28999.37</v>
      </c>
      <c r="L620" s="511"/>
      <c r="M620" s="513"/>
    </row>
    <row r="621" spans="1:13" x14ac:dyDescent="0.25">
      <c r="A621" s="511"/>
      <c r="B621" s="560">
        <v>42642</v>
      </c>
      <c r="C621" s="511">
        <v>414</v>
      </c>
      <c r="D621" s="512">
        <v>15.66</v>
      </c>
      <c r="E621" s="513">
        <v>0</v>
      </c>
      <c r="F621" s="513">
        <f t="shared" si="138"/>
        <v>6483.24</v>
      </c>
      <c r="G621" s="510">
        <v>42682</v>
      </c>
      <c r="H621" s="528">
        <v>1000</v>
      </c>
      <c r="I621" s="512">
        <v>14.28</v>
      </c>
      <c r="J621" s="513">
        <v>0.31</v>
      </c>
      <c r="K621" s="513">
        <f t="shared" si="137"/>
        <v>14279.69</v>
      </c>
      <c r="L621" s="511"/>
      <c r="M621" s="513"/>
    </row>
    <row r="622" spans="1:13" ht="30" x14ac:dyDescent="0.25">
      <c r="A622" s="614" t="s">
        <v>298</v>
      </c>
      <c r="B622" s="560">
        <v>42647</v>
      </c>
      <c r="C622" s="511">
        <v>500</v>
      </c>
      <c r="D622" s="512">
        <v>15.86</v>
      </c>
      <c r="E622" s="513">
        <v>0</v>
      </c>
      <c r="F622" s="513">
        <f t="shared" si="138"/>
        <v>7930</v>
      </c>
      <c r="G622" s="510">
        <v>42685</v>
      </c>
      <c r="H622" s="528">
        <v>500</v>
      </c>
      <c r="I622" s="512">
        <v>15.88</v>
      </c>
      <c r="J622" s="513">
        <v>0.17</v>
      </c>
      <c r="K622" s="513">
        <f t="shared" si="137"/>
        <v>7939.83</v>
      </c>
      <c r="L622" s="511"/>
      <c r="M622" s="513"/>
    </row>
    <row r="623" spans="1:13" x14ac:dyDescent="0.25">
      <c r="A623" s="614"/>
      <c r="B623" s="560">
        <v>42647</v>
      </c>
      <c r="C623" s="511">
        <v>500</v>
      </c>
      <c r="D623" s="512">
        <v>15.62</v>
      </c>
      <c r="E623" s="513">
        <v>0</v>
      </c>
      <c r="F623" s="513">
        <f t="shared" si="138"/>
        <v>7810</v>
      </c>
      <c r="G623" s="510">
        <v>42695</v>
      </c>
      <c r="H623" s="528">
        <v>2272</v>
      </c>
      <c r="I623" s="512">
        <v>16.28</v>
      </c>
      <c r="J623" s="513">
        <v>0.81</v>
      </c>
      <c r="K623" s="513">
        <f t="shared" si="137"/>
        <v>36987.350000000006</v>
      </c>
      <c r="L623" s="511"/>
      <c r="M623" s="513"/>
    </row>
    <row r="624" spans="1:13" x14ac:dyDescent="0.25">
      <c r="A624" s="614"/>
      <c r="B624" s="560">
        <v>42649</v>
      </c>
      <c r="C624" s="511">
        <v>500</v>
      </c>
      <c r="D624" s="512">
        <v>15.97</v>
      </c>
      <c r="E624" s="513">
        <v>0</v>
      </c>
      <c r="F624" s="513">
        <f t="shared" si="138"/>
        <v>7985</v>
      </c>
      <c r="G624" s="510">
        <v>42695</v>
      </c>
      <c r="H624" s="528">
        <v>500</v>
      </c>
      <c r="I624" s="512">
        <v>16.45</v>
      </c>
      <c r="J624" s="513">
        <v>0.18</v>
      </c>
      <c r="K624" s="513">
        <f t="shared" si="137"/>
        <v>8224.82</v>
      </c>
      <c r="L624" s="511"/>
      <c r="M624" s="513"/>
    </row>
    <row r="625" spans="1:13" x14ac:dyDescent="0.25">
      <c r="A625" s="614"/>
      <c r="B625" s="560">
        <v>42649</v>
      </c>
      <c r="C625" s="511">
        <v>500</v>
      </c>
      <c r="D625" s="512">
        <v>15.84</v>
      </c>
      <c r="E625" s="513">
        <v>0</v>
      </c>
      <c r="F625" s="513">
        <f t="shared" si="138"/>
        <v>7920</v>
      </c>
      <c r="G625" s="510">
        <v>42696</v>
      </c>
      <c r="H625" s="528">
        <v>500</v>
      </c>
      <c r="I625" s="512">
        <v>16.54</v>
      </c>
      <c r="J625" s="513">
        <v>0.18</v>
      </c>
      <c r="K625" s="513">
        <f t="shared" si="137"/>
        <v>8269.82</v>
      </c>
      <c r="L625" s="511"/>
      <c r="M625" s="513"/>
    </row>
    <row r="626" spans="1:13" x14ac:dyDescent="0.25">
      <c r="A626" s="511"/>
      <c r="B626" s="560">
        <v>42649</v>
      </c>
      <c r="C626" s="511">
        <v>500</v>
      </c>
      <c r="D626" s="512">
        <v>16.079999999999998</v>
      </c>
      <c r="E626" s="513">
        <v>0</v>
      </c>
      <c r="F626" s="513">
        <f t="shared" si="138"/>
        <v>8039.9999999999991</v>
      </c>
      <c r="G626" s="510">
        <v>42697</v>
      </c>
      <c r="H626" s="528">
        <v>200</v>
      </c>
      <c r="I626" s="512">
        <v>16.79</v>
      </c>
      <c r="J626" s="513">
        <v>7.0000000000000007E-2</v>
      </c>
      <c r="K626" s="513">
        <f t="shared" si="137"/>
        <v>3357.93</v>
      </c>
      <c r="L626" s="511"/>
      <c r="M626" s="513"/>
    </row>
    <row r="627" spans="1:13" x14ac:dyDescent="0.25">
      <c r="A627" s="511"/>
      <c r="B627" s="560">
        <v>42650</v>
      </c>
      <c r="C627" s="511">
        <v>300</v>
      </c>
      <c r="D627" s="512">
        <v>15.75</v>
      </c>
      <c r="E627" s="513">
        <v>0</v>
      </c>
      <c r="F627" s="513">
        <f t="shared" si="138"/>
        <v>4725</v>
      </c>
      <c r="G627" s="510">
        <v>42697</v>
      </c>
      <c r="H627" s="528">
        <v>500</v>
      </c>
      <c r="I627" s="512">
        <v>16.59</v>
      </c>
      <c r="J627" s="513">
        <v>0.18</v>
      </c>
      <c r="K627" s="513">
        <f t="shared" si="137"/>
        <v>8294.82</v>
      </c>
      <c r="L627" s="511"/>
      <c r="M627" s="513"/>
    </row>
    <row r="628" spans="1:13" x14ac:dyDescent="0.25">
      <c r="A628" s="511"/>
      <c r="B628" s="560">
        <v>42650</v>
      </c>
      <c r="C628" s="511">
        <v>300</v>
      </c>
      <c r="D628" s="512">
        <v>15.58</v>
      </c>
      <c r="E628" s="513">
        <v>0</v>
      </c>
      <c r="F628" s="513">
        <f t="shared" si="138"/>
        <v>4674</v>
      </c>
      <c r="G628" s="510">
        <v>42704</v>
      </c>
      <c r="H628" s="528">
        <v>1000</v>
      </c>
      <c r="I628" s="512">
        <v>16.420000000000002</v>
      </c>
      <c r="J628" s="513">
        <v>0.36</v>
      </c>
      <c r="K628" s="513">
        <f t="shared" si="137"/>
        <v>16419.64</v>
      </c>
      <c r="L628" s="511"/>
      <c r="M628" s="513"/>
    </row>
    <row r="629" spans="1:13" x14ac:dyDescent="0.25">
      <c r="A629" s="511"/>
      <c r="B629" s="560">
        <v>42653</v>
      </c>
      <c r="C629" s="511">
        <v>394</v>
      </c>
      <c r="D629" s="512">
        <v>15.72</v>
      </c>
      <c r="E629" s="513">
        <v>0</v>
      </c>
      <c r="F629" s="513">
        <f t="shared" si="138"/>
        <v>6193.68</v>
      </c>
      <c r="G629" s="510">
        <v>42704</v>
      </c>
      <c r="H629" s="528">
        <v>300</v>
      </c>
      <c r="I629" s="512">
        <v>16.78</v>
      </c>
      <c r="J629" s="513">
        <v>1.61</v>
      </c>
      <c r="K629" s="513">
        <f t="shared" si="137"/>
        <v>5032.3900000000003</v>
      </c>
      <c r="L629" s="511"/>
      <c r="M629" s="513"/>
    </row>
    <row r="630" spans="1:13" x14ac:dyDescent="0.25">
      <c r="A630" s="511"/>
      <c r="B630" s="560">
        <v>42653</v>
      </c>
      <c r="C630" s="511">
        <v>6</v>
      </c>
      <c r="D630" s="512">
        <v>15.72</v>
      </c>
      <c r="E630" s="513">
        <v>0</v>
      </c>
      <c r="F630" s="513">
        <f t="shared" si="138"/>
        <v>94.320000000000007</v>
      </c>
      <c r="G630" s="510">
        <v>42704</v>
      </c>
      <c r="H630" s="528">
        <v>1000</v>
      </c>
      <c r="I630" s="512">
        <v>17.079999999999998</v>
      </c>
      <c r="J630" s="513">
        <v>0.37</v>
      </c>
      <c r="K630" s="513">
        <f t="shared" si="137"/>
        <v>17079.63</v>
      </c>
      <c r="L630" s="511"/>
      <c r="M630" s="513"/>
    </row>
    <row r="631" spans="1:13" x14ac:dyDescent="0.25">
      <c r="A631" s="511"/>
      <c r="B631" s="560">
        <v>42655</v>
      </c>
      <c r="C631" s="511">
        <v>22</v>
      </c>
      <c r="D631" s="512">
        <v>15.48</v>
      </c>
      <c r="E631" s="513">
        <v>0</v>
      </c>
      <c r="F631" s="513">
        <f>C631*D631+E631</f>
        <v>340.56</v>
      </c>
      <c r="G631" s="510">
        <v>42704</v>
      </c>
      <c r="H631" s="528">
        <v>1000</v>
      </c>
      <c r="I631" s="512">
        <v>17.32</v>
      </c>
      <c r="J631" s="513">
        <v>0.38</v>
      </c>
      <c r="K631" s="513">
        <f t="shared" si="137"/>
        <v>17319.62</v>
      </c>
      <c r="L631" s="511"/>
      <c r="M631" s="513"/>
    </row>
    <row r="632" spans="1:13" x14ac:dyDescent="0.25">
      <c r="A632" s="511"/>
      <c r="B632" s="560">
        <v>42655</v>
      </c>
      <c r="C632" s="511">
        <v>300</v>
      </c>
      <c r="D632" s="512">
        <v>15.48</v>
      </c>
      <c r="E632" s="513">
        <v>0</v>
      </c>
      <c r="F632" s="513">
        <f>C632*D632+E632</f>
        <v>4644</v>
      </c>
      <c r="G632" s="510">
        <v>42704</v>
      </c>
      <c r="H632" s="528">
        <v>500</v>
      </c>
      <c r="I632" s="512">
        <v>17.64</v>
      </c>
      <c r="J632" s="513">
        <v>0.19</v>
      </c>
      <c r="K632" s="513">
        <f t="shared" si="137"/>
        <v>8819.81</v>
      </c>
      <c r="L632" s="511"/>
      <c r="M632" s="513"/>
    </row>
    <row r="633" spans="1:13" x14ac:dyDescent="0.25">
      <c r="A633" s="615"/>
      <c r="B633" s="560">
        <v>42668</v>
      </c>
      <c r="C633" s="511">
        <v>500</v>
      </c>
      <c r="D633" s="512">
        <v>14.26</v>
      </c>
      <c r="E633" s="513">
        <v>-2.5</v>
      </c>
      <c r="F633" s="513">
        <f t="shared" ref="F633:F642" si="139">C633*D633+E633</f>
        <v>7127.5</v>
      </c>
      <c r="G633" s="510">
        <v>42705</v>
      </c>
      <c r="H633" s="528">
        <v>528</v>
      </c>
      <c r="I633" s="512">
        <v>18.7</v>
      </c>
      <c r="J633" s="513">
        <v>0.22</v>
      </c>
      <c r="K633" s="513">
        <f t="shared" si="137"/>
        <v>9873.380000000001</v>
      </c>
      <c r="L633" s="511"/>
      <c r="M633" s="513"/>
    </row>
    <row r="634" spans="1:13" x14ac:dyDescent="0.25">
      <c r="A634" s="615"/>
      <c r="B634" s="560">
        <v>42668</v>
      </c>
      <c r="C634" s="511">
        <v>500</v>
      </c>
      <c r="D634" s="512">
        <v>14.16</v>
      </c>
      <c r="E634" s="513">
        <v>0</v>
      </c>
      <c r="F634" s="513">
        <f t="shared" si="139"/>
        <v>7080</v>
      </c>
      <c r="G634" s="510">
        <v>42711</v>
      </c>
      <c r="H634" s="528">
        <v>500</v>
      </c>
      <c r="I634" s="512">
        <v>18.329999999999998</v>
      </c>
      <c r="J634" s="513">
        <v>0.2</v>
      </c>
      <c r="K634" s="513">
        <f t="shared" si="137"/>
        <v>9164.7999999999993</v>
      </c>
      <c r="L634" s="511"/>
      <c r="M634" s="513"/>
    </row>
    <row r="635" spans="1:13" x14ac:dyDescent="0.25">
      <c r="A635" s="615"/>
      <c r="B635" s="560">
        <v>42670</v>
      </c>
      <c r="C635" s="511">
        <v>500</v>
      </c>
      <c r="D635" s="512">
        <v>14.18</v>
      </c>
      <c r="E635" s="513">
        <v>0</v>
      </c>
      <c r="F635" s="513">
        <f t="shared" si="139"/>
        <v>7090</v>
      </c>
      <c r="G635" s="510">
        <v>42713</v>
      </c>
      <c r="H635" s="528">
        <v>500</v>
      </c>
      <c r="I635" s="512">
        <v>18.28</v>
      </c>
      <c r="J635" s="513">
        <v>0.2</v>
      </c>
      <c r="K635" s="513">
        <f t="shared" si="137"/>
        <v>9139.7999999999993</v>
      </c>
      <c r="L635" s="511"/>
      <c r="M635" s="513"/>
    </row>
    <row r="636" spans="1:13" x14ac:dyDescent="0.25">
      <c r="A636" s="615"/>
      <c r="B636" s="560">
        <v>42670</v>
      </c>
      <c r="C636" s="511">
        <v>500</v>
      </c>
      <c r="D636" s="512">
        <v>14.05</v>
      </c>
      <c r="E636" s="513">
        <v>0</v>
      </c>
      <c r="F636" s="513">
        <f t="shared" si="139"/>
        <v>7025</v>
      </c>
      <c r="G636" s="510">
        <v>42718</v>
      </c>
      <c r="H636" s="528">
        <v>200</v>
      </c>
      <c r="I636" s="512">
        <v>18.78</v>
      </c>
      <c r="J636" s="513">
        <v>0.08</v>
      </c>
      <c r="K636" s="513">
        <f t="shared" si="137"/>
        <v>3755.92</v>
      </c>
      <c r="L636" s="511"/>
      <c r="M636" s="513"/>
    </row>
    <row r="637" spans="1:13" x14ac:dyDescent="0.25">
      <c r="A637" s="615"/>
      <c r="B637" s="560">
        <v>42670</v>
      </c>
      <c r="C637" s="511">
        <v>500</v>
      </c>
      <c r="D637" s="512">
        <v>13.88</v>
      </c>
      <c r="E637" s="513">
        <v>0</v>
      </c>
      <c r="F637" s="513">
        <f t="shared" si="139"/>
        <v>6940</v>
      </c>
      <c r="G637" s="510">
        <v>42734</v>
      </c>
      <c r="H637" s="528">
        <v>1000</v>
      </c>
      <c r="I637" s="512">
        <v>17.72</v>
      </c>
      <c r="J637" s="513">
        <v>0.39</v>
      </c>
      <c r="K637" s="513">
        <f t="shared" si="137"/>
        <v>17719.61</v>
      </c>
      <c r="L637" s="511"/>
      <c r="M637" s="513"/>
    </row>
    <row r="638" spans="1:13" x14ac:dyDescent="0.25">
      <c r="A638" s="511"/>
      <c r="B638" s="560">
        <v>42671</v>
      </c>
      <c r="C638" s="511">
        <v>1000</v>
      </c>
      <c r="D638" s="512">
        <v>14.15</v>
      </c>
      <c r="E638" s="513">
        <v>0</v>
      </c>
      <c r="F638" s="513">
        <f t="shared" si="139"/>
        <v>14150</v>
      </c>
      <c r="G638" s="510">
        <v>42739</v>
      </c>
      <c r="H638" s="528">
        <v>500</v>
      </c>
      <c r="I638" s="512">
        <v>18.079999999999998</v>
      </c>
      <c r="J638" s="513">
        <v>0.2</v>
      </c>
      <c r="K638" s="513">
        <f t="shared" si="137"/>
        <v>9039.7999999999993</v>
      </c>
      <c r="L638" s="511"/>
      <c r="M638" s="513"/>
    </row>
    <row r="639" spans="1:13" x14ac:dyDescent="0.25">
      <c r="A639" s="511"/>
      <c r="B639" s="560">
        <v>42674</v>
      </c>
      <c r="C639" s="511">
        <v>300</v>
      </c>
      <c r="D639" s="512">
        <v>13.28</v>
      </c>
      <c r="E639" s="513">
        <v>-1.5</v>
      </c>
      <c r="F639" s="513">
        <f t="shared" si="139"/>
        <v>3982.5</v>
      </c>
      <c r="G639" s="510">
        <v>42748</v>
      </c>
      <c r="H639" s="528">
        <v>500</v>
      </c>
      <c r="I639" s="512">
        <v>17.48</v>
      </c>
      <c r="J639" s="513">
        <v>0.19</v>
      </c>
      <c r="K639" s="513">
        <f t="shared" si="137"/>
        <v>8739.81</v>
      </c>
      <c r="L639" s="511"/>
      <c r="M639" s="513"/>
    </row>
    <row r="640" spans="1:13" x14ac:dyDescent="0.25">
      <c r="A640" s="511"/>
      <c r="B640" s="560">
        <v>42674</v>
      </c>
      <c r="C640" s="511">
        <v>200</v>
      </c>
      <c r="D640" s="512">
        <v>13.15</v>
      </c>
      <c r="E640" s="513">
        <v>0.02</v>
      </c>
      <c r="F640" s="513">
        <f t="shared" si="139"/>
        <v>2630.02</v>
      </c>
      <c r="G640" s="510">
        <v>42761</v>
      </c>
      <c r="H640" s="528">
        <v>1000</v>
      </c>
      <c r="I640" s="512">
        <v>17.899999999999999</v>
      </c>
      <c r="J640" s="513">
        <v>0.39</v>
      </c>
      <c r="K640" s="513">
        <f t="shared" si="137"/>
        <v>17899.61</v>
      </c>
      <c r="L640" s="511"/>
      <c r="M640" s="513"/>
    </row>
    <row r="641" spans="1:13" x14ac:dyDescent="0.25">
      <c r="A641" s="511"/>
      <c r="B641" s="560">
        <v>42676</v>
      </c>
      <c r="C641" s="511">
        <v>200</v>
      </c>
      <c r="D641" s="512">
        <v>12.89</v>
      </c>
      <c r="E641" s="513">
        <v>0</v>
      </c>
      <c r="F641" s="513">
        <f t="shared" si="139"/>
        <v>2578</v>
      </c>
      <c r="G641" s="510">
        <v>42766</v>
      </c>
      <c r="H641" s="528">
        <v>300</v>
      </c>
      <c r="I641" s="512">
        <v>16.649999999999999</v>
      </c>
      <c r="J641" s="513">
        <v>0.11</v>
      </c>
      <c r="K641" s="513">
        <f t="shared" si="137"/>
        <v>4994.8900000000003</v>
      </c>
      <c r="L641" s="511"/>
      <c r="M641" s="513"/>
    </row>
    <row r="642" spans="1:13" x14ac:dyDescent="0.25">
      <c r="A642" s="511"/>
      <c r="B642" s="560">
        <v>42678</v>
      </c>
      <c r="C642" s="511">
        <v>500</v>
      </c>
      <c r="D642" s="512">
        <v>13.69</v>
      </c>
      <c r="E642" s="513">
        <v>0</v>
      </c>
      <c r="F642" s="513">
        <f t="shared" si="139"/>
        <v>6845</v>
      </c>
      <c r="G642" s="510">
        <v>42767</v>
      </c>
      <c r="H642" s="528">
        <v>612</v>
      </c>
      <c r="I642" s="512">
        <v>17.03</v>
      </c>
      <c r="J642" s="513">
        <v>0.23</v>
      </c>
      <c r="K642" s="513">
        <f t="shared" si="137"/>
        <v>10422.130000000001</v>
      </c>
      <c r="L642" s="511"/>
      <c r="M642" s="513"/>
    </row>
    <row r="643" spans="1:13" x14ac:dyDescent="0.25">
      <c r="A643" s="511"/>
      <c r="B643" s="560">
        <v>42678</v>
      </c>
      <c r="C643" s="511">
        <v>500</v>
      </c>
      <c r="D643" s="512">
        <v>13.69</v>
      </c>
      <c r="E643" s="513">
        <v>0</v>
      </c>
      <c r="F643" s="513">
        <f>C643*D643+E643</f>
        <v>6845</v>
      </c>
      <c r="G643" s="510">
        <v>42767</v>
      </c>
      <c r="H643" s="528">
        <v>288</v>
      </c>
      <c r="I643" s="512">
        <v>17.12</v>
      </c>
      <c r="J643" s="513">
        <v>0.11</v>
      </c>
      <c r="K643" s="513">
        <f t="shared" si="137"/>
        <v>4930.4500000000007</v>
      </c>
      <c r="L643" s="511"/>
      <c r="M643" s="513"/>
    </row>
    <row r="644" spans="1:13" x14ac:dyDescent="0.25">
      <c r="A644" s="511"/>
      <c r="B644" s="560">
        <v>42691</v>
      </c>
      <c r="C644" s="511">
        <v>150</v>
      </c>
      <c r="D644" s="512">
        <v>15.48</v>
      </c>
      <c r="E644" s="513">
        <v>0</v>
      </c>
      <c r="F644" s="513">
        <f t="shared" ref="F644:F660" si="140">C644*D644+E644</f>
        <v>2322</v>
      </c>
      <c r="G644" s="510">
        <v>42767</v>
      </c>
      <c r="H644" s="528">
        <v>700</v>
      </c>
      <c r="I644" s="512">
        <v>16.57</v>
      </c>
      <c r="J644" s="513">
        <v>0.25</v>
      </c>
      <c r="K644" s="513">
        <f t="shared" si="137"/>
        <v>11598.75</v>
      </c>
      <c r="L644" s="511"/>
      <c r="M644" s="513"/>
    </row>
    <row r="645" spans="1:13" x14ac:dyDescent="0.25">
      <c r="A645" s="511"/>
      <c r="B645" s="560">
        <v>42691</v>
      </c>
      <c r="C645" s="511">
        <v>300</v>
      </c>
      <c r="D645" s="512">
        <v>15.48</v>
      </c>
      <c r="E645" s="513">
        <v>0</v>
      </c>
      <c r="F645" s="513">
        <f t="shared" si="140"/>
        <v>4644</v>
      </c>
      <c r="G645" s="510">
        <v>42768</v>
      </c>
      <c r="H645" s="528">
        <v>200</v>
      </c>
      <c r="I645" s="512">
        <v>16.7</v>
      </c>
      <c r="J645" s="513">
        <v>7.0000000000000007E-2</v>
      </c>
      <c r="K645" s="513">
        <f t="shared" si="137"/>
        <v>3339.93</v>
      </c>
      <c r="L645" s="511"/>
      <c r="M645" s="513"/>
    </row>
    <row r="646" spans="1:13" x14ac:dyDescent="0.25">
      <c r="A646" s="511"/>
      <c r="B646" s="560">
        <v>42696</v>
      </c>
      <c r="C646" s="511">
        <v>1000</v>
      </c>
      <c r="D646" s="512">
        <v>16.12</v>
      </c>
      <c r="E646" s="513">
        <v>0</v>
      </c>
      <c r="F646" s="513">
        <f t="shared" si="140"/>
        <v>16120.000000000002</v>
      </c>
      <c r="G646" s="510">
        <v>42768</v>
      </c>
      <c r="H646" s="528">
        <v>500</v>
      </c>
      <c r="I646" s="512">
        <v>16.600000000000001</v>
      </c>
      <c r="J646" s="513">
        <v>-1.82</v>
      </c>
      <c r="K646" s="513">
        <f t="shared" si="137"/>
        <v>8301.82</v>
      </c>
      <c r="L646" s="511"/>
      <c r="M646" s="513"/>
    </row>
    <row r="647" spans="1:13" x14ac:dyDescent="0.25">
      <c r="A647" s="511"/>
      <c r="B647" s="560">
        <v>42699</v>
      </c>
      <c r="C647" s="511">
        <v>200</v>
      </c>
      <c r="D647" s="512">
        <v>16.28</v>
      </c>
      <c r="E647" s="513">
        <v>0</v>
      </c>
      <c r="F647" s="513">
        <f t="shared" si="140"/>
        <v>3256</v>
      </c>
      <c r="G647" s="510">
        <v>42768</v>
      </c>
      <c r="H647" s="528">
        <v>500</v>
      </c>
      <c r="I647" s="512">
        <v>16.75</v>
      </c>
      <c r="J647" s="513">
        <v>0.18</v>
      </c>
      <c r="K647" s="513">
        <f t="shared" si="137"/>
        <v>8374.82</v>
      </c>
      <c r="L647" s="511"/>
      <c r="M647" s="513"/>
    </row>
    <row r="648" spans="1:13" x14ac:dyDescent="0.25">
      <c r="A648" s="615"/>
      <c r="B648" s="560">
        <v>42699</v>
      </c>
      <c r="C648" s="511">
        <v>500</v>
      </c>
      <c r="D648" s="512">
        <v>16.16</v>
      </c>
      <c r="E648" s="513">
        <v>0</v>
      </c>
      <c r="F648" s="513">
        <f t="shared" si="140"/>
        <v>8080</v>
      </c>
      <c r="G648" s="510">
        <v>42769</v>
      </c>
      <c r="H648" s="616">
        <v>400</v>
      </c>
      <c r="I648" s="617">
        <v>16.95</v>
      </c>
      <c r="J648" s="618">
        <v>0.15</v>
      </c>
      <c r="K648" s="618">
        <f t="shared" si="137"/>
        <v>6779.85</v>
      </c>
      <c r="L648" s="511"/>
      <c r="M648" s="513"/>
    </row>
    <row r="649" spans="1:13" x14ac:dyDescent="0.25">
      <c r="A649" s="615"/>
      <c r="B649" s="560">
        <v>42702</v>
      </c>
      <c r="C649" s="511">
        <v>500</v>
      </c>
      <c r="D649" s="512">
        <v>16.059999999999999</v>
      </c>
      <c r="E649" s="513">
        <v>0</v>
      </c>
      <c r="F649" s="513">
        <f t="shared" si="140"/>
        <v>8029.9999999999991</v>
      </c>
      <c r="G649" s="510">
        <v>42769</v>
      </c>
      <c r="H649" s="616">
        <v>300</v>
      </c>
      <c r="I649" s="617">
        <v>17.32</v>
      </c>
      <c r="J649" s="618">
        <v>0.11</v>
      </c>
      <c r="K649" s="618">
        <f t="shared" si="137"/>
        <v>5195.8900000000003</v>
      </c>
      <c r="L649" s="511"/>
      <c r="M649" s="513"/>
    </row>
    <row r="650" spans="1:13" x14ac:dyDescent="0.25">
      <c r="A650" s="615"/>
      <c r="B650" s="560">
        <v>42702</v>
      </c>
      <c r="C650" s="511">
        <v>200</v>
      </c>
      <c r="D650" s="512">
        <v>15.8</v>
      </c>
      <c r="E650" s="513">
        <v>0</v>
      </c>
      <c r="F650" s="513">
        <f t="shared" si="140"/>
        <v>3160</v>
      </c>
      <c r="G650" s="510">
        <v>42781</v>
      </c>
      <c r="H650" s="528">
        <v>600</v>
      </c>
      <c r="I650" s="512">
        <v>16.52</v>
      </c>
      <c r="J650" s="513">
        <v>0.22</v>
      </c>
      <c r="K650" s="513">
        <f t="shared" si="137"/>
        <v>9911.7800000000007</v>
      </c>
      <c r="L650" s="511"/>
      <c r="M650" s="513"/>
    </row>
    <row r="651" spans="1:13" x14ac:dyDescent="0.25">
      <c r="A651" s="615"/>
      <c r="B651" s="560">
        <v>42702</v>
      </c>
      <c r="C651" s="511">
        <v>300</v>
      </c>
      <c r="D651" s="512">
        <v>15.65</v>
      </c>
      <c r="E651" s="513">
        <v>0</v>
      </c>
      <c r="F651" s="513">
        <f t="shared" si="140"/>
        <v>4695</v>
      </c>
      <c r="G651" s="510">
        <v>42781</v>
      </c>
      <c r="H651" s="528">
        <v>300</v>
      </c>
      <c r="I651" s="512">
        <v>16.440000000000001</v>
      </c>
      <c r="J651" s="513">
        <v>0.11</v>
      </c>
      <c r="K651" s="513">
        <f t="shared" si="137"/>
        <v>4931.8900000000003</v>
      </c>
      <c r="L651" s="511"/>
      <c r="M651" s="513"/>
    </row>
    <row r="652" spans="1:13" x14ac:dyDescent="0.25">
      <c r="A652" s="511"/>
      <c r="B652" s="560">
        <v>42703</v>
      </c>
      <c r="C652" s="511">
        <v>300</v>
      </c>
      <c r="D652" s="512">
        <v>14.78</v>
      </c>
      <c r="E652" s="513">
        <v>0</v>
      </c>
      <c r="F652" s="513">
        <f t="shared" si="140"/>
        <v>4434</v>
      </c>
      <c r="G652" s="510">
        <v>42782</v>
      </c>
      <c r="H652" s="528">
        <v>300</v>
      </c>
      <c r="I652" s="512">
        <v>17</v>
      </c>
      <c r="J652" s="513">
        <v>0.11</v>
      </c>
      <c r="K652" s="513">
        <f t="shared" si="137"/>
        <v>5099.8900000000003</v>
      </c>
      <c r="L652" s="511"/>
      <c r="M652" s="513"/>
    </row>
    <row r="653" spans="1:13" x14ac:dyDescent="0.25">
      <c r="A653" s="511"/>
      <c r="B653" s="560">
        <v>42705</v>
      </c>
      <c r="C653" s="511">
        <v>350</v>
      </c>
      <c r="D653" s="512">
        <v>17.600000000000001</v>
      </c>
      <c r="E653" s="513">
        <v>0</v>
      </c>
      <c r="F653" s="513">
        <f t="shared" si="140"/>
        <v>6160.0000000000009</v>
      </c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>
        <v>42711</v>
      </c>
      <c r="C654" s="511">
        <v>500</v>
      </c>
      <c r="D654" s="512">
        <v>18.12</v>
      </c>
      <c r="E654" s="513">
        <v>0</v>
      </c>
      <c r="F654" s="513">
        <f t="shared" si="140"/>
        <v>9060</v>
      </c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>
        <v>42713</v>
      </c>
      <c r="C655" s="511">
        <v>500</v>
      </c>
      <c r="D655" s="512">
        <v>18.12</v>
      </c>
      <c r="E655" s="513">
        <v>0</v>
      </c>
      <c r="F655" s="513">
        <f t="shared" si="140"/>
        <v>9060</v>
      </c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>
        <v>42718</v>
      </c>
      <c r="C656" s="511">
        <v>200</v>
      </c>
      <c r="D656" s="512">
        <v>18.73</v>
      </c>
      <c r="E656" s="513">
        <v>-1</v>
      </c>
      <c r="F656" s="513">
        <f t="shared" si="140"/>
        <v>3745</v>
      </c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>
        <v>42733</v>
      </c>
      <c r="C657" s="511">
        <v>1000</v>
      </c>
      <c r="D657" s="512">
        <v>17.64</v>
      </c>
      <c r="E657" s="513">
        <v>-1.5</v>
      </c>
      <c r="F657" s="513">
        <f t="shared" si="140"/>
        <v>17638.5</v>
      </c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11"/>
      <c r="B658" s="560">
        <v>42734</v>
      </c>
      <c r="C658" s="511">
        <v>1000</v>
      </c>
      <c r="D658" s="512">
        <v>17.329999999999998</v>
      </c>
      <c r="E658" s="513">
        <v>0</v>
      </c>
      <c r="F658" s="513">
        <f t="shared" si="140"/>
        <v>17330</v>
      </c>
      <c r="G658" s="511"/>
      <c r="H658" s="528"/>
      <c r="I658" s="512"/>
      <c r="J658" s="513"/>
      <c r="K658" s="513"/>
      <c r="L658" s="511"/>
      <c r="M658" s="513"/>
    </row>
    <row r="659" spans="1:13" x14ac:dyDescent="0.25">
      <c r="A659" s="511"/>
      <c r="B659" s="560">
        <v>42741</v>
      </c>
      <c r="C659" s="511">
        <v>500</v>
      </c>
      <c r="D659" s="512">
        <v>17.88</v>
      </c>
      <c r="E659" s="513">
        <v>0</v>
      </c>
      <c r="F659" s="513">
        <f t="shared" si="140"/>
        <v>8940</v>
      </c>
      <c r="G659" s="511"/>
      <c r="H659" s="528"/>
      <c r="I659" s="512"/>
      <c r="J659" s="513"/>
      <c r="K659" s="513"/>
      <c r="L659" s="511"/>
      <c r="M659" s="513"/>
    </row>
    <row r="660" spans="1:13" x14ac:dyDescent="0.25">
      <c r="A660" s="511"/>
      <c r="B660" s="560">
        <v>42748</v>
      </c>
      <c r="C660" s="511">
        <v>500</v>
      </c>
      <c r="D660" s="512">
        <v>17.260000000000002</v>
      </c>
      <c r="E660" s="513">
        <v>0</v>
      </c>
      <c r="F660" s="513">
        <f t="shared" si="140"/>
        <v>8630</v>
      </c>
      <c r="G660" s="511"/>
      <c r="H660" s="528"/>
      <c r="I660" s="512"/>
      <c r="J660" s="513"/>
      <c r="K660" s="513"/>
      <c r="L660" s="511"/>
      <c r="M660" s="513"/>
    </row>
    <row r="661" spans="1:13" x14ac:dyDescent="0.25">
      <c r="A661" s="511"/>
      <c r="B661" s="560"/>
      <c r="C661" s="511"/>
      <c r="D661" s="512"/>
      <c r="E661" s="513"/>
      <c r="F661" s="513"/>
      <c r="G661" s="511"/>
      <c r="H661" s="528"/>
      <c r="I661" s="512"/>
      <c r="J661" s="513"/>
      <c r="K661" s="513"/>
      <c r="L661" s="511"/>
      <c r="M661" s="513"/>
    </row>
    <row r="662" spans="1:13" x14ac:dyDescent="0.25">
      <c r="A662" s="511"/>
      <c r="B662" s="560"/>
      <c r="C662" s="511"/>
      <c r="D662" s="512"/>
      <c r="E662" s="513"/>
      <c r="F662" s="513"/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614"/>
      <c r="B663" s="560"/>
      <c r="C663" s="511"/>
      <c r="D663" s="512"/>
      <c r="E663" s="513"/>
      <c r="F663" s="513"/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614"/>
      <c r="B664" s="560"/>
      <c r="C664" s="511"/>
      <c r="D664" s="512"/>
      <c r="E664" s="513"/>
      <c r="F664" s="513"/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614"/>
      <c r="B665" s="560"/>
      <c r="C665" s="511"/>
      <c r="D665" s="512"/>
      <c r="E665" s="513"/>
      <c r="F665" s="513"/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614"/>
      <c r="B666" s="560"/>
      <c r="C666" s="511"/>
      <c r="D666" s="512"/>
      <c r="E666" s="513"/>
      <c r="F666" s="513"/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/>
      <c r="C667" s="511"/>
      <c r="D667" s="512"/>
      <c r="E667" s="513"/>
      <c r="F667" s="513"/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/>
      <c r="C668" s="511"/>
      <c r="D668" s="512"/>
      <c r="E668" s="513"/>
      <c r="F668" s="513"/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/>
      <c r="C669" s="511"/>
      <c r="D669" s="512"/>
      <c r="E669" s="513"/>
      <c r="F669" s="513"/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511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511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511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511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30" t="s">
        <v>81</v>
      </c>
      <c r="B684" s="619"/>
      <c r="C684" s="553">
        <f>SUM(C423:C683)</f>
        <v>133812</v>
      </c>
      <c r="D684" s="532"/>
      <c r="E684" s="532"/>
      <c r="F684" s="532">
        <f>SUM(F423:F683)</f>
        <v>1899450.8389999999</v>
      </c>
      <c r="G684" s="531"/>
      <c r="H684" s="553">
        <f>SUM(H423:H683)</f>
        <v>133812</v>
      </c>
      <c r="I684" s="620"/>
      <c r="J684" s="532"/>
      <c r="K684" s="532">
        <f>SUM(K423:K683)</f>
        <v>1911314.2100000016</v>
      </c>
      <c r="L684" s="531"/>
      <c r="M684" s="532">
        <f>SUM(M423:M433)</f>
        <v>2752.2000000000003</v>
      </c>
    </row>
    <row r="685" spans="1:13" ht="15.75" thickBot="1" x14ac:dyDescent="0.3">
      <c r="A685" s="533" t="s">
        <v>194</v>
      </c>
      <c r="B685" s="621"/>
      <c r="C685" s="535">
        <f>SumByColor($A$61, C423:C683)</f>
        <v>0</v>
      </c>
      <c r="D685" s="535"/>
      <c r="E685" s="535"/>
      <c r="F685" s="536">
        <f>SumByColor($A$61, F423:F683)</f>
        <v>0</v>
      </c>
      <c r="G685" s="535"/>
      <c r="H685" s="535">
        <f>SumByColor($A$61, H423:H683)</f>
        <v>0</v>
      </c>
      <c r="I685" s="535"/>
      <c r="J685" s="536"/>
      <c r="K685" s="536">
        <f>SumByColor($A$61, K423:K683)</f>
        <v>0</v>
      </c>
      <c r="L685" s="535"/>
      <c r="M685" s="536">
        <f>SumByColor($A$61, M423:M683)</f>
        <v>0</v>
      </c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</sheetData>
  <mergeCells count="3">
    <mergeCell ref="O41:P41"/>
    <mergeCell ref="Z2:AB2"/>
    <mergeCell ref="Z3:AB3"/>
  </mergeCells>
  <conditionalFormatting sqref="F169:F187 H169:H187 H322 F322 H393:H417 F393:F417">
    <cfRule type="expression" dxfId="1329" priority="109">
      <formula>F169&gt;0</formula>
    </cfRule>
    <cfRule type="expression" dxfId="1328" priority="110">
      <formula>F169&lt;0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62:F168">
    <cfRule type="expression" dxfId="1327" priority="102">
      <formula>F162&gt;0</formula>
    </cfRule>
    <cfRule type="expression" dxfId="1326" priority="103">
      <formula>F162&lt;0</formula>
    </cfRule>
  </conditionalFormatting>
  <conditionalFormatting sqref="H162:H168">
    <cfRule type="expression" dxfId="1325" priority="98">
      <formula>H162&gt;0</formula>
    </cfRule>
    <cfRule type="expression" dxfId="1324" priority="99">
      <formula>H162&lt;0</formula>
    </cfRule>
  </conditionalFormatting>
  <conditionalFormatting sqref="Q8">
    <cfRule type="expression" dxfId="1323" priority="84">
      <formula>Q8&gt;0</formula>
    </cfRule>
    <cfRule type="expression" dxfId="1322" priority="85">
      <formula>Q8&lt;0</formula>
    </cfRule>
  </conditionalFormatting>
  <conditionalFormatting sqref="Q7">
    <cfRule type="expression" dxfId="1321" priority="86">
      <formula>Q7&gt;0</formula>
    </cfRule>
    <cfRule type="expression" dxfId="1320" priority="87">
      <formula>Q7&lt;0</formula>
    </cfRule>
  </conditionalFormatting>
  <conditionalFormatting sqref="F270:F276">
    <cfRule type="expression" dxfId="1319" priority="58">
      <formula>F270&gt;0</formula>
    </cfRule>
    <cfRule type="expression" dxfId="1318" priority="59">
      <formula>F270&lt;0</formula>
    </cfRule>
  </conditionalFormatting>
  <conditionalFormatting sqref="F195:F213 H195:H213">
    <cfRule type="expression" dxfId="1317" priority="80">
      <formula>F195&gt;0</formula>
    </cfRule>
    <cfRule type="expression" dxfId="1316" priority="81">
      <formula>F195&lt;0</formula>
    </cfRule>
  </conditionalFormatting>
  <conditionalFormatting sqref="F188:F194">
    <cfRule type="expression" dxfId="1315" priority="78">
      <formula>F188&gt;0</formula>
    </cfRule>
    <cfRule type="expression" dxfId="1314" priority="79">
      <formula>F188&lt;0</formula>
    </cfRule>
  </conditionalFormatting>
  <conditionalFormatting sqref="H188:H194">
    <cfRule type="expression" dxfId="1313" priority="76">
      <formula>H188&gt;0</formula>
    </cfRule>
    <cfRule type="expression" dxfId="1312" priority="77">
      <formula>H188&lt;0</formula>
    </cfRule>
  </conditionalFormatting>
  <conditionalFormatting sqref="F221:F239 H221:H239">
    <cfRule type="expression" dxfId="1311" priority="74">
      <formula>F221&gt;0</formula>
    </cfRule>
    <cfRule type="expression" dxfId="1310" priority="75">
      <formula>F221&lt;0</formula>
    </cfRule>
  </conditionalFormatting>
  <conditionalFormatting sqref="F214:F220">
    <cfRule type="expression" dxfId="1309" priority="72">
      <formula>F214&gt;0</formula>
    </cfRule>
    <cfRule type="expression" dxfId="1308" priority="73">
      <formula>F214&lt;0</formula>
    </cfRule>
  </conditionalFormatting>
  <conditionalFormatting sqref="H214:H220">
    <cfRule type="expression" dxfId="1307" priority="70">
      <formula>H214&gt;0</formula>
    </cfRule>
    <cfRule type="expression" dxfId="1306" priority="71">
      <formula>H214&lt;0</formula>
    </cfRule>
  </conditionalFormatting>
  <conditionalFormatting sqref="F247:F264 H247:H264">
    <cfRule type="expression" dxfId="1305" priority="68">
      <formula>F247&gt;0</formula>
    </cfRule>
    <cfRule type="expression" dxfId="1304" priority="69">
      <formula>F247&lt;0</formula>
    </cfRule>
  </conditionalFormatting>
  <conditionalFormatting sqref="F240:F246">
    <cfRule type="expression" dxfId="1303" priority="66">
      <formula>F240&gt;0</formula>
    </cfRule>
    <cfRule type="expression" dxfId="1302" priority="67">
      <formula>F240&lt;0</formula>
    </cfRule>
  </conditionalFormatting>
  <conditionalFormatting sqref="H240:H246">
    <cfRule type="expression" dxfId="1301" priority="64">
      <formula>H240&gt;0</formula>
    </cfRule>
    <cfRule type="expression" dxfId="1300" priority="65">
      <formula>H240&lt;0</formula>
    </cfRule>
  </conditionalFormatting>
  <conditionalFormatting sqref="F265:F269 H265:H269">
    <cfRule type="expression" dxfId="1299" priority="62">
      <formula>F265&gt;0</formula>
    </cfRule>
    <cfRule type="expression" dxfId="1298" priority="63">
      <formula>F265&lt;0</formula>
    </cfRule>
  </conditionalFormatting>
  <conditionalFormatting sqref="F277:F292 H277:H292">
    <cfRule type="expression" dxfId="1297" priority="60">
      <formula>F277&gt;0</formula>
    </cfRule>
    <cfRule type="expression" dxfId="1296" priority="61">
      <formula>F277&lt;0</formula>
    </cfRule>
  </conditionalFormatting>
  <conditionalFormatting sqref="H270:H276">
    <cfRule type="expression" dxfId="1295" priority="56">
      <formula>H270&gt;0</formula>
    </cfRule>
    <cfRule type="expression" dxfId="1294" priority="57">
      <formula>H270&lt;0</formula>
    </cfRule>
  </conditionalFormatting>
  <conditionalFormatting sqref="F293 H293">
    <cfRule type="expression" dxfId="1293" priority="54">
      <formula>F293&gt;0</formula>
    </cfRule>
    <cfRule type="expression" dxfId="1292" priority="55">
      <formula>F293&lt;0</formula>
    </cfRule>
  </conditionalFormatting>
  <conditionalFormatting sqref="F294:F298 H294:H298">
    <cfRule type="expression" dxfId="1291" priority="52">
      <formula>F294&gt;0</formula>
    </cfRule>
    <cfRule type="expression" dxfId="1290" priority="53">
      <formula>F294&lt;0</formula>
    </cfRule>
  </conditionalFormatting>
  <conditionalFormatting sqref="F306:F321 H306:H321">
    <cfRule type="expression" dxfId="1289" priority="50">
      <formula>F306&gt;0</formula>
    </cfRule>
    <cfRule type="expression" dxfId="1288" priority="51">
      <formula>F306&lt;0</formula>
    </cfRule>
  </conditionalFormatting>
  <conditionalFormatting sqref="F299:F305">
    <cfRule type="expression" dxfId="1287" priority="48">
      <formula>F299&gt;0</formula>
    </cfRule>
    <cfRule type="expression" dxfId="1286" priority="49">
      <formula>F299&lt;0</formula>
    </cfRule>
  </conditionalFormatting>
  <conditionalFormatting sqref="H299:H305">
    <cfRule type="expression" dxfId="1285" priority="46">
      <formula>H299&gt;0</formula>
    </cfRule>
    <cfRule type="expression" dxfId="1284" priority="47">
      <formula>H299&lt;0</formula>
    </cfRule>
  </conditionalFormatting>
  <conditionalFormatting sqref="F323:F328 H323:H328">
    <cfRule type="expression" dxfId="1283" priority="44">
      <formula>F323&gt;0</formula>
    </cfRule>
    <cfRule type="expression" dxfId="1282" priority="45">
      <formula>F323&lt;0</formula>
    </cfRule>
  </conditionalFormatting>
  <conditionalFormatting sqref="F329 H329">
    <cfRule type="expression" dxfId="1281" priority="42">
      <formula>F329&gt;0</formula>
    </cfRule>
    <cfRule type="expression" dxfId="1280" priority="43">
      <formula>F329&lt;0</formula>
    </cfRule>
  </conditionalFormatting>
  <conditionalFormatting sqref="F330:F334 H330:H334">
    <cfRule type="expression" dxfId="1279" priority="40">
      <formula>F330&gt;0</formula>
    </cfRule>
    <cfRule type="expression" dxfId="1278" priority="41">
      <formula>F330&lt;0</formula>
    </cfRule>
  </conditionalFormatting>
  <conditionalFormatting sqref="F342:F357 H342:H357">
    <cfRule type="expression" dxfId="1277" priority="38">
      <formula>F342&gt;0</formula>
    </cfRule>
    <cfRule type="expression" dxfId="1276" priority="39">
      <formula>F342&lt;0</formula>
    </cfRule>
  </conditionalFormatting>
  <conditionalFormatting sqref="F335:F341">
    <cfRule type="expression" dxfId="1275" priority="36">
      <formula>F335&gt;0</formula>
    </cfRule>
    <cfRule type="expression" dxfId="1274" priority="37">
      <formula>F335&lt;0</formula>
    </cfRule>
  </conditionalFormatting>
  <conditionalFormatting sqref="H335:H341">
    <cfRule type="expression" dxfId="1273" priority="34">
      <formula>H335&gt;0</formula>
    </cfRule>
    <cfRule type="expression" dxfId="1272" priority="35">
      <formula>H335&lt;0</formula>
    </cfRule>
  </conditionalFormatting>
  <conditionalFormatting sqref="F358:F363 H358:H363">
    <cfRule type="expression" dxfId="1271" priority="32">
      <formula>F358&gt;0</formula>
    </cfRule>
    <cfRule type="expression" dxfId="1270" priority="33">
      <formula>F358&lt;0</formula>
    </cfRule>
  </conditionalFormatting>
  <conditionalFormatting sqref="F364 H364">
    <cfRule type="expression" dxfId="1269" priority="30">
      <formula>F364&gt;0</formula>
    </cfRule>
    <cfRule type="expression" dxfId="1268" priority="31">
      <formula>F364&lt;0</formula>
    </cfRule>
  </conditionalFormatting>
  <conditionalFormatting sqref="F365:F369 H365:H369">
    <cfRule type="expression" dxfId="1267" priority="28">
      <formula>F365&gt;0</formula>
    </cfRule>
    <cfRule type="expression" dxfId="1266" priority="29">
      <formula>F365&lt;0</formula>
    </cfRule>
  </conditionalFormatting>
  <conditionalFormatting sqref="F377:F392 H377:H392">
    <cfRule type="expression" dxfId="1265" priority="26">
      <formula>F377&gt;0</formula>
    </cfRule>
    <cfRule type="expression" dxfId="1264" priority="27">
      <formula>F377&lt;0</formula>
    </cfRule>
  </conditionalFormatting>
  <conditionalFormatting sqref="F370:F376">
    <cfRule type="expression" dxfId="1263" priority="24">
      <formula>F370&gt;0</formula>
    </cfRule>
    <cfRule type="expression" dxfId="1262" priority="25">
      <formula>F370&lt;0</formula>
    </cfRule>
  </conditionalFormatting>
  <conditionalFormatting sqref="H370:H376">
    <cfRule type="expression" dxfId="1261" priority="22">
      <formula>H370&gt;0</formula>
    </cfRule>
    <cfRule type="expression" dxfId="1260" priority="23">
      <formula>H370&lt;0</formula>
    </cfRule>
  </conditionalFormatting>
  <conditionalFormatting sqref="M421">
    <cfRule type="expression" dxfId="1259" priority="20">
      <formula>M421&gt;0</formula>
    </cfRule>
    <cfRule type="expression" dxfId="1258" priority="21">
      <formula>M421&lt;0</formula>
    </cfRule>
  </conditionalFormatting>
  <conditionalFormatting sqref="F83:F156 H83:H156">
    <cfRule type="expression" dxfId="1257" priority="18">
      <formula>F83&gt;0</formula>
    </cfRule>
    <cfRule type="expression" dxfId="1256" priority="19">
      <formula>F83&lt;0</formula>
    </cfRule>
  </conditionalFormatting>
  <conditionalFormatting sqref="F71:F82">
    <cfRule type="expression" dxfId="1255" priority="16">
      <formula>F71&gt;0</formula>
    </cfRule>
    <cfRule type="expression" dxfId="1254" priority="17">
      <formula>F71&lt;0</formula>
    </cfRule>
  </conditionalFormatting>
  <conditionalFormatting sqref="H71:H82">
    <cfRule type="expression" dxfId="1253" priority="14">
      <formula>H71&gt;0</formula>
    </cfRule>
    <cfRule type="expression" dxfId="1252" priority="15">
      <formula>H71&lt;0</formula>
    </cfRule>
  </conditionalFormatting>
  <conditionalFormatting sqref="F65:F70 H65:H70">
    <cfRule type="expression" dxfId="1251" priority="12">
      <formula>F65&gt;0</formula>
    </cfRule>
    <cfRule type="expression" dxfId="1250" priority="13">
      <formula>F65&lt;0</formula>
    </cfRule>
  </conditionalFormatting>
  <conditionalFormatting sqref="J67:K67">
    <cfRule type="expression" dxfId="1249" priority="10">
      <formula>J67&gt;0</formula>
    </cfRule>
    <cfRule type="expression" dxfId="1248" priority="11">
      <formula>J67&lt;0</formula>
    </cfRule>
  </conditionalFormatting>
  <conditionalFormatting sqref="J68:K74 K73:K156">
    <cfRule type="expression" dxfId="1247" priority="8">
      <formula>J68&gt;0</formula>
    </cfRule>
    <cfRule type="expression" dxfId="1246" priority="9">
      <formula>J68&lt;0</formula>
    </cfRule>
  </conditionalFormatting>
  <conditionalFormatting sqref="L67:L156">
    <cfRule type="expression" dxfId="1245" priority="4">
      <formula>L67&gt;0</formula>
    </cfRule>
    <cfRule type="expression" dxfId="1244" priority="5">
      <formula>L67&lt;0</formula>
    </cfRule>
  </conditionalFormatting>
  <conditionalFormatting sqref="Q10">
    <cfRule type="expression" dxfId="1243" priority="2">
      <formula>Q10&gt;0</formula>
    </cfRule>
    <cfRule type="expression" dxfId="124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2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B2" s="486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17.45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3490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0</v>
      </c>
      <c r="R7" s="29">
        <v>43126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19.195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19.020500000000002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18.846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18.671500000000002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18.497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18.322500000000002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18.148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17.973500000000001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17.798999999999999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17.624500000000001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17.45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17.275499999999997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17.100999999999999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16.926499999999997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16.751999999999999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16.577499999999997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16.402999999999999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16.2285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16.053999999999998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15.8795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15.705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1" priority="21">
      <formula>F47&gt;0</formula>
    </cfRule>
    <cfRule type="expression" dxfId="1240" priority="22">
      <formula>F47&lt;0</formula>
    </cfRule>
  </conditionalFormatting>
  <conditionalFormatting sqref="Q7">
    <cfRule type="expression" dxfId="1239" priority="19">
      <formula>Q7&gt;0</formula>
    </cfRule>
    <cfRule type="expression" dxfId="1238" priority="20">
      <formula>Q7&lt;0</formula>
    </cfRule>
  </conditionalFormatting>
  <conditionalFormatting sqref="Q8">
    <cfRule type="expression" dxfId="1237" priority="17">
      <formula>Q8&gt;0</formula>
    </cfRule>
    <cfRule type="expression" dxfId="1236" priority="18">
      <formula>Q8&lt;0</formula>
    </cfRule>
  </conditionalFormatting>
  <conditionalFormatting sqref="F25:F46">
    <cfRule type="expression" dxfId="1235" priority="15">
      <formula>F25&gt;0</formula>
    </cfRule>
    <cfRule type="expression" dxfId="1234" priority="16">
      <formula>F25&lt;0</formula>
    </cfRule>
  </conditionalFormatting>
  <conditionalFormatting sqref="H25:H46">
    <cfRule type="expression" dxfId="1233" priority="13">
      <formula>H25&gt;0</formula>
    </cfRule>
    <cfRule type="expression" dxfId="1232" priority="14">
      <formula>H25&lt;0</formula>
    </cfRule>
  </conditionalFormatting>
  <conditionalFormatting sqref="F89:F110">
    <cfRule type="expression" dxfId="1231" priority="11">
      <formula>F89&gt;0</formula>
    </cfRule>
    <cfRule type="expression" dxfId="1230" priority="12">
      <formula>F89&lt;0</formula>
    </cfRule>
  </conditionalFormatting>
  <conditionalFormatting sqref="H89:H110">
    <cfRule type="expression" dxfId="1229" priority="9">
      <formula>H89&gt;0</formula>
    </cfRule>
    <cfRule type="expression" dxfId="1228" priority="10">
      <formula>H89&lt;0</formula>
    </cfRule>
  </conditionalFormatting>
  <conditionalFormatting sqref="Q10">
    <cfRule type="expression" dxfId="1227" priority="7">
      <formula>Q10&gt;0</formula>
    </cfRule>
    <cfRule type="expression" dxfId="1226" priority="8">
      <formula>Q10&lt;0</formula>
    </cfRule>
  </conditionalFormatting>
  <conditionalFormatting sqref="J25:J38">
    <cfRule type="expression" dxfId="1225" priority="5">
      <formula>J25&gt;0</formula>
    </cfRule>
    <cfRule type="expression" dxfId="1224" priority="6">
      <formula>J25&lt;0</formula>
    </cfRule>
  </conditionalFormatting>
  <conditionalFormatting sqref="K25:K38">
    <cfRule type="expression" dxfId="1223" priority="3">
      <formula>K25&gt;0</formula>
    </cfRule>
    <cfRule type="expression" dxfId="1222" priority="4">
      <formula>K25&lt;0</formula>
    </cfRule>
  </conditionalFormatting>
  <conditionalFormatting sqref="L25:L38">
    <cfRule type="expression" dxfId="1221" priority="1">
      <formula>L25&gt;0</formula>
    </cfRule>
    <cfRule type="expression" dxfId="1220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7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11" t="s">
        <v>850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2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2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1400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30.864999999999995</v>
      </c>
      <c r="T3" s="1" t="s">
        <v>474</v>
      </c>
      <c r="W3" s="134"/>
      <c r="Y3" s="1">
        <v>43095</v>
      </c>
      <c r="Z3" t="s">
        <v>852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27.45</v>
      </c>
      <c r="R4" s="226">
        <v>0</v>
      </c>
      <c r="T4" s="159"/>
      <c r="W4" s="134"/>
      <c r="Z4" t="s">
        <v>858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38430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43210.999999999993</v>
      </c>
      <c r="T6" t="s">
        <v>537</v>
      </c>
      <c r="W6" s="134"/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-3033.0299999999988</v>
      </c>
      <c r="R7">
        <v>1300</v>
      </c>
      <c r="W7" s="134"/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K28+M28-F28+Q2*Q4</f>
        <v>-4780.9999999999927</v>
      </c>
      <c r="W8" s="134"/>
    </row>
    <row r="9" spans="1:28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-0.11064312327879461</v>
      </c>
      <c r="W9" s="134"/>
    </row>
    <row r="10" spans="1:28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M175</f>
        <v>1747.9699999999939</v>
      </c>
      <c r="W10" s="134"/>
    </row>
    <row r="11" spans="1:28" x14ac:dyDescent="0.25">
      <c r="B11" s="488">
        <v>42796</v>
      </c>
      <c r="C11" s="4">
        <v>200</v>
      </c>
      <c r="D11" s="235">
        <v>30.38</v>
      </c>
      <c r="E11" s="3">
        <v>0</v>
      </c>
      <c r="F11" s="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0"/>
      <c r="I13" s="3"/>
      <c r="J13" s="3"/>
      <c r="K13" s="3"/>
      <c r="W13" s="134"/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72"/>
      <c r="H14" s="180"/>
      <c r="I14" s="3"/>
      <c r="J14" s="3"/>
      <c r="K14" s="3"/>
      <c r="W14" s="134"/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695">
        <v>42901</v>
      </c>
      <c r="P16" s="691"/>
      <c r="Q16" s="691"/>
      <c r="R16" s="688">
        <v>0.57499999999999996</v>
      </c>
      <c r="S16" s="688">
        <v>0.57999999999999996</v>
      </c>
      <c r="T16" s="691">
        <v>35.6</v>
      </c>
      <c r="U16" s="691">
        <v>36.299999999999997</v>
      </c>
      <c r="V16" s="688"/>
      <c r="W16" s="689"/>
    </row>
    <row r="17" spans="1:23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695">
        <v>42986</v>
      </c>
      <c r="P17" s="691" t="s">
        <v>732</v>
      </c>
      <c r="Q17" s="691" t="s">
        <v>733</v>
      </c>
      <c r="R17" s="690">
        <v>0.39</v>
      </c>
      <c r="S17" s="688">
        <v>0.39</v>
      </c>
      <c r="T17" s="691">
        <v>27.5</v>
      </c>
      <c r="U17" s="691">
        <v>27.6</v>
      </c>
      <c r="V17" s="688" t="s">
        <v>786</v>
      </c>
      <c r="W17" s="689">
        <v>-7.4999999999999997E-2</v>
      </c>
    </row>
    <row r="18" spans="1:23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B22" s="752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"/>
      <c r="H22" s="4"/>
      <c r="I22" s="3"/>
      <c r="J22" s="3"/>
      <c r="K22" s="3"/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89"/>
      <c r="C23" s="4"/>
      <c r="D23" s="235"/>
      <c r="E23" s="3"/>
      <c r="F23" s="3"/>
      <c r="G23" s="4"/>
      <c r="H23" s="4"/>
      <c r="I23" s="3"/>
      <c r="J23" s="3"/>
      <c r="K23" s="3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489"/>
      <c r="C24" s="4"/>
      <c r="D24" s="235"/>
      <c r="E24" s="3"/>
      <c r="F24" s="3"/>
      <c r="G24" s="4"/>
      <c r="H24" s="4"/>
      <c r="I24" s="3"/>
      <c r="J24" s="3"/>
      <c r="K24" s="3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489"/>
      <c r="C25" s="4"/>
      <c r="D25" s="235"/>
      <c r="E25" s="3"/>
      <c r="F25" s="3"/>
      <c r="G25" s="4"/>
      <c r="H25" s="4"/>
      <c r="I25" s="3"/>
      <c r="J25" s="3"/>
      <c r="K25" s="3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29"/>
      <c r="D26" s="78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3800</v>
      </c>
      <c r="D28" s="18"/>
      <c r="E28" s="18"/>
      <c r="F28" s="18">
        <f>SUM(F2:F25)</f>
        <v>102397.24</v>
      </c>
      <c r="G28" s="14"/>
      <c r="H28" s="14">
        <f>SUM(H2:H27)</f>
        <v>2400</v>
      </c>
      <c r="I28" s="18"/>
      <c r="J28" s="18"/>
      <c r="K28" s="18">
        <f>SUM(K2:K27)</f>
        <v>58442.840000000011</v>
      </c>
      <c r="L28" s="14"/>
      <c r="M28" s="18">
        <f>SUM(M2:M27)</f>
        <v>743.4</v>
      </c>
      <c r="W28" s="134"/>
    </row>
    <row r="29" spans="1:23" ht="15.75" thickBot="1" x14ac:dyDescent="0.3">
      <c r="A29" s="347" t="s">
        <v>194</v>
      </c>
      <c r="B29" s="348"/>
      <c r="C29" s="349">
        <f>SumByColor($A$29,C2:C27)</f>
        <v>2400</v>
      </c>
      <c r="D29" s="349"/>
      <c r="E29" s="349"/>
      <c r="F29" s="350">
        <f>SumByColor($A$29,F2:F27)</f>
        <v>57295</v>
      </c>
      <c r="G29" s="22" t="s">
        <v>851</v>
      </c>
      <c r="H29" s="349">
        <f>SumByColor($A$29,H2:H27)</f>
        <v>2400</v>
      </c>
      <c r="I29" s="349"/>
      <c r="J29" s="349"/>
      <c r="K29" s="350">
        <f>SumByColor($A$29,K2:K27)</f>
        <v>58444</v>
      </c>
      <c r="L29" s="349"/>
      <c r="M29" s="350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699"/>
      <c r="W32" s="134"/>
    </row>
    <row r="33" spans="1:23" x14ac:dyDescent="0.25">
      <c r="O33" s="700"/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516</v>
      </c>
      <c r="K34" s="224" t="s">
        <v>150</v>
      </c>
      <c r="L34" s="224" t="s">
        <v>787</v>
      </c>
      <c r="O34" s="700"/>
      <c r="W34" s="134"/>
    </row>
    <row r="35" spans="1:23" x14ac:dyDescent="0.25">
      <c r="A35" t="s">
        <v>347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6">
        <f t="shared" ref="H35:H41" si="4">(E35-D35)/D35</f>
        <v>-4.1421408327884717E-3</v>
      </c>
      <c r="I35" s="39">
        <v>34</v>
      </c>
      <c r="J35" s="39"/>
      <c r="K35" s="39"/>
      <c r="L35" s="39"/>
      <c r="O35" s="700"/>
      <c r="W35" s="134"/>
    </row>
    <row r="36" spans="1:23" x14ac:dyDescent="0.25">
      <c r="A36" t="s">
        <v>347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6">
        <f t="shared" si="4"/>
        <v>-2.7105588256667524E-2</v>
      </c>
      <c r="I36" s="39"/>
      <c r="J36" s="39"/>
      <c r="K36" s="39"/>
      <c r="L36" s="39"/>
      <c r="O36" s="700"/>
      <c r="W36" s="134"/>
    </row>
    <row r="37" spans="1:23" x14ac:dyDescent="0.25">
      <c r="A37" t="s">
        <v>378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6">
        <f t="shared" si="4"/>
        <v>-2.2904340694745579E-2</v>
      </c>
      <c r="I37" s="39">
        <v>33.75</v>
      </c>
      <c r="J37" s="39"/>
      <c r="K37" s="39"/>
      <c r="L37" s="39"/>
      <c r="O37" s="700"/>
      <c r="W37" s="134"/>
    </row>
    <row r="38" spans="1:23" x14ac:dyDescent="0.25">
      <c r="A38" t="s">
        <v>404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6">
        <f t="shared" si="4"/>
        <v>-3.5733114638861192E-3</v>
      </c>
      <c r="I38" s="39"/>
      <c r="J38" s="39"/>
      <c r="K38" s="39"/>
      <c r="L38" s="39"/>
      <c r="O38" s="700"/>
      <c r="W38" s="134"/>
    </row>
    <row r="39" spans="1:23" x14ac:dyDescent="0.25">
      <c r="A39" t="s">
        <v>420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6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379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6">
        <f t="shared" si="4"/>
        <v>-1.4279405270131208E-2</v>
      </c>
      <c r="I40" s="39"/>
      <c r="J40" s="39"/>
      <c r="K40" s="39"/>
      <c r="L40" s="39"/>
      <c r="O40" s="765" t="s">
        <v>78</v>
      </c>
      <c r="P40" s="765"/>
      <c r="W40" s="134"/>
    </row>
    <row r="41" spans="1:23" ht="15.75" thickTop="1" x14ac:dyDescent="0.25">
      <c r="A41" t="s">
        <v>444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6">
        <f t="shared" si="4"/>
        <v>2.7209959849797166E-3</v>
      </c>
      <c r="I41" s="39" t="s">
        <v>452</v>
      </c>
      <c r="J41" s="39"/>
      <c r="K41" s="39"/>
      <c r="L41" s="39"/>
      <c r="O41" s="81">
        <v>1.1000000000000001</v>
      </c>
      <c r="P41" s="81">
        <f>O41*$Q$4</f>
        <v>30.195</v>
      </c>
      <c r="Q41" s="2"/>
      <c r="W41" s="134"/>
    </row>
    <row r="42" spans="1:23" ht="20.25" thickBot="1" x14ac:dyDescent="0.35">
      <c r="A42" t="s">
        <v>348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6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29.920500000000001</v>
      </c>
      <c r="Q42" s="2"/>
      <c r="T42" s="89" t="s">
        <v>112</v>
      </c>
      <c r="W42" s="134"/>
    </row>
    <row r="43" spans="1:23" ht="15.75" thickTop="1" x14ac:dyDescent="0.25">
      <c r="A43" t="s">
        <v>477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6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29.646000000000001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482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6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29.371500000000001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6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29.097000000000001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6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28.822500000000002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6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28.548000000000002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6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28.273499999999999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6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27.998999999999999</v>
      </c>
      <c r="Q49" s="2"/>
      <c r="T49" s="91" t="s">
        <v>103</v>
      </c>
      <c r="U49" s="86" t="s">
        <v>525</v>
      </c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6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27.724499999999999</v>
      </c>
      <c r="Q50" s="2"/>
      <c r="T50" s="91"/>
      <c r="U50" s="86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27.45</v>
      </c>
      <c r="Q51" s="2"/>
      <c r="T51" s="91" t="s">
        <v>104</v>
      </c>
      <c r="U51" s="86" t="s">
        <v>624</v>
      </c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6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27.1755</v>
      </c>
      <c r="Q52" s="2"/>
      <c r="T52" s="91" t="s">
        <v>105</v>
      </c>
      <c r="U52" s="86" t="s">
        <v>625</v>
      </c>
      <c r="W52" s="134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6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26.901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6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26.6265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6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26.351999999999997</v>
      </c>
      <c r="T55" s="91" t="s">
        <v>107</v>
      </c>
      <c r="U55" s="86" t="s">
        <v>626</v>
      </c>
      <c r="W55" s="134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6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185</v>
      </c>
      <c r="O56" s="81">
        <v>0.95</v>
      </c>
      <c r="P56" s="81">
        <f t="shared" si="8"/>
        <v>26.077499999999997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6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25.802999999999997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6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25.528500000000001</v>
      </c>
      <c r="T58" s="91" t="s">
        <v>108</v>
      </c>
      <c r="U58" s="86" t="s">
        <v>563</v>
      </c>
      <c r="W58" s="134"/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6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25.254000000000001</v>
      </c>
      <c r="W59" s="134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6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24.979500000000002</v>
      </c>
      <c r="W60" s="134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6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24.704999999999998</v>
      </c>
      <c r="W61" s="134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6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6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6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6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6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720</v>
      </c>
      <c r="S66" s="22" t="s">
        <v>719</v>
      </c>
      <c r="W66" s="134"/>
    </row>
    <row r="67" spans="1:2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6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6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6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4">C70*(E70-D70)</f>
        <v>-5426.9999999999982</v>
      </c>
      <c r="G70" s="39">
        <f t="shared" ref="G70" si="85">D70*C70</f>
        <v>46002</v>
      </c>
      <c r="H70" s="226">
        <f t="shared" ref="H70" si="86">(E70-D70)/D70</f>
        <v>-0.11797313160297374</v>
      </c>
      <c r="I70" s="197" t="s">
        <v>839</v>
      </c>
      <c r="J70" s="39"/>
      <c r="K70" s="39">
        <v>-3679</v>
      </c>
      <c r="L70" s="39"/>
    </row>
    <row r="71" spans="1:23" x14ac:dyDescent="0.25">
      <c r="A71">
        <v>1400</v>
      </c>
      <c r="B71" s="188">
        <v>43089</v>
      </c>
      <c r="C71" s="10">
        <v>1400</v>
      </c>
      <c r="D71" s="39">
        <v>30.907</v>
      </c>
      <c r="E71" s="39">
        <v>27.32</v>
      </c>
      <c r="F71" s="39">
        <f t="shared" ref="F71" si="87">C71*(E71-D71)</f>
        <v>-5021.7999999999993</v>
      </c>
      <c r="G71" s="39">
        <f t="shared" ref="G71" si="88">D71*C71</f>
        <v>43269.8</v>
      </c>
      <c r="H71" s="226">
        <f t="shared" ref="H71" si="89">(E71-D71)/D71</f>
        <v>-0.11605785097227164</v>
      </c>
      <c r="I71" s="39"/>
      <c r="J71" s="39"/>
      <c r="K71" s="39">
        <v>-3274</v>
      </c>
      <c r="L71" s="39"/>
    </row>
    <row r="72" spans="1:23" x14ac:dyDescent="0.25">
      <c r="A72">
        <v>1300</v>
      </c>
      <c r="B72" s="188">
        <v>43091</v>
      </c>
      <c r="C72" s="10">
        <v>1300</v>
      </c>
      <c r="D72" s="39">
        <v>31.114999999999998</v>
      </c>
      <c r="E72" s="39">
        <v>28.25</v>
      </c>
      <c r="F72" s="39">
        <f t="shared" ref="F72" si="90">C72*(E72-D72)</f>
        <v>-3724.4999999999982</v>
      </c>
      <c r="G72" s="39">
        <f t="shared" ref="G72" si="91">D72*C72</f>
        <v>40449.5</v>
      </c>
      <c r="H72" s="226">
        <f t="shared" ref="H72" si="92">(E72-D72)/D72</f>
        <v>-9.2077775992286628E-2</v>
      </c>
      <c r="I72" s="39"/>
      <c r="J72" s="39"/>
      <c r="K72" s="39">
        <v>-1977</v>
      </c>
      <c r="L72" s="39"/>
    </row>
    <row r="73" spans="1:23" x14ac:dyDescent="0.25">
      <c r="A73">
        <v>1300</v>
      </c>
      <c r="B73" s="188">
        <v>43095</v>
      </c>
      <c r="C73" s="10">
        <v>1400</v>
      </c>
      <c r="D73" s="39">
        <v>30.864999999999998</v>
      </c>
      <c r="E73" s="39">
        <v>27.8</v>
      </c>
      <c r="F73" s="39">
        <f t="shared" ref="F73" si="93">C73*(E73-D73)</f>
        <v>-4290.9999999999964</v>
      </c>
      <c r="G73" s="39">
        <f t="shared" ref="G73" si="94">D73*C73</f>
        <v>43211</v>
      </c>
      <c r="H73" s="226">
        <f t="shared" ref="H73" si="95">(E73-D73)/D73</f>
        <v>-9.9303418111129041E-2</v>
      </c>
      <c r="I73" s="39"/>
      <c r="J73" s="39">
        <v>68.33</v>
      </c>
      <c r="K73" s="39">
        <v>-2543</v>
      </c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77" spans="1:23" x14ac:dyDescent="0.25">
      <c r="B77" s="10"/>
      <c r="C77" s="10"/>
      <c r="D77" s="39"/>
      <c r="E77" s="39"/>
      <c r="F77" s="39"/>
      <c r="G77" s="10"/>
      <c r="H77" s="10"/>
      <c r="I77" s="39"/>
      <c r="J77" s="39"/>
      <c r="K77" s="39"/>
      <c r="L77" s="39"/>
    </row>
    <row r="78" spans="1:23" x14ac:dyDescent="0.25">
      <c r="B78" s="10"/>
      <c r="C78" s="10"/>
      <c r="D78" s="39"/>
      <c r="E78" s="39"/>
      <c r="F78" s="39"/>
      <c r="G78" s="10"/>
      <c r="H78" s="10"/>
      <c r="I78" s="39"/>
      <c r="J78" s="39"/>
      <c r="K78" s="39"/>
      <c r="L78" s="39"/>
    </row>
    <row r="79" spans="1:23" x14ac:dyDescent="0.25">
      <c r="B79" s="10"/>
      <c r="C79" s="10"/>
      <c r="D79" s="39"/>
      <c r="E79" s="39"/>
      <c r="F79" s="39"/>
      <c r="G79" s="10"/>
      <c r="H79" s="10"/>
      <c r="I79" s="39"/>
      <c r="J79" s="39"/>
      <c r="K79" s="39"/>
      <c r="L79" s="39"/>
    </row>
    <row r="80" spans="1:23" x14ac:dyDescent="0.25">
      <c r="B80" s="10"/>
      <c r="C80" s="10"/>
      <c r="D80" s="39"/>
      <c r="E80" s="39"/>
      <c r="F80" s="39"/>
      <c r="G80" s="10"/>
      <c r="H80" s="10"/>
      <c r="I80" s="39"/>
      <c r="J80" s="39"/>
      <c r="K80" s="39"/>
      <c r="L80" s="39"/>
    </row>
    <row r="84" spans="2:9" x14ac:dyDescent="0.25">
      <c r="B84" s="370">
        <v>42484</v>
      </c>
      <c r="C84" s="371">
        <v>100</v>
      </c>
      <c r="D84" s="372">
        <v>35.917999999999999</v>
      </c>
      <c r="E84" s="372">
        <v>35.58</v>
      </c>
      <c r="F84" s="372">
        <f t="shared" ref="F84:F97" si="96">C84*(E84-D84)</f>
        <v>-33.800000000000097</v>
      </c>
      <c r="G84" s="372">
        <f t="shared" ref="G84:G97" si="97">D84*C84</f>
        <v>3591.7999999999997</v>
      </c>
      <c r="H84" s="373">
        <f t="shared" ref="H84:H97" si="98">(E84-D84)/D84</f>
        <v>-9.410323514672336E-3</v>
      </c>
      <c r="I84" s="372"/>
    </row>
    <row r="85" spans="2:9" x14ac:dyDescent="0.25">
      <c r="B85" s="370">
        <v>42485</v>
      </c>
      <c r="C85" s="371">
        <v>100</v>
      </c>
      <c r="D85" s="372">
        <v>35.917999999999999</v>
      </c>
      <c r="E85" s="372">
        <v>36.770000000000003</v>
      </c>
      <c r="F85" s="372">
        <f t="shared" si="96"/>
        <v>85.200000000000387</v>
      </c>
      <c r="G85" s="372">
        <f t="shared" si="97"/>
        <v>3591.7999999999997</v>
      </c>
      <c r="H85" s="373">
        <f t="shared" si="98"/>
        <v>2.3720697143493622E-2</v>
      </c>
      <c r="I85" s="372"/>
    </row>
    <row r="86" spans="2:9" x14ac:dyDescent="0.25">
      <c r="B86" s="370">
        <v>42498</v>
      </c>
      <c r="C86" s="371">
        <v>100</v>
      </c>
      <c r="D86" s="372">
        <v>35.917999999999999</v>
      </c>
      <c r="E86" s="372">
        <v>34.549999999999997</v>
      </c>
      <c r="F86" s="372">
        <f t="shared" si="96"/>
        <v>-136.80000000000021</v>
      </c>
      <c r="G86" s="372">
        <f t="shared" si="97"/>
        <v>3591.7999999999997</v>
      </c>
      <c r="H86" s="373">
        <f t="shared" si="98"/>
        <v>-3.8086753159975562E-2</v>
      </c>
      <c r="I86" s="372"/>
    </row>
    <row r="87" spans="2:9" x14ac:dyDescent="0.25">
      <c r="B87" s="370">
        <v>42508</v>
      </c>
      <c r="C87" s="371">
        <v>140</v>
      </c>
      <c r="D87" s="372">
        <v>35.423999999999999</v>
      </c>
      <c r="E87" s="372">
        <v>34.369999999999997</v>
      </c>
      <c r="F87" s="372">
        <f t="shared" si="96"/>
        <v>-147.56000000000029</v>
      </c>
      <c r="G87" s="372">
        <f t="shared" si="97"/>
        <v>4959.3599999999997</v>
      </c>
      <c r="H87" s="373">
        <f t="shared" si="98"/>
        <v>-2.9753839205058776E-2</v>
      </c>
      <c r="I87" s="372"/>
    </row>
    <row r="88" spans="2:9" x14ac:dyDescent="0.25">
      <c r="B88" s="370">
        <v>42509</v>
      </c>
      <c r="C88" s="371">
        <v>240</v>
      </c>
      <c r="D88" s="372">
        <v>35.034999999999997</v>
      </c>
      <c r="E88" s="372">
        <v>34.83</v>
      </c>
      <c r="F88" s="372">
        <f t="shared" si="96"/>
        <v>-49.199999999999591</v>
      </c>
      <c r="G88" s="372">
        <f t="shared" si="97"/>
        <v>8408.4</v>
      </c>
      <c r="H88" s="373">
        <f t="shared" si="98"/>
        <v>-5.8512915655772315E-3</v>
      </c>
      <c r="I88" s="372"/>
    </row>
    <row r="89" spans="2:9" x14ac:dyDescent="0.25">
      <c r="B89" s="370">
        <v>42514</v>
      </c>
      <c r="C89" s="371">
        <v>200</v>
      </c>
      <c r="D89" s="372">
        <v>34.972000000000001</v>
      </c>
      <c r="E89" s="372">
        <v>35.520000000000003</v>
      </c>
      <c r="F89" s="372">
        <f t="shared" si="96"/>
        <v>109.60000000000036</v>
      </c>
      <c r="G89" s="372">
        <f t="shared" si="97"/>
        <v>6994.4000000000005</v>
      </c>
      <c r="H89" s="373">
        <f t="shared" si="98"/>
        <v>1.5669678600022927E-2</v>
      </c>
      <c r="I89" s="372"/>
    </row>
    <row r="90" spans="2:9" x14ac:dyDescent="0.25">
      <c r="B90" s="370">
        <v>42515</v>
      </c>
      <c r="C90" s="371">
        <v>200</v>
      </c>
      <c r="D90" s="372">
        <v>34.972000000000001</v>
      </c>
      <c r="E90" s="372">
        <v>34.94</v>
      </c>
      <c r="F90" s="372">
        <f t="shared" si="96"/>
        <v>-6.4000000000007162</v>
      </c>
      <c r="G90" s="372">
        <f t="shared" si="97"/>
        <v>6994.4000000000005</v>
      </c>
      <c r="H90" s="373">
        <f t="shared" si="98"/>
        <v>-9.150177284685914E-4</v>
      </c>
      <c r="I90" s="372"/>
    </row>
    <row r="91" spans="2:9" x14ac:dyDescent="0.25">
      <c r="B91" s="370">
        <v>42521</v>
      </c>
      <c r="C91" s="371">
        <v>160</v>
      </c>
      <c r="D91" s="372">
        <v>34.718000000000004</v>
      </c>
      <c r="E91" s="372">
        <v>35.76</v>
      </c>
      <c r="F91" s="372">
        <f t="shared" si="96"/>
        <v>166.71999999999912</v>
      </c>
      <c r="G91" s="372">
        <f t="shared" si="97"/>
        <v>5554.880000000001</v>
      </c>
      <c r="H91" s="373">
        <f t="shared" si="98"/>
        <v>3.0013249611152554E-2</v>
      </c>
      <c r="I91" s="372"/>
    </row>
    <row r="92" spans="2:9" x14ac:dyDescent="0.25">
      <c r="B92" s="370">
        <v>42527</v>
      </c>
      <c r="C92" s="371">
        <v>160</v>
      </c>
      <c r="D92" s="372">
        <v>34.652000000000001</v>
      </c>
      <c r="E92" s="372">
        <v>36.020000000000003</v>
      </c>
      <c r="F92" s="372">
        <f t="shared" si="96"/>
        <v>218.88000000000034</v>
      </c>
      <c r="G92" s="372">
        <f t="shared" si="97"/>
        <v>5544.32</v>
      </c>
      <c r="H92" s="373">
        <f t="shared" si="98"/>
        <v>3.9478240794182211E-2</v>
      </c>
      <c r="I92" s="372"/>
    </row>
    <row r="93" spans="2:9" x14ac:dyDescent="0.25">
      <c r="B93" s="370">
        <v>42498</v>
      </c>
      <c r="C93" s="371">
        <v>160</v>
      </c>
      <c r="D93" s="372">
        <v>34.652000000000001</v>
      </c>
      <c r="E93" s="372">
        <v>36.520000000000003</v>
      </c>
      <c r="F93" s="372">
        <f t="shared" si="96"/>
        <v>298.88000000000034</v>
      </c>
      <c r="G93" s="372">
        <f t="shared" si="97"/>
        <v>5544.32</v>
      </c>
      <c r="H93" s="373">
        <f t="shared" si="98"/>
        <v>5.3907422371003176E-2</v>
      </c>
      <c r="I93" s="372"/>
    </row>
    <row r="94" spans="2:9" x14ac:dyDescent="0.25">
      <c r="B94" s="370">
        <v>42531</v>
      </c>
      <c r="C94" s="371">
        <v>60</v>
      </c>
      <c r="D94" s="372">
        <v>30.757000000000001</v>
      </c>
      <c r="E94" s="372">
        <v>36.81</v>
      </c>
      <c r="F94" s="372">
        <f t="shared" si="96"/>
        <v>363.18000000000006</v>
      </c>
      <c r="G94" s="372">
        <f t="shared" si="97"/>
        <v>1845.42</v>
      </c>
      <c r="H94" s="373">
        <f t="shared" si="98"/>
        <v>0.1968007282894951</v>
      </c>
      <c r="I94" s="372"/>
    </row>
    <row r="95" spans="2:9" x14ac:dyDescent="0.25">
      <c r="B95" s="370">
        <v>42536</v>
      </c>
      <c r="C95" s="371">
        <v>160</v>
      </c>
      <c r="D95" s="372">
        <v>33.652999999999999</v>
      </c>
      <c r="E95" s="372">
        <v>35.71</v>
      </c>
      <c r="F95" s="372">
        <f t="shared" si="96"/>
        <v>329.12000000000035</v>
      </c>
      <c r="G95" s="372">
        <f t="shared" si="97"/>
        <v>5384.48</v>
      </c>
      <c r="H95" s="373">
        <f t="shared" si="98"/>
        <v>6.1123822541823976E-2</v>
      </c>
      <c r="I95" s="372"/>
    </row>
    <row r="96" spans="2:9" x14ac:dyDescent="0.25">
      <c r="B96" s="370">
        <v>42542</v>
      </c>
      <c r="C96" s="371">
        <v>160</v>
      </c>
      <c r="D96" s="372">
        <v>33.65</v>
      </c>
      <c r="E96" s="372">
        <v>34.71</v>
      </c>
      <c r="F96" s="372">
        <f t="shared" si="96"/>
        <v>169.60000000000036</v>
      </c>
      <c r="G96" s="372">
        <f t="shared" si="97"/>
        <v>5384</v>
      </c>
      <c r="H96" s="373">
        <f t="shared" si="98"/>
        <v>3.1500742942050589E-2</v>
      </c>
      <c r="I96" s="372"/>
    </row>
    <row r="97" spans="2:9" x14ac:dyDescent="0.25">
      <c r="B97" s="370">
        <v>42548</v>
      </c>
      <c r="C97" s="371">
        <v>160</v>
      </c>
      <c r="D97" s="372">
        <v>33.652999999999999</v>
      </c>
      <c r="E97" s="372">
        <v>36.619999999999997</v>
      </c>
      <c r="F97" s="372">
        <f t="shared" si="96"/>
        <v>474.7199999999998</v>
      </c>
      <c r="G97" s="372">
        <f t="shared" si="97"/>
        <v>5384.48</v>
      </c>
      <c r="H97" s="373">
        <f t="shared" si="98"/>
        <v>8.8164502421775148E-2</v>
      </c>
      <c r="I97" s="372"/>
    </row>
    <row r="98" spans="2:9" x14ac:dyDescent="0.25">
      <c r="B98" s="370">
        <v>42556</v>
      </c>
      <c r="C98" s="371">
        <v>160</v>
      </c>
      <c r="D98" s="372">
        <v>33.652999999999999</v>
      </c>
      <c r="E98" s="372">
        <v>37.33</v>
      </c>
      <c r="F98" s="372">
        <f t="shared" ref="F98:F140" si="99">C98*(E98-D98)</f>
        <v>588.31999999999994</v>
      </c>
      <c r="G98" s="372">
        <f t="shared" ref="G98:G111" si="100">D98*C98</f>
        <v>5384.48</v>
      </c>
      <c r="H98" s="373">
        <f t="shared" ref="H98:H140" si="101">(E98-D98)/D98</f>
        <v>0.10926217573470418</v>
      </c>
      <c r="I98" s="372"/>
    </row>
    <row r="99" spans="2:9" x14ac:dyDescent="0.25">
      <c r="B99" s="370">
        <v>42559</v>
      </c>
      <c r="C99" s="371">
        <v>160</v>
      </c>
      <c r="D99" s="372">
        <v>33.652999999999999</v>
      </c>
      <c r="E99" s="372">
        <v>37.86</v>
      </c>
      <c r="F99" s="372">
        <f t="shared" si="99"/>
        <v>673.12000000000012</v>
      </c>
      <c r="G99" s="372">
        <f t="shared" si="100"/>
        <v>5384.48</v>
      </c>
      <c r="H99" s="373">
        <f t="shared" si="101"/>
        <v>0.12501114313731318</v>
      </c>
      <c r="I99" s="372"/>
    </row>
    <row r="100" spans="2:9" x14ac:dyDescent="0.25">
      <c r="B100" s="370">
        <v>42563</v>
      </c>
      <c r="C100" s="371">
        <v>160</v>
      </c>
      <c r="D100" s="372">
        <v>33.652999999999999</v>
      </c>
      <c r="E100" s="372">
        <v>37.39</v>
      </c>
      <c r="F100" s="372">
        <f t="shared" si="99"/>
        <v>597.9200000000003</v>
      </c>
      <c r="G100" s="372">
        <f t="shared" si="100"/>
        <v>5384.48</v>
      </c>
      <c r="H100" s="373">
        <f t="shared" si="101"/>
        <v>0.11104507770481092</v>
      </c>
      <c r="I100" s="372"/>
    </row>
    <row r="101" spans="2:9" x14ac:dyDescent="0.25">
      <c r="B101" s="370">
        <v>42566</v>
      </c>
      <c r="C101" s="371">
        <v>160</v>
      </c>
      <c r="D101" s="372">
        <v>33.652999999999999</v>
      </c>
      <c r="E101" s="372">
        <v>36.71</v>
      </c>
      <c r="F101" s="372">
        <f t="shared" si="99"/>
        <v>489.12000000000035</v>
      </c>
      <c r="G101" s="372">
        <f t="shared" si="100"/>
        <v>5384.48</v>
      </c>
      <c r="H101" s="373">
        <f t="shared" si="101"/>
        <v>9.0838855376935257E-2</v>
      </c>
      <c r="I101" s="372"/>
    </row>
    <row r="102" spans="2:9" x14ac:dyDescent="0.25">
      <c r="B102" s="370">
        <v>42570</v>
      </c>
      <c r="C102" s="371">
        <v>160</v>
      </c>
      <c r="D102" s="372">
        <v>33.652999999999999</v>
      </c>
      <c r="E102" s="372">
        <v>36.21</v>
      </c>
      <c r="F102" s="372">
        <f t="shared" si="99"/>
        <v>409.12000000000035</v>
      </c>
      <c r="G102" s="372">
        <f t="shared" si="100"/>
        <v>5384.48</v>
      </c>
      <c r="H102" s="373">
        <f t="shared" si="101"/>
        <v>7.5981338959379613E-2</v>
      </c>
      <c r="I102" s="372"/>
    </row>
    <row r="103" spans="2:9" x14ac:dyDescent="0.25">
      <c r="B103" s="370">
        <v>42571</v>
      </c>
      <c r="C103" s="371">
        <v>160</v>
      </c>
      <c r="D103" s="372">
        <v>33.652999999999999</v>
      </c>
      <c r="E103" s="372">
        <v>36.4</v>
      </c>
      <c r="F103" s="372">
        <f t="shared" si="99"/>
        <v>439.52</v>
      </c>
      <c r="G103" s="372">
        <f t="shared" si="100"/>
        <v>5384.48</v>
      </c>
      <c r="H103" s="373">
        <f t="shared" si="101"/>
        <v>8.16271951980507E-2</v>
      </c>
      <c r="I103" s="372"/>
    </row>
    <row r="104" spans="2:9" x14ac:dyDescent="0.25">
      <c r="B104" s="370">
        <v>42572</v>
      </c>
      <c r="C104" s="371">
        <v>160</v>
      </c>
      <c r="D104" s="372">
        <v>33.652999999999999</v>
      </c>
      <c r="E104" s="372">
        <v>35.96</v>
      </c>
      <c r="F104" s="372">
        <f t="shared" si="99"/>
        <v>369.12000000000035</v>
      </c>
      <c r="G104" s="372">
        <f t="shared" si="100"/>
        <v>5384.48</v>
      </c>
      <c r="H104" s="373">
        <f t="shared" si="101"/>
        <v>6.8552580750601791E-2</v>
      </c>
      <c r="I104" s="372"/>
    </row>
    <row r="105" spans="2:9" x14ac:dyDescent="0.25">
      <c r="B105" s="370">
        <v>42576</v>
      </c>
      <c r="C105" s="371">
        <v>160</v>
      </c>
      <c r="D105" s="372">
        <v>33.652999999999999</v>
      </c>
      <c r="E105" s="372">
        <v>35.79</v>
      </c>
      <c r="F105" s="372">
        <f t="shared" si="99"/>
        <v>341.92000000000007</v>
      </c>
      <c r="G105" s="372">
        <f t="shared" si="100"/>
        <v>5384.48</v>
      </c>
      <c r="H105" s="373">
        <f t="shared" si="101"/>
        <v>6.3501025168632833E-2</v>
      </c>
      <c r="I105" s="372"/>
    </row>
    <row r="106" spans="2:9" x14ac:dyDescent="0.25">
      <c r="B106" s="370">
        <v>42577</v>
      </c>
      <c r="C106" s="371">
        <v>160</v>
      </c>
      <c r="D106" s="372">
        <v>33.652999999999999</v>
      </c>
      <c r="E106" s="372">
        <v>36.42</v>
      </c>
      <c r="F106" s="372">
        <f t="shared" si="99"/>
        <v>442.72000000000048</v>
      </c>
      <c r="G106" s="372">
        <f t="shared" si="100"/>
        <v>5384.48</v>
      </c>
      <c r="H106" s="373">
        <f t="shared" si="101"/>
        <v>8.222149585475301E-2</v>
      </c>
      <c r="I106" s="372"/>
    </row>
    <row r="107" spans="2:9" x14ac:dyDescent="0.25">
      <c r="B107" s="370">
        <v>42579</v>
      </c>
      <c r="C107" s="371">
        <v>230</v>
      </c>
      <c r="D107" s="372">
        <v>34.006</v>
      </c>
      <c r="E107" s="372">
        <v>34.4</v>
      </c>
      <c r="F107" s="372">
        <f t="shared" si="99"/>
        <v>90.619999999999621</v>
      </c>
      <c r="G107" s="372">
        <f t="shared" si="100"/>
        <v>7821.38</v>
      </c>
      <c r="H107" s="373">
        <f t="shared" si="101"/>
        <v>1.1586190672234263E-2</v>
      </c>
      <c r="I107" s="372"/>
    </row>
    <row r="108" spans="2:9" x14ac:dyDescent="0.25">
      <c r="B108" s="370">
        <v>42580</v>
      </c>
      <c r="C108" s="371">
        <v>260</v>
      </c>
      <c r="D108" s="372">
        <v>33.991999999999997</v>
      </c>
      <c r="E108" s="372">
        <v>34.19</v>
      </c>
      <c r="F108" s="372">
        <f t="shared" si="99"/>
        <v>51.480000000000103</v>
      </c>
      <c r="G108" s="372">
        <f t="shared" si="100"/>
        <v>8837.92</v>
      </c>
      <c r="H108" s="373">
        <f t="shared" si="101"/>
        <v>5.824899976465063E-3</v>
      </c>
      <c r="I108" s="372"/>
    </row>
    <row r="109" spans="2:9" x14ac:dyDescent="0.25">
      <c r="B109" s="370">
        <v>42584</v>
      </c>
      <c r="C109" s="371">
        <v>300</v>
      </c>
      <c r="D109" s="372">
        <v>33.866</v>
      </c>
      <c r="E109" s="372">
        <v>32.61</v>
      </c>
      <c r="F109" s="372">
        <f t="shared" si="99"/>
        <v>-376.80000000000007</v>
      </c>
      <c r="G109" s="372">
        <f t="shared" si="100"/>
        <v>10159.799999999999</v>
      </c>
      <c r="H109" s="373">
        <f t="shared" si="101"/>
        <v>-3.7087344239059829E-2</v>
      </c>
      <c r="I109" s="372"/>
    </row>
    <row r="110" spans="2:9" x14ac:dyDescent="0.25">
      <c r="B110" s="370">
        <v>42586</v>
      </c>
      <c r="C110" s="371">
        <v>400</v>
      </c>
      <c r="D110" s="372">
        <v>33.520000000000003</v>
      </c>
      <c r="E110" s="372">
        <v>32.549999999999997</v>
      </c>
      <c r="F110" s="372">
        <f t="shared" si="99"/>
        <v>-388.00000000000239</v>
      </c>
      <c r="G110" s="372">
        <f t="shared" si="100"/>
        <v>13408.000000000002</v>
      </c>
      <c r="H110" s="373">
        <f t="shared" si="101"/>
        <v>-2.8937947494033587E-2</v>
      </c>
      <c r="I110" s="372"/>
    </row>
    <row r="111" spans="2:9" x14ac:dyDescent="0.25">
      <c r="B111" s="370">
        <v>42587</v>
      </c>
      <c r="C111" s="371">
        <v>400</v>
      </c>
      <c r="D111" s="372">
        <v>33.387349999999998</v>
      </c>
      <c r="E111" s="372">
        <v>32.729999999999997</v>
      </c>
      <c r="F111" s="372">
        <f t="shared" si="99"/>
        <v>-262.9400000000004</v>
      </c>
      <c r="G111" s="372">
        <f t="shared" si="100"/>
        <v>13354.939999999999</v>
      </c>
      <c r="H111" s="373">
        <f t="shared" si="101"/>
        <v>-1.9688594632398231E-2</v>
      </c>
      <c r="I111" s="372"/>
    </row>
    <row r="112" spans="2:9" x14ac:dyDescent="0.25">
      <c r="B112" s="370">
        <v>42598</v>
      </c>
      <c r="C112" s="371">
        <v>400</v>
      </c>
      <c r="D112" s="372">
        <v>33.387349999999998</v>
      </c>
      <c r="E112" s="372">
        <v>32.1</v>
      </c>
      <c r="F112" s="372">
        <f t="shared" si="99"/>
        <v>-514.93999999999858</v>
      </c>
      <c r="G112" s="372">
        <f t="shared" ref="G112:G117" si="102">D112*C112</f>
        <v>13354.939999999999</v>
      </c>
      <c r="H112" s="373">
        <f t="shared" si="101"/>
        <v>-3.8558016733882636E-2</v>
      </c>
      <c r="I112" s="372"/>
    </row>
    <row r="113" spans="2:9" x14ac:dyDescent="0.25">
      <c r="B113" s="370">
        <v>42599</v>
      </c>
      <c r="C113" s="371">
        <v>500</v>
      </c>
      <c r="D113" s="372">
        <v>33.045879999999997</v>
      </c>
      <c r="E113" s="372">
        <v>31.88</v>
      </c>
      <c r="F113" s="372">
        <f t="shared" si="99"/>
        <v>-582.93999999999892</v>
      </c>
      <c r="G113" s="372">
        <f t="shared" si="102"/>
        <v>16522.939999999999</v>
      </c>
      <c r="H113" s="373">
        <f t="shared" si="101"/>
        <v>-3.5280646180401248E-2</v>
      </c>
      <c r="I113" s="372"/>
    </row>
    <row r="114" spans="2:9" x14ac:dyDescent="0.25">
      <c r="B114" s="370">
        <v>42600</v>
      </c>
      <c r="C114" s="371">
        <v>500</v>
      </c>
      <c r="D114" s="372">
        <v>33.045879999999997</v>
      </c>
      <c r="E114" s="372">
        <v>32.46</v>
      </c>
      <c r="F114" s="372">
        <f t="shared" si="99"/>
        <v>-292.93999999999801</v>
      </c>
      <c r="G114" s="372">
        <f t="shared" si="102"/>
        <v>16522.939999999999</v>
      </c>
      <c r="H114" s="373">
        <f t="shared" si="101"/>
        <v>-1.7729290307899079E-2</v>
      </c>
      <c r="I114" s="372"/>
    </row>
    <row r="115" spans="2:9" x14ac:dyDescent="0.25">
      <c r="B115" s="370">
        <v>42601</v>
      </c>
      <c r="C115" s="371">
        <v>500</v>
      </c>
      <c r="D115" s="372">
        <v>33.045879999999997</v>
      </c>
      <c r="E115" s="372">
        <v>32.61</v>
      </c>
      <c r="F115" s="372">
        <f t="shared" si="99"/>
        <v>-217.93999999999869</v>
      </c>
      <c r="G115" s="372">
        <f t="shared" si="102"/>
        <v>16522.939999999999</v>
      </c>
      <c r="H115" s="373">
        <f t="shared" si="101"/>
        <v>-1.3190146547769266E-2</v>
      </c>
      <c r="I115" s="372"/>
    </row>
    <row r="116" spans="2:9" x14ac:dyDescent="0.25">
      <c r="B116" s="370">
        <v>42604</v>
      </c>
      <c r="C116" s="371">
        <v>500</v>
      </c>
      <c r="D116" s="372">
        <v>33.045879999999997</v>
      </c>
      <c r="E116" s="372">
        <v>32.86</v>
      </c>
      <c r="F116" s="372">
        <f t="shared" si="99"/>
        <v>-92.93999999999869</v>
      </c>
      <c r="G116" s="372">
        <f t="shared" si="102"/>
        <v>16522.939999999999</v>
      </c>
      <c r="H116" s="373">
        <f t="shared" si="101"/>
        <v>-5.624906947552839E-3</v>
      </c>
      <c r="I116" s="372"/>
    </row>
    <row r="117" spans="2:9" x14ac:dyDescent="0.25">
      <c r="B117" s="370">
        <v>42605</v>
      </c>
      <c r="C117" s="371">
        <v>500</v>
      </c>
      <c r="D117" s="372">
        <v>33.045879999999997</v>
      </c>
      <c r="E117" s="372">
        <v>32.25</v>
      </c>
      <c r="F117" s="372">
        <f t="shared" si="99"/>
        <v>-397.93999999999841</v>
      </c>
      <c r="G117" s="372">
        <f t="shared" si="102"/>
        <v>16522.939999999999</v>
      </c>
      <c r="H117" s="373">
        <f t="shared" si="101"/>
        <v>-2.4084091572080902E-2</v>
      </c>
      <c r="I117" s="372"/>
    </row>
    <row r="118" spans="2:9" x14ac:dyDescent="0.25">
      <c r="B118" s="370">
        <v>42606</v>
      </c>
      <c r="C118" s="371">
        <v>500</v>
      </c>
      <c r="D118" s="372">
        <v>33.045879999999997</v>
      </c>
      <c r="E118" s="372">
        <v>32.99</v>
      </c>
      <c r="F118" s="372">
        <f t="shared" si="99"/>
        <v>-27.939999999997411</v>
      </c>
      <c r="G118" s="372">
        <f t="shared" ref="G118:G140" si="103">D118*C118</f>
        <v>16522.939999999999</v>
      </c>
      <c r="H118" s="373">
        <f t="shared" si="101"/>
        <v>-1.6909823554402191E-3</v>
      </c>
      <c r="I118" s="372"/>
    </row>
    <row r="119" spans="2:9" x14ac:dyDescent="0.25">
      <c r="B119" s="370">
        <v>42607</v>
      </c>
      <c r="C119" s="371">
        <v>500</v>
      </c>
      <c r="D119" s="372">
        <v>33.045879999999997</v>
      </c>
      <c r="E119" s="372">
        <v>32.76</v>
      </c>
      <c r="F119" s="372">
        <f t="shared" si="99"/>
        <v>-142.9399999999994</v>
      </c>
      <c r="G119" s="372">
        <f t="shared" si="103"/>
        <v>16522.939999999999</v>
      </c>
      <c r="H119" s="373">
        <f t="shared" si="101"/>
        <v>-8.6510027876394533E-3</v>
      </c>
      <c r="I119" s="372"/>
    </row>
    <row r="120" spans="2:9" x14ac:dyDescent="0.25">
      <c r="B120" s="370">
        <v>42611</v>
      </c>
      <c r="C120" s="371">
        <v>500</v>
      </c>
      <c r="D120" s="372">
        <v>33.045879999999997</v>
      </c>
      <c r="E120" s="372">
        <v>32.33</v>
      </c>
      <c r="F120" s="372">
        <f t="shared" si="99"/>
        <v>-357.93999999999926</v>
      </c>
      <c r="G120" s="372">
        <f t="shared" si="103"/>
        <v>16522.939999999999</v>
      </c>
      <c r="H120" s="373">
        <f t="shared" si="101"/>
        <v>-2.1663214900011697E-2</v>
      </c>
      <c r="I120" s="372"/>
    </row>
    <row r="121" spans="2:9" x14ac:dyDescent="0.25">
      <c r="B121" s="370">
        <v>42612</v>
      </c>
      <c r="C121" s="371">
        <v>500</v>
      </c>
      <c r="D121" s="372">
        <v>33.045879999999997</v>
      </c>
      <c r="E121" s="372">
        <v>32.159999999999997</v>
      </c>
      <c r="F121" s="372">
        <f t="shared" si="99"/>
        <v>-442.94000000000011</v>
      </c>
      <c r="G121" s="372">
        <f t="shared" si="103"/>
        <v>16522.939999999999</v>
      </c>
      <c r="H121" s="373">
        <f t="shared" si="101"/>
        <v>-2.6807577828158919E-2</v>
      </c>
      <c r="I121" s="372"/>
    </row>
    <row r="122" spans="2:9" x14ac:dyDescent="0.25">
      <c r="B122" s="370">
        <v>42614</v>
      </c>
      <c r="C122" s="371">
        <v>500</v>
      </c>
      <c r="D122" s="372">
        <v>33.045879999999997</v>
      </c>
      <c r="E122" s="372">
        <v>31.96</v>
      </c>
      <c r="F122" s="372">
        <f t="shared" si="99"/>
        <v>-542.93999999999801</v>
      </c>
      <c r="G122" s="372">
        <f t="shared" si="103"/>
        <v>16522.939999999999</v>
      </c>
      <c r="H122" s="373">
        <f t="shared" si="101"/>
        <v>-3.2859769508331936E-2</v>
      </c>
      <c r="I122" s="372"/>
    </row>
    <row r="123" spans="2:9" x14ac:dyDescent="0.25">
      <c r="B123" s="370">
        <v>42615</v>
      </c>
      <c r="C123" s="371">
        <v>500</v>
      </c>
      <c r="D123" s="372">
        <v>32.94988</v>
      </c>
      <c r="E123" s="372">
        <v>32.5</v>
      </c>
      <c r="F123" s="372">
        <f t="shared" si="99"/>
        <v>-224.94000000000014</v>
      </c>
      <c r="G123" s="372">
        <f t="shared" si="103"/>
        <v>16474.939999999999</v>
      </c>
      <c r="H123" s="373">
        <f t="shared" si="101"/>
        <v>-1.3653463988336233E-2</v>
      </c>
      <c r="I123" s="372" t="s">
        <v>185</v>
      </c>
    </row>
    <row r="124" spans="2:9" x14ac:dyDescent="0.25">
      <c r="B124" s="370">
        <v>42619</v>
      </c>
      <c r="C124" s="371">
        <v>500</v>
      </c>
      <c r="D124" s="372">
        <v>32.94988</v>
      </c>
      <c r="E124" s="372">
        <v>32.67</v>
      </c>
      <c r="F124" s="372">
        <f t="shared" si="99"/>
        <v>-139.93999999999929</v>
      </c>
      <c r="G124" s="372">
        <f t="shared" si="103"/>
        <v>16474.939999999999</v>
      </c>
      <c r="H124" s="373">
        <f t="shared" si="101"/>
        <v>-8.4941128768905548E-3</v>
      </c>
      <c r="I124" s="372"/>
    </row>
    <row r="125" spans="2:9" x14ac:dyDescent="0.25">
      <c r="B125" s="370">
        <v>42620</v>
      </c>
      <c r="C125" s="371">
        <v>600</v>
      </c>
      <c r="D125" s="372">
        <v>32.733229999999999</v>
      </c>
      <c r="E125" s="372">
        <v>31.32</v>
      </c>
      <c r="F125" s="372">
        <f t="shared" si="99"/>
        <v>-847.93799999999919</v>
      </c>
      <c r="G125" s="372">
        <f t="shared" si="103"/>
        <v>19639.937999999998</v>
      </c>
      <c r="H125" s="373">
        <f t="shared" si="101"/>
        <v>-4.3174168879759153E-2</v>
      </c>
      <c r="I125" s="372"/>
    </row>
    <row r="126" spans="2:9" x14ac:dyDescent="0.25">
      <c r="B126" s="370">
        <v>42620</v>
      </c>
      <c r="C126" s="371">
        <v>700</v>
      </c>
      <c r="D126" s="372">
        <v>32.511339999999997</v>
      </c>
      <c r="E126" s="372">
        <v>31.32</v>
      </c>
      <c r="F126" s="372">
        <f t="shared" si="99"/>
        <v>-833.93799999999771</v>
      </c>
      <c r="G126" s="372">
        <f t="shared" si="103"/>
        <v>22757.937999999998</v>
      </c>
      <c r="H126" s="373">
        <f t="shared" si="101"/>
        <v>-3.6643829506873504E-2</v>
      </c>
      <c r="I126" s="372"/>
    </row>
    <row r="127" spans="2:9" x14ac:dyDescent="0.25">
      <c r="B127" s="370">
        <v>42621</v>
      </c>
      <c r="C127" s="371">
        <v>700</v>
      </c>
      <c r="D127" s="372">
        <v>32.511339999999997</v>
      </c>
      <c r="E127" s="372">
        <v>31.31</v>
      </c>
      <c r="F127" s="372">
        <f t="shared" si="99"/>
        <v>-840.93799999999885</v>
      </c>
      <c r="G127" s="372">
        <f t="shared" si="103"/>
        <v>22757.937999999998</v>
      </c>
      <c r="H127" s="373">
        <f t="shared" si="101"/>
        <v>-3.6951414491066759E-2</v>
      </c>
      <c r="I127" s="372"/>
    </row>
    <row r="128" spans="2:9" x14ac:dyDescent="0.25">
      <c r="B128" s="370">
        <v>42622</v>
      </c>
      <c r="C128" s="371">
        <v>700</v>
      </c>
      <c r="D128" s="372">
        <v>32.511339999999997</v>
      </c>
      <c r="E128" s="372">
        <v>31.51</v>
      </c>
      <c r="F128" s="372">
        <f t="shared" si="99"/>
        <v>-700.9379999999968</v>
      </c>
      <c r="G128" s="372">
        <f t="shared" si="103"/>
        <v>22757.937999999998</v>
      </c>
      <c r="H128" s="373">
        <f t="shared" si="101"/>
        <v>-3.0799714807202519E-2</v>
      </c>
      <c r="I128" s="372"/>
    </row>
    <row r="129" spans="2:9" x14ac:dyDescent="0.25">
      <c r="B129" s="370">
        <v>42625</v>
      </c>
      <c r="C129" s="371">
        <v>800</v>
      </c>
      <c r="D129" s="372">
        <v>32.297429999999999</v>
      </c>
      <c r="E129" s="372">
        <v>30.89</v>
      </c>
      <c r="F129" s="372">
        <f t="shared" si="99"/>
        <v>-1125.9439999999984</v>
      </c>
      <c r="G129" s="372">
        <f t="shared" si="103"/>
        <v>25837.944</v>
      </c>
      <c r="H129" s="373">
        <f t="shared" si="101"/>
        <v>-4.3577151494716394E-2</v>
      </c>
      <c r="I129" s="372"/>
    </row>
    <row r="130" spans="2:9" x14ac:dyDescent="0.25">
      <c r="B130" s="370">
        <v>42632</v>
      </c>
      <c r="C130" s="371">
        <v>800</v>
      </c>
      <c r="D130" s="372">
        <v>32.297429999999999</v>
      </c>
      <c r="E130" s="372">
        <v>30.79</v>
      </c>
      <c r="F130" s="372">
        <f t="shared" si="99"/>
        <v>-1205.9439999999995</v>
      </c>
      <c r="G130" s="372">
        <f t="shared" si="103"/>
        <v>25837.944</v>
      </c>
      <c r="H130" s="373">
        <f t="shared" si="101"/>
        <v>-4.6673373082626063E-2</v>
      </c>
      <c r="I130" s="372"/>
    </row>
    <row r="131" spans="2:9" x14ac:dyDescent="0.25">
      <c r="B131" s="370">
        <v>42633</v>
      </c>
      <c r="C131" s="371">
        <v>800</v>
      </c>
      <c r="D131" s="372">
        <v>32.297429999999999</v>
      </c>
      <c r="E131" s="372">
        <v>31.09</v>
      </c>
      <c r="F131" s="372">
        <f t="shared" si="99"/>
        <v>-965.94399999999894</v>
      </c>
      <c r="G131" s="372">
        <f t="shared" si="103"/>
        <v>25837.944</v>
      </c>
      <c r="H131" s="373">
        <f t="shared" si="101"/>
        <v>-3.7384708318897161E-2</v>
      </c>
      <c r="I131" s="372"/>
    </row>
    <row r="132" spans="2:9" x14ac:dyDescent="0.25">
      <c r="B132" s="370">
        <v>42605</v>
      </c>
      <c r="C132" s="371">
        <v>800</v>
      </c>
      <c r="D132" s="372">
        <v>32.297429999999999</v>
      </c>
      <c r="E132" s="372">
        <v>30.45</v>
      </c>
      <c r="F132" s="372">
        <f t="shared" si="99"/>
        <v>-1477.9439999999995</v>
      </c>
      <c r="G132" s="372">
        <f t="shared" si="103"/>
        <v>25837.944</v>
      </c>
      <c r="H132" s="373">
        <f t="shared" si="101"/>
        <v>-5.7200526481518785E-2</v>
      </c>
      <c r="I132" s="372"/>
    </row>
    <row r="133" spans="2:9" x14ac:dyDescent="0.25">
      <c r="B133" s="370">
        <v>42639</v>
      </c>
      <c r="C133" s="371">
        <v>900</v>
      </c>
      <c r="D133" s="372">
        <v>32.05104</v>
      </c>
      <c r="E133" s="372">
        <v>30.08</v>
      </c>
      <c r="F133" s="372">
        <f t="shared" si="99"/>
        <v>-1773.936000000002</v>
      </c>
      <c r="G133" s="372">
        <f t="shared" si="103"/>
        <v>28845.936000000002</v>
      </c>
      <c r="H133" s="373">
        <f t="shared" si="101"/>
        <v>-6.14969124246827E-2</v>
      </c>
      <c r="I133" s="372"/>
    </row>
    <row r="134" spans="2:9" x14ac:dyDescent="0.25">
      <c r="B134" s="370">
        <v>42640</v>
      </c>
      <c r="C134" s="371">
        <v>900</v>
      </c>
      <c r="D134" s="372">
        <v>32.05104</v>
      </c>
      <c r="E134" s="372">
        <v>29.9</v>
      </c>
      <c r="F134" s="372">
        <f t="shared" si="99"/>
        <v>-1935.9360000000017</v>
      </c>
      <c r="G134" s="372">
        <f t="shared" si="103"/>
        <v>28845.936000000002</v>
      </c>
      <c r="H134" s="373">
        <f t="shared" si="101"/>
        <v>-6.7112954837034985E-2</v>
      </c>
      <c r="I134" s="372"/>
    </row>
    <row r="135" spans="2:9" x14ac:dyDescent="0.25">
      <c r="B135" s="370">
        <v>42641</v>
      </c>
      <c r="C135" s="371">
        <v>900</v>
      </c>
      <c r="D135" s="372">
        <v>32.05104</v>
      </c>
      <c r="E135" s="372">
        <v>29.84</v>
      </c>
      <c r="F135" s="372">
        <f t="shared" si="99"/>
        <v>-1989.9360000000006</v>
      </c>
      <c r="G135" s="372">
        <f t="shared" si="103"/>
        <v>28845.936000000002</v>
      </c>
      <c r="H135" s="373">
        <f t="shared" si="101"/>
        <v>-6.8984968974485708E-2</v>
      </c>
      <c r="I135" s="372"/>
    </row>
    <row r="136" spans="2:9" x14ac:dyDescent="0.25">
      <c r="B136" s="370">
        <v>42643</v>
      </c>
      <c r="C136" s="371">
        <v>900</v>
      </c>
      <c r="D136" s="372">
        <v>32.05104</v>
      </c>
      <c r="E136" s="372">
        <v>29.68</v>
      </c>
      <c r="F136" s="372">
        <f t="shared" si="99"/>
        <v>-2133.9360000000006</v>
      </c>
      <c r="G136" s="372">
        <f t="shared" si="103"/>
        <v>28845.936000000002</v>
      </c>
      <c r="H136" s="373">
        <f t="shared" si="101"/>
        <v>-7.3977006674354431E-2</v>
      </c>
      <c r="I136" s="372"/>
    </row>
    <row r="137" spans="2:9" x14ac:dyDescent="0.25">
      <c r="B137" s="370">
        <v>42646</v>
      </c>
      <c r="C137" s="371">
        <v>1000</v>
      </c>
      <c r="D137" s="372">
        <v>31.78594</v>
      </c>
      <c r="E137" s="372">
        <v>29.28</v>
      </c>
      <c r="F137" s="372">
        <f t="shared" si="99"/>
        <v>-2505.9399999999991</v>
      </c>
      <c r="G137" s="372">
        <f t="shared" si="103"/>
        <v>31785.94</v>
      </c>
      <c r="H137" s="373">
        <f t="shared" si="101"/>
        <v>-7.8838001959356835E-2</v>
      </c>
      <c r="I137" s="372"/>
    </row>
    <row r="138" spans="2:9" x14ac:dyDescent="0.25">
      <c r="B138" s="370">
        <v>42648</v>
      </c>
      <c r="C138" s="371">
        <v>1000</v>
      </c>
      <c r="D138" s="372">
        <v>31.78594</v>
      </c>
      <c r="E138" s="372">
        <v>28.84</v>
      </c>
      <c r="F138" s="372">
        <f t="shared" si="99"/>
        <v>-2945.94</v>
      </c>
      <c r="G138" s="372">
        <f t="shared" si="103"/>
        <v>31785.94</v>
      </c>
      <c r="H138" s="373">
        <f t="shared" si="101"/>
        <v>-9.2680600290568724E-2</v>
      </c>
      <c r="I138" s="372"/>
    </row>
    <row r="139" spans="2:9" x14ac:dyDescent="0.25">
      <c r="B139" s="370">
        <v>42649</v>
      </c>
      <c r="C139" s="371">
        <v>1000</v>
      </c>
      <c r="D139" s="372">
        <v>31.78594</v>
      </c>
      <c r="E139" s="372">
        <v>29.37</v>
      </c>
      <c r="F139" s="372">
        <f t="shared" si="99"/>
        <v>-2415.9399999999991</v>
      </c>
      <c r="G139" s="372">
        <f t="shared" si="103"/>
        <v>31785.94</v>
      </c>
      <c r="H139" s="373">
        <f t="shared" si="101"/>
        <v>-7.6006561391608968E-2</v>
      </c>
      <c r="I139" s="372"/>
    </row>
    <row r="140" spans="2:9" x14ac:dyDescent="0.25">
      <c r="B140" s="370">
        <v>42650</v>
      </c>
      <c r="C140" s="371">
        <v>1000</v>
      </c>
      <c r="D140" s="372">
        <v>31.78594</v>
      </c>
      <c r="E140" s="372">
        <v>29</v>
      </c>
      <c r="F140" s="372">
        <f t="shared" si="99"/>
        <v>-2785.94</v>
      </c>
      <c r="G140" s="372">
        <f t="shared" si="103"/>
        <v>31785.94</v>
      </c>
      <c r="H140" s="373">
        <f t="shared" si="101"/>
        <v>-8.7646928170128049E-2</v>
      </c>
      <c r="I140" s="372"/>
    </row>
    <row r="141" spans="2:9" x14ac:dyDescent="0.25">
      <c r="B141" s="370">
        <v>42661</v>
      </c>
      <c r="C141" s="371">
        <v>1000</v>
      </c>
      <c r="D141" s="372">
        <v>31.78594</v>
      </c>
      <c r="E141" s="372">
        <v>30.64</v>
      </c>
      <c r="F141" s="372">
        <f t="shared" ref="F141:F146" si="104">C141*(E141-D141)</f>
        <v>-1145.9399999999996</v>
      </c>
      <c r="G141" s="372">
        <f t="shared" ref="G141:G146" si="105">D141*C141</f>
        <v>31785.94</v>
      </c>
      <c r="H141" s="373">
        <f t="shared" ref="H141:H146" si="106">(E141-D141)/D141</f>
        <v>-3.6051788935611138E-2</v>
      </c>
      <c r="I141" s="372"/>
    </row>
    <row r="142" spans="2:9" x14ac:dyDescent="0.25">
      <c r="B142" s="370">
        <v>42671</v>
      </c>
      <c r="C142" s="371">
        <v>900</v>
      </c>
      <c r="D142" s="372">
        <v>31.837789999999998</v>
      </c>
      <c r="E142" s="372">
        <v>31.26</v>
      </c>
      <c r="F142" s="372">
        <f t="shared" si="104"/>
        <v>-520.01099999999701</v>
      </c>
      <c r="G142" s="372">
        <f t="shared" si="105"/>
        <v>28654.010999999999</v>
      </c>
      <c r="H142" s="373">
        <f t="shared" si="106"/>
        <v>-1.8147930493919232E-2</v>
      </c>
      <c r="I142" s="372"/>
    </row>
    <row r="143" spans="2:9" x14ac:dyDescent="0.25">
      <c r="B143" s="370">
        <v>42674</v>
      </c>
      <c r="C143" s="371">
        <v>1000</v>
      </c>
      <c r="D143" s="372">
        <v>31.763999999999999</v>
      </c>
      <c r="E143" s="372">
        <v>30.98</v>
      </c>
      <c r="F143" s="372">
        <f t="shared" si="104"/>
        <v>-783.99999999999886</v>
      </c>
      <c r="G143" s="372">
        <f t="shared" si="105"/>
        <v>31764</v>
      </c>
      <c r="H143" s="373">
        <f t="shared" si="106"/>
        <v>-2.468202997103636E-2</v>
      </c>
      <c r="I143" s="372"/>
    </row>
    <row r="144" spans="2:9" x14ac:dyDescent="0.25">
      <c r="B144" s="370">
        <v>42676</v>
      </c>
      <c r="C144" s="371">
        <v>500</v>
      </c>
      <c r="D144" s="372">
        <v>31.518719999999998</v>
      </c>
      <c r="E144" s="372">
        <v>32.22</v>
      </c>
      <c r="F144" s="372">
        <f t="shared" si="104"/>
        <v>350.64000000000027</v>
      </c>
      <c r="G144" s="372">
        <f t="shared" si="105"/>
        <v>15759.359999999999</v>
      </c>
      <c r="H144" s="373">
        <f t="shared" si="106"/>
        <v>2.2249634502923995E-2</v>
      </c>
      <c r="I144" s="372">
        <v>31</v>
      </c>
    </row>
    <row r="145" spans="2:9" x14ac:dyDescent="0.25">
      <c r="B145" s="370">
        <v>42677</v>
      </c>
      <c r="C145" s="371">
        <v>800</v>
      </c>
      <c r="D145" s="372">
        <v>31.51858</v>
      </c>
      <c r="E145" s="372">
        <v>31.02</v>
      </c>
      <c r="F145" s="372">
        <f t="shared" si="104"/>
        <v>-398.86400000000037</v>
      </c>
      <c r="G145" s="372">
        <f t="shared" si="105"/>
        <v>25214.864000000001</v>
      </c>
      <c r="H145" s="373">
        <f t="shared" si="106"/>
        <v>-1.5818606041262027E-2</v>
      </c>
      <c r="I145" s="372"/>
    </row>
    <row r="146" spans="2:9" x14ac:dyDescent="0.25">
      <c r="B146" s="370">
        <v>42701</v>
      </c>
      <c r="C146" s="371">
        <v>400</v>
      </c>
      <c r="D146" s="372">
        <v>30.677849999999999</v>
      </c>
      <c r="E146" s="372">
        <v>33.880000000000003</v>
      </c>
      <c r="F146" s="372">
        <f t="shared" si="104"/>
        <v>1280.8600000000013</v>
      </c>
      <c r="G146" s="372">
        <f t="shared" si="105"/>
        <v>12271.14</v>
      </c>
      <c r="H146" s="373">
        <f t="shared" si="106"/>
        <v>0.10437987016691207</v>
      </c>
      <c r="I146" s="372"/>
    </row>
    <row r="147" spans="2:9" x14ac:dyDescent="0.25">
      <c r="B147" s="370">
        <v>42704</v>
      </c>
      <c r="C147" s="371">
        <v>400</v>
      </c>
      <c r="D147" s="372">
        <v>30.677849999999999</v>
      </c>
      <c r="E147" s="372">
        <v>32.299999999999997</v>
      </c>
      <c r="F147" s="372">
        <f t="shared" ref="F147:F153" si="107">C147*(E147-D147)</f>
        <v>648.8599999999991</v>
      </c>
      <c r="G147" s="372">
        <f t="shared" ref="G147:G153" si="108">D147*C147</f>
        <v>12271.14</v>
      </c>
      <c r="H147" s="373">
        <f t="shared" ref="H147:H153" si="109">(E147-D147)/D147</f>
        <v>5.2876912821465581E-2</v>
      </c>
      <c r="I147" s="372"/>
    </row>
    <row r="148" spans="2:9" x14ac:dyDescent="0.25">
      <c r="B148" s="370">
        <v>42706</v>
      </c>
      <c r="C148" s="371">
        <v>400</v>
      </c>
      <c r="D148" s="372">
        <v>30.527850000000001</v>
      </c>
      <c r="E148" s="372">
        <v>33.299999999999997</v>
      </c>
      <c r="F148" s="372">
        <f t="shared" si="107"/>
        <v>1108.8599999999985</v>
      </c>
      <c r="G148" s="372">
        <f t="shared" si="108"/>
        <v>12211.14</v>
      </c>
      <c r="H148" s="373">
        <f t="shared" si="109"/>
        <v>9.0807246497869851E-2</v>
      </c>
      <c r="I148" s="372"/>
    </row>
    <row r="149" spans="2:9" x14ac:dyDescent="0.25">
      <c r="B149" s="370">
        <v>42712</v>
      </c>
      <c r="C149" s="371">
        <v>300</v>
      </c>
      <c r="D149" s="372">
        <v>29.297370000000001</v>
      </c>
      <c r="E149" s="372">
        <v>34.19</v>
      </c>
      <c r="F149" s="372">
        <f t="shared" si="107"/>
        <v>1467.7889999999991</v>
      </c>
      <c r="G149" s="372">
        <f t="shared" si="108"/>
        <v>8789.2109999999993</v>
      </c>
      <c r="H149" s="373">
        <f t="shared" si="109"/>
        <v>0.16699894905242338</v>
      </c>
      <c r="I149" s="372"/>
    </row>
    <row r="150" spans="2:9" x14ac:dyDescent="0.25">
      <c r="B150" s="370">
        <v>42713</v>
      </c>
      <c r="C150" s="371">
        <v>200</v>
      </c>
      <c r="D150" s="372">
        <v>26.551449999999999</v>
      </c>
      <c r="E150" s="372">
        <v>34.78</v>
      </c>
      <c r="F150" s="372">
        <f t="shared" si="107"/>
        <v>1645.7100000000005</v>
      </c>
      <c r="G150" s="372">
        <f t="shared" si="108"/>
        <v>5310.29</v>
      </c>
      <c r="H150" s="373">
        <f t="shared" si="109"/>
        <v>0.30990962828772073</v>
      </c>
      <c r="I150" s="372"/>
    </row>
    <row r="151" spans="2:9" x14ac:dyDescent="0.25">
      <c r="B151" s="370">
        <v>42716</v>
      </c>
      <c r="C151" s="371">
        <v>300</v>
      </c>
      <c r="D151" s="372">
        <v>29.0943</v>
      </c>
      <c r="E151" s="372">
        <v>34.22</v>
      </c>
      <c r="F151" s="372">
        <f t="shared" si="107"/>
        <v>1537.7099999999996</v>
      </c>
      <c r="G151" s="372">
        <f t="shared" si="108"/>
        <v>8728.2900000000009</v>
      </c>
      <c r="H151" s="373">
        <f t="shared" si="109"/>
        <v>0.17617540205469795</v>
      </c>
      <c r="I151" s="372"/>
    </row>
    <row r="152" spans="2:9" x14ac:dyDescent="0.25">
      <c r="B152" s="370">
        <v>42718</v>
      </c>
      <c r="C152" s="371">
        <v>100</v>
      </c>
      <c r="D152" s="372">
        <v>17.179500000000001</v>
      </c>
      <c r="E152" s="372">
        <v>34.72</v>
      </c>
      <c r="F152" s="372">
        <f t="shared" si="107"/>
        <v>1754.0499999999997</v>
      </c>
      <c r="G152" s="372">
        <f t="shared" si="108"/>
        <v>1717.95</v>
      </c>
      <c r="H152" s="373">
        <f t="shared" si="109"/>
        <v>1.021013417154166</v>
      </c>
      <c r="I152" s="372"/>
    </row>
    <row r="153" spans="2:9" x14ac:dyDescent="0.25">
      <c r="B153" s="370">
        <v>42718</v>
      </c>
      <c r="C153" s="371">
        <v>300</v>
      </c>
      <c r="D153" s="372">
        <v>28.9132</v>
      </c>
      <c r="E153" s="372">
        <v>34.72</v>
      </c>
      <c r="F153" s="372">
        <f t="shared" si="107"/>
        <v>1742.0399999999997</v>
      </c>
      <c r="G153" s="372">
        <f t="shared" si="108"/>
        <v>8673.9599999999991</v>
      </c>
      <c r="H153" s="373">
        <f t="shared" si="109"/>
        <v>0.20083560449898313</v>
      </c>
      <c r="I153" s="372"/>
    </row>
    <row r="154" spans="2:9" x14ac:dyDescent="0.25">
      <c r="B154" s="370">
        <v>42729</v>
      </c>
      <c r="C154" s="371">
        <v>300</v>
      </c>
      <c r="D154" s="372">
        <v>28.9132</v>
      </c>
      <c r="E154" s="372">
        <v>35.08</v>
      </c>
      <c r="F154" s="372">
        <f>C154*(E154-D154)</f>
        <v>1850.0399999999995</v>
      </c>
      <c r="G154" s="372">
        <f>D154*C154</f>
        <v>8673.9599999999991</v>
      </c>
      <c r="H154" s="373">
        <f>(E154-D154)/D154</f>
        <v>0.21328666491429515</v>
      </c>
      <c r="I154" s="372"/>
    </row>
    <row r="155" spans="2:9" x14ac:dyDescent="0.25">
      <c r="B155" s="370">
        <v>42745</v>
      </c>
      <c r="C155" s="371">
        <v>400</v>
      </c>
      <c r="D155" s="372">
        <v>30.12988</v>
      </c>
      <c r="E155" s="372">
        <v>33.19</v>
      </c>
      <c r="F155" s="372">
        <f>C155*(E155-D155)</f>
        <v>1224.0479999999991</v>
      </c>
      <c r="G155" s="372">
        <f>D155*C155</f>
        <v>12051.951999999999</v>
      </c>
      <c r="H155" s="373">
        <f>(E155-D155)/D155</f>
        <v>0.1015642943151449</v>
      </c>
      <c r="I155" s="372"/>
    </row>
    <row r="156" spans="2:9" x14ac:dyDescent="0.25">
      <c r="B156" s="370">
        <v>42752</v>
      </c>
      <c r="C156" s="371">
        <v>300</v>
      </c>
      <c r="D156" s="372">
        <v>28.620100000000001</v>
      </c>
      <c r="E156" s="372">
        <v>34.840000000000003</v>
      </c>
      <c r="F156" s="372">
        <f>C156*(E156-D156)</f>
        <v>1865.9700000000007</v>
      </c>
      <c r="G156" s="372">
        <f>D156*C156</f>
        <v>8586.0300000000007</v>
      </c>
      <c r="H156" s="373">
        <f>(E156-D156)/D156</f>
        <v>0.21732628467405782</v>
      </c>
      <c r="I156" s="372">
        <v>28.25</v>
      </c>
    </row>
    <row r="157" spans="2:9" x14ac:dyDescent="0.25">
      <c r="B157" s="370">
        <v>42754</v>
      </c>
      <c r="C157" s="371">
        <v>400</v>
      </c>
      <c r="D157" s="372">
        <v>30.032579999999999</v>
      </c>
      <c r="E157" s="372">
        <v>34.26</v>
      </c>
      <c r="F157" s="372">
        <f>C157*(E157-D157)</f>
        <v>1690.9679999999994</v>
      </c>
      <c r="G157" s="372">
        <f>D157*C157</f>
        <v>12013.031999999999</v>
      </c>
      <c r="H157" s="373">
        <f>(E157-D157)/D157</f>
        <v>0.14076113340911767</v>
      </c>
      <c r="I157" s="372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6" t="s">
        <v>1</v>
      </c>
      <c r="B176" s="256" t="s">
        <v>2</v>
      </c>
      <c r="C176" s="256" t="s">
        <v>4</v>
      </c>
      <c r="D176" s="257" t="s">
        <v>5</v>
      </c>
      <c r="E176" s="257" t="s">
        <v>94</v>
      </c>
      <c r="F176" s="257" t="s">
        <v>60</v>
      </c>
      <c r="G176" s="256" t="s">
        <v>3</v>
      </c>
      <c r="H176" s="256" t="s">
        <v>6</v>
      </c>
      <c r="I176" s="257" t="s">
        <v>7</v>
      </c>
      <c r="J176" s="257" t="s">
        <v>95</v>
      </c>
      <c r="K176" s="257" t="s">
        <v>61</v>
      </c>
      <c r="L176" s="256" t="s">
        <v>37</v>
      </c>
      <c r="M176" s="256" t="s">
        <v>38</v>
      </c>
    </row>
    <row r="177" spans="1:13" x14ac:dyDescent="0.25">
      <c r="A177" s="258" t="s">
        <v>196</v>
      </c>
      <c r="B177" s="259">
        <v>42482</v>
      </c>
      <c r="C177" s="254">
        <v>80</v>
      </c>
      <c r="D177" s="255">
        <v>36.01</v>
      </c>
      <c r="E177" s="255">
        <v>0</v>
      </c>
      <c r="F177" s="255">
        <f t="shared" ref="F177:F197" si="110">D177*C177+E177</f>
        <v>2880.7999999999997</v>
      </c>
      <c r="G177" s="259">
        <v>42514</v>
      </c>
      <c r="H177" s="254">
        <v>40</v>
      </c>
      <c r="I177" s="255">
        <v>35.35</v>
      </c>
      <c r="J177" s="255">
        <v>0.03</v>
      </c>
      <c r="K177" s="255">
        <f>I177*H177-J177</f>
        <v>1413.97</v>
      </c>
      <c r="L177" s="259">
        <v>42522</v>
      </c>
      <c r="M177" s="255">
        <v>10.5</v>
      </c>
    </row>
    <row r="178" spans="1:13" x14ac:dyDescent="0.25">
      <c r="A178" s="261" t="s">
        <v>71</v>
      </c>
      <c r="B178" s="259">
        <v>42482</v>
      </c>
      <c r="C178" s="254">
        <v>20</v>
      </c>
      <c r="D178" s="255">
        <v>35.549999999999997</v>
      </c>
      <c r="E178" s="255">
        <v>0</v>
      </c>
      <c r="F178" s="255">
        <f t="shared" si="110"/>
        <v>711</v>
      </c>
      <c r="G178" s="254"/>
      <c r="H178" s="254"/>
      <c r="I178" s="255"/>
      <c r="J178" s="255"/>
      <c r="K178" s="255"/>
      <c r="L178" s="259">
        <v>42614</v>
      </c>
      <c r="M178" s="255">
        <v>48</v>
      </c>
    </row>
    <row r="179" spans="1:13" x14ac:dyDescent="0.25">
      <c r="A179" s="254"/>
      <c r="B179" s="259">
        <v>42508</v>
      </c>
      <c r="C179" s="254">
        <v>40</v>
      </c>
      <c r="D179" s="255">
        <v>34.19</v>
      </c>
      <c r="E179" s="255">
        <v>0</v>
      </c>
      <c r="F179" s="255">
        <f t="shared" si="110"/>
        <v>1367.6</v>
      </c>
      <c r="G179" s="259">
        <v>42521</v>
      </c>
      <c r="H179" s="260">
        <v>40</v>
      </c>
      <c r="I179" s="255">
        <v>35.99</v>
      </c>
      <c r="J179" s="255">
        <v>0.03</v>
      </c>
      <c r="K179" s="255">
        <f t="shared" ref="K179:K194" si="111">I179*H179-J179</f>
        <v>1439.5700000000002</v>
      </c>
      <c r="L179" s="259">
        <v>42706</v>
      </c>
      <c r="M179" s="255">
        <v>60</v>
      </c>
    </row>
    <row r="180" spans="1:13" x14ac:dyDescent="0.25">
      <c r="A180" s="254"/>
      <c r="B180" s="259">
        <v>42509</v>
      </c>
      <c r="C180" s="254">
        <v>100</v>
      </c>
      <c r="D180" s="255">
        <v>34.49</v>
      </c>
      <c r="E180" s="255">
        <v>0</v>
      </c>
      <c r="F180" s="255">
        <f t="shared" si="110"/>
        <v>3449</v>
      </c>
      <c r="G180" s="259">
        <v>42531</v>
      </c>
      <c r="H180" s="260">
        <v>100</v>
      </c>
      <c r="I180" s="255">
        <v>36.99</v>
      </c>
      <c r="J180" s="255">
        <v>0.08</v>
      </c>
      <c r="K180" s="255">
        <f t="shared" si="111"/>
        <v>3698.92</v>
      </c>
      <c r="L180" s="254"/>
      <c r="M180" s="254"/>
    </row>
    <row r="181" spans="1:13" x14ac:dyDescent="0.25">
      <c r="A181" s="254"/>
      <c r="B181" s="259">
        <v>42536</v>
      </c>
      <c r="C181" s="254">
        <v>100</v>
      </c>
      <c r="D181" s="255">
        <v>35.39</v>
      </c>
      <c r="E181" s="255">
        <v>0</v>
      </c>
      <c r="F181" s="255">
        <f t="shared" si="110"/>
        <v>3539</v>
      </c>
      <c r="G181" s="259">
        <v>42594</v>
      </c>
      <c r="H181" s="260">
        <v>100</v>
      </c>
      <c r="I181" s="255">
        <v>32.58</v>
      </c>
      <c r="J181" s="255">
        <v>7.0000000000000007E-2</v>
      </c>
      <c r="K181" s="255">
        <f t="shared" si="111"/>
        <v>3257.93</v>
      </c>
      <c r="L181" s="254"/>
      <c r="M181" s="254"/>
    </row>
    <row r="182" spans="1:13" x14ac:dyDescent="0.25">
      <c r="A182" s="254"/>
      <c r="B182" s="259">
        <v>42579</v>
      </c>
      <c r="C182" s="254">
        <v>40</v>
      </c>
      <c r="D182" s="255">
        <v>35</v>
      </c>
      <c r="E182" s="255">
        <v>0</v>
      </c>
      <c r="F182" s="255">
        <f t="shared" si="110"/>
        <v>1400</v>
      </c>
      <c r="G182" s="259">
        <v>42671</v>
      </c>
      <c r="H182" s="260">
        <v>100</v>
      </c>
      <c r="I182" s="255">
        <v>31.32</v>
      </c>
      <c r="J182" s="255">
        <v>7.0000000000000007E-2</v>
      </c>
      <c r="K182" s="255">
        <f t="shared" si="111"/>
        <v>3131.93</v>
      </c>
      <c r="L182" s="254"/>
      <c r="M182" s="254"/>
    </row>
    <row r="183" spans="1:13" x14ac:dyDescent="0.25">
      <c r="A183" s="254"/>
      <c r="B183" s="259">
        <v>42579</v>
      </c>
      <c r="C183" s="254">
        <v>30</v>
      </c>
      <c r="D183" s="255">
        <v>34.57</v>
      </c>
      <c r="E183" s="255">
        <v>-7.0000000000000007E-2</v>
      </c>
      <c r="F183" s="255">
        <f t="shared" si="110"/>
        <v>1037.03</v>
      </c>
      <c r="G183" s="259">
        <v>42676</v>
      </c>
      <c r="H183" s="260">
        <v>200</v>
      </c>
      <c r="I183" s="255">
        <v>31.83</v>
      </c>
      <c r="J183" s="255">
        <v>0.14000000000000001</v>
      </c>
      <c r="K183" s="255">
        <f t="shared" si="111"/>
        <v>6365.86</v>
      </c>
      <c r="L183" s="254"/>
      <c r="M183" s="254"/>
    </row>
    <row r="184" spans="1:13" x14ac:dyDescent="0.25">
      <c r="A184" s="254"/>
      <c r="B184" s="259">
        <v>42580</v>
      </c>
      <c r="C184" s="254">
        <v>30</v>
      </c>
      <c r="D184" s="255">
        <v>33.880000000000003</v>
      </c>
      <c r="E184" s="255">
        <v>0</v>
      </c>
      <c r="F184" s="255">
        <f t="shared" si="110"/>
        <v>1016.4000000000001</v>
      </c>
      <c r="G184" s="259">
        <v>42676</v>
      </c>
      <c r="H184" s="260">
        <v>100</v>
      </c>
      <c r="I184" s="255">
        <v>31.98</v>
      </c>
      <c r="J184" s="255">
        <v>7.0000000000000007E-2</v>
      </c>
      <c r="K184" s="255">
        <f t="shared" si="111"/>
        <v>3197.93</v>
      </c>
      <c r="L184" s="254"/>
      <c r="M184" s="254"/>
    </row>
    <row r="185" spans="1:13" x14ac:dyDescent="0.25">
      <c r="A185" s="254"/>
      <c r="B185" s="259">
        <v>42584</v>
      </c>
      <c r="C185" s="254">
        <v>40</v>
      </c>
      <c r="D185" s="255">
        <v>33.049999999999997</v>
      </c>
      <c r="E185" s="255">
        <v>0</v>
      </c>
      <c r="F185" s="255">
        <f t="shared" si="110"/>
        <v>1322</v>
      </c>
      <c r="G185" s="259">
        <v>42676</v>
      </c>
      <c r="H185" s="260">
        <v>100</v>
      </c>
      <c r="I185" s="255">
        <v>32.18</v>
      </c>
      <c r="J185" s="255">
        <v>7.0000000000000007E-2</v>
      </c>
      <c r="K185" s="255">
        <f t="shared" si="111"/>
        <v>3217.93</v>
      </c>
      <c r="L185" s="254"/>
      <c r="M185" s="254"/>
    </row>
    <row r="186" spans="1:13" x14ac:dyDescent="0.25">
      <c r="A186" s="254"/>
      <c r="B186" s="259">
        <v>42586</v>
      </c>
      <c r="C186" s="254">
        <v>100</v>
      </c>
      <c r="D186" s="255">
        <v>32.479999999999997</v>
      </c>
      <c r="E186" s="255">
        <v>0</v>
      </c>
      <c r="F186" s="255">
        <f t="shared" si="110"/>
        <v>3247.9999999999995</v>
      </c>
      <c r="G186" s="259">
        <v>42676</v>
      </c>
      <c r="H186" s="260">
        <v>100</v>
      </c>
      <c r="I186" s="255">
        <v>32.229999999999997</v>
      </c>
      <c r="J186" s="255">
        <v>7.0000000000000007E-2</v>
      </c>
      <c r="K186" s="255">
        <f t="shared" si="111"/>
        <v>3222.9299999999994</v>
      </c>
      <c r="L186" s="254"/>
      <c r="M186" s="254"/>
    </row>
    <row r="187" spans="1:13" x14ac:dyDescent="0.25">
      <c r="A187" s="254"/>
      <c r="B187" s="259">
        <v>42593</v>
      </c>
      <c r="C187" s="254">
        <v>100</v>
      </c>
      <c r="D187" s="255">
        <v>32.049999999999997</v>
      </c>
      <c r="E187" s="255">
        <v>0</v>
      </c>
      <c r="F187" s="255">
        <f t="shared" si="110"/>
        <v>3204.9999999999995</v>
      </c>
      <c r="G187" s="259">
        <v>42683</v>
      </c>
      <c r="H187" s="260">
        <v>100</v>
      </c>
      <c r="I187" s="255">
        <v>32.33</v>
      </c>
      <c r="J187" s="255">
        <v>7.0000000000000007E-2</v>
      </c>
      <c r="K187" s="255">
        <f t="shared" si="111"/>
        <v>3232.93</v>
      </c>
      <c r="L187" s="254"/>
      <c r="M187" s="254"/>
    </row>
    <row r="188" spans="1:13" x14ac:dyDescent="0.25">
      <c r="A188" s="254"/>
      <c r="B188" s="259">
        <v>42599</v>
      </c>
      <c r="C188" s="254">
        <v>100</v>
      </c>
      <c r="D188" s="255">
        <v>31.68</v>
      </c>
      <c r="E188" s="255">
        <v>0</v>
      </c>
      <c r="F188" s="255">
        <f t="shared" si="110"/>
        <v>3168</v>
      </c>
      <c r="G188" s="259">
        <v>42683</v>
      </c>
      <c r="H188" s="260">
        <v>200</v>
      </c>
      <c r="I188" s="255">
        <v>32.08</v>
      </c>
      <c r="J188" s="255">
        <v>0.14000000000000001</v>
      </c>
      <c r="K188" s="255">
        <f t="shared" si="111"/>
        <v>6415.86</v>
      </c>
      <c r="L188" s="254"/>
      <c r="M188" s="254"/>
    </row>
    <row r="189" spans="1:13" x14ac:dyDescent="0.25">
      <c r="A189" s="254"/>
      <c r="B189" s="259">
        <v>42620</v>
      </c>
      <c r="C189" s="254">
        <v>100</v>
      </c>
      <c r="D189" s="255">
        <v>31.65</v>
      </c>
      <c r="E189" s="255">
        <v>0</v>
      </c>
      <c r="F189" s="255">
        <f t="shared" si="110"/>
        <v>3165</v>
      </c>
      <c r="G189" s="259">
        <v>42684</v>
      </c>
      <c r="H189" s="260">
        <v>100</v>
      </c>
      <c r="I189" s="255">
        <v>32.950000000000003</v>
      </c>
      <c r="J189" s="255">
        <v>7.0000000000000007E-2</v>
      </c>
      <c r="K189" s="255">
        <f t="shared" si="111"/>
        <v>3294.9300000000003</v>
      </c>
      <c r="L189" s="254"/>
      <c r="M189" s="254"/>
    </row>
    <row r="190" spans="1:13" x14ac:dyDescent="0.25">
      <c r="A190" s="254"/>
      <c r="B190" s="259">
        <v>42620</v>
      </c>
      <c r="C190" s="254">
        <v>100</v>
      </c>
      <c r="D190" s="255">
        <v>31.18</v>
      </c>
      <c r="E190" s="255">
        <v>0</v>
      </c>
      <c r="F190" s="255">
        <f t="shared" si="110"/>
        <v>3118</v>
      </c>
      <c r="G190" s="259">
        <v>42712</v>
      </c>
      <c r="H190" s="260">
        <v>100</v>
      </c>
      <c r="I190" s="255">
        <v>34.22</v>
      </c>
      <c r="J190" s="255">
        <v>7.0000000000000007E-2</v>
      </c>
      <c r="K190" s="255">
        <f t="shared" si="111"/>
        <v>3421.93</v>
      </c>
      <c r="L190" s="254"/>
      <c r="M190" s="254"/>
    </row>
    <row r="191" spans="1:13" x14ac:dyDescent="0.25">
      <c r="A191" s="254"/>
      <c r="B191" s="259">
        <v>42625</v>
      </c>
      <c r="C191" s="254">
        <v>100</v>
      </c>
      <c r="D191" s="255">
        <v>30.8</v>
      </c>
      <c r="E191" s="255">
        <v>0</v>
      </c>
      <c r="F191" s="255">
        <f t="shared" si="110"/>
        <v>3080</v>
      </c>
      <c r="G191" s="259">
        <v>42713</v>
      </c>
      <c r="H191" s="260">
        <v>100</v>
      </c>
      <c r="I191" s="255">
        <v>34.79</v>
      </c>
      <c r="J191" s="255">
        <v>0.08</v>
      </c>
      <c r="K191" s="255">
        <f t="shared" si="111"/>
        <v>3478.92</v>
      </c>
      <c r="L191" s="254"/>
      <c r="M191" s="254"/>
    </row>
    <row r="192" spans="1:13" x14ac:dyDescent="0.25">
      <c r="A192" s="254"/>
      <c r="B192" s="259">
        <v>42639</v>
      </c>
      <c r="C192" s="254">
        <v>100</v>
      </c>
      <c r="D192" s="255">
        <v>30.08</v>
      </c>
      <c r="E192" s="255">
        <v>0</v>
      </c>
      <c r="F192" s="255">
        <f t="shared" si="110"/>
        <v>3008</v>
      </c>
      <c r="G192" s="259">
        <v>42718</v>
      </c>
      <c r="H192" s="260">
        <v>100</v>
      </c>
      <c r="I192" s="255">
        <v>35.21</v>
      </c>
      <c r="J192" s="255">
        <v>0.57999999999999996</v>
      </c>
      <c r="K192" s="255">
        <f t="shared" si="111"/>
        <v>3520.42</v>
      </c>
      <c r="L192" s="254"/>
      <c r="M192" s="254"/>
    </row>
    <row r="193" spans="1:13" x14ac:dyDescent="0.25">
      <c r="A193" s="254"/>
      <c r="B193" s="259">
        <v>42646</v>
      </c>
      <c r="C193" s="254">
        <v>100</v>
      </c>
      <c r="D193" s="255">
        <v>29.4</v>
      </c>
      <c r="E193" s="255">
        <v>0</v>
      </c>
      <c r="F193" s="255">
        <f t="shared" si="110"/>
        <v>2940</v>
      </c>
      <c r="G193" s="259">
        <v>42718</v>
      </c>
      <c r="H193" s="260">
        <v>100</v>
      </c>
      <c r="I193" s="255">
        <v>34.9</v>
      </c>
      <c r="J193" s="255">
        <v>0.08</v>
      </c>
      <c r="K193" s="255">
        <f t="shared" si="111"/>
        <v>3489.92</v>
      </c>
      <c r="L193" s="254"/>
      <c r="M193" s="254"/>
    </row>
    <row r="194" spans="1:13" x14ac:dyDescent="0.25">
      <c r="A194" s="254"/>
      <c r="B194" s="259">
        <v>42674</v>
      </c>
      <c r="C194" s="254">
        <v>100</v>
      </c>
      <c r="D194" s="255">
        <v>31.1</v>
      </c>
      <c r="E194" s="255">
        <v>0</v>
      </c>
      <c r="F194" s="255">
        <f t="shared" si="110"/>
        <v>3110</v>
      </c>
      <c r="G194" s="259">
        <v>42752</v>
      </c>
      <c r="H194" s="260">
        <v>100</v>
      </c>
      <c r="I194" s="255">
        <v>34.659999999999997</v>
      </c>
      <c r="J194" s="255">
        <v>0.08</v>
      </c>
      <c r="K194" s="255">
        <f t="shared" si="111"/>
        <v>3465.9199999999996</v>
      </c>
      <c r="L194" s="254"/>
      <c r="M194" s="254"/>
    </row>
    <row r="195" spans="1:13" x14ac:dyDescent="0.25">
      <c r="A195" s="254"/>
      <c r="B195" s="259">
        <v>42677</v>
      </c>
      <c r="C195" s="254">
        <v>200</v>
      </c>
      <c r="D195" s="255">
        <v>31.68</v>
      </c>
      <c r="E195" s="255">
        <v>0</v>
      </c>
      <c r="F195" s="255">
        <f t="shared" si="110"/>
        <v>6336</v>
      </c>
      <c r="G195" s="254"/>
      <c r="H195" s="254"/>
      <c r="I195" s="255"/>
      <c r="J195" s="255"/>
      <c r="K195" s="255"/>
      <c r="L195" s="254"/>
      <c r="M195" s="254"/>
    </row>
    <row r="196" spans="1:13" x14ac:dyDescent="0.25">
      <c r="A196" s="254"/>
      <c r="B196" s="259">
        <v>42677</v>
      </c>
      <c r="C196" s="254">
        <v>100</v>
      </c>
      <c r="D196" s="255">
        <v>31.2</v>
      </c>
      <c r="E196" s="255">
        <v>-0.5</v>
      </c>
      <c r="F196" s="255">
        <f t="shared" si="110"/>
        <v>3119.5</v>
      </c>
      <c r="G196" s="254"/>
      <c r="H196" s="254"/>
      <c r="I196" s="255"/>
      <c r="J196" s="255"/>
      <c r="K196" s="255"/>
      <c r="L196" s="254"/>
      <c r="M196" s="254"/>
    </row>
    <row r="197" spans="1:13" x14ac:dyDescent="0.25">
      <c r="A197" s="254"/>
      <c r="B197" s="259">
        <v>42716</v>
      </c>
      <c r="C197" s="254">
        <v>100</v>
      </c>
      <c r="D197" s="255">
        <v>34.18</v>
      </c>
      <c r="E197" s="255">
        <v>0</v>
      </c>
      <c r="F197" s="255">
        <f t="shared" si="110"/>
        <v>3418</v>
      </c>
      <c r="G197" s="254"/>
      <c r="H197" s="254"/>
      <c r="I197" s="255"/>
      <c r="J197" s="255"/>
      <c r="K197" s="255"/>
      <c r="L197" s="254"/>
      <c r="M197" s="254"/>
    </row>
    <row r="198" spans="1:13" x14ac:dyDescent="0.25">
      <c r="A198" s="254"/>
      <c r="B198" s="259"/>
      <c r="C198" s="254"/>
      <c r="D198" s="255"/>
      <c r="E198" s="255"/>
      <c r="F198" s="255"/>
      <c r="G198" s="254"/>
      <c r="H198" s="254"/>
      <c r="I198" s="255"/>
      <c r="J198" s="255"/>
      <c r="K198" s="255"/>
      <c r="L198" s="254"/>
      <c r="M198" s="254"/>
    </row>
    <row r="199" spans="1:13" x14ac:dyDescent="0.25">
      <c r="A199" s="254"/>
      <c r="B199" s="259"/>
      <c r="C199" s="254"/>
      <c r="D199" s="255"/>
      <c r="E199" s="255"/>
      <c r="F199" s="255"/>
      <c r="G199" s="254"/>
      <c r="H199" s="254"/>
      <c r="I199" s="255"/>
      <c r="J199" s="255"/>
      <c r="K199" s="255"/>
      <c r="L199" s="254"/>
      <c r="M199" s="254"/>
    </row>
    <row r="200" spans="1:13" x14ac:dyDescent="0.25">
      <c r="A200" s="254"/>
      <c r="B200" s="259"/>
      <c r="C200" s="254"/>
      <c r="D200" s="255"/>
      <c r="E200" s="255"/>
      <c r="F200" s="255"/>
      <c r="G200" s="254"/>
      <c r="H200" s="254"/>
      <c r="I200" s="255"/>
      <c r="J200" s="255"/>
      <c r="K200" s="255"/>
      <c r="L200" s="254"/>
      <c r="M200" s="254"/>
    </row>
    <row r="201" spans="1:13" x14ac:dyDescent="0.25">
      <c r="A201" s="254"/>
      <c r="B201" s="254"/>
      <c r="C201" s="254"/>
      <c r="D201" s="255"/>
      <c r="E201" s="255"/>
      <c r="F201" s="255"/>
      <c r="G201" s="254"/>
      <c r="H201" s="254"/>
      <c r="I201" s="255"/>
      <c r="J201" s="255"/>
      <c r="K201" s="255"/>
      <c r="L201" s="254"/>
      <c r="M201" s="254"/>
    </row>
    <row r="202" spans="1:13" x14ac:dyDescent="0.25">
      <c r="A202" s="254"/>
      <c r="B202" s="254"/>
      <c r="C202" s="254"/>
      <c r="D202" s="255"/>
      <c r="E202" s="255"/>
      <c r="F202" s="255"/>
      <c r="G202" s="254"/>
      <c r="H202" s="254"/>
      <c r="I202" s="255"/>
      <c r="J202" s="255"/>
      <c r="K202" s="255"/>
      <c r="L202" s="254"/>
      <c r="M202" s="254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69">
    <cfRule type="iconSet" priority="67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9" priority="65">
      <formula>F88&gt;0</formula>
    </cfRule>
    <cfRule type="expression" dxfId="1218" priority="66">
      <formula>F88&lt;0</formula>
    </cfRule>
  </conditionalFormatting>
  <conditionalFormatting sqref="F93:F106 F109:F153 F156:F157">
    <cfRule type="expression" dxfId="1217" priority="61">
      <formula>F93&gt;0</formula>
    </cfRule>
    <cfRule type="expression" dxfId="1216" priority="62">
      <formula>F93&lt;0</formula>
    </cfRule>
  </conditionalFormatting>
  <conditionalFormatting sqref="F93:F106 F109:F153 F156:F157">
    <cfRule type="expression" dxfId="1215" priority="63">
      <formula>F93&gt;0</formula>
    </cfRule>
    <cfRule type="expression" dxfId="1214" priority="64">
      <formula>F93&lt;0</formula>
    </cfRule>
  </conditionalFormatting>
  <conditionalFormatting sqref="H88:H106 H109:H153 H156:H157">
    <cfRule type="expression" dxfId="1213" priority="59">
      <formula>H88&gt;0</formula>
    </cfRule>
    <cfRule type="expression" dxfId="1212" priority="60">
      <formula>H88&lt;0</formula>
    </cfRule>
  </conditionalFormatting>
  <conditionalFormatting sqref="F84:F87">
    <cfRule type="expression" dxfId="1211" priority="53">
      <formula>F84&gt;0</formula>
    </cfRule>
    <cfRule type="expression" dxfId="1210" priority="54">
      <formula>F84&lt;0</formula>
    </cfRule>
  </conditionalFormatting>
  <conditionalFormatting sqref="H84:H87">
    <cfRule type="expression" dxfId="1209" priority="51">
      <formula>H84&gt;0</formula>
    </cfRule>
    <cfRule type="expression" dxfId="1208" priority="52">
      <formula>H84&lt;0</formula>
    </cfRule>
  </conditionalFormatting>
  <conditionalFormatting sqref="Q8">
    <cfRule type="expression" dxfId="1207" priority="47">
      <formula>Q8&gt;0</formula>
    </cfRule>
    <cfRule type="expression" dxfId="1206" priority="48">
      <formula>Q8&lt;0</formula>
    </cfRule>
  </conditionalFormatting>
  <conditionalFormatting sqref="Q7">
    <cfRule type="expression" dxfId="1205" priority="49">
      <formula>Q7&gt;0</formula>
    </cfRule>
    <cfRule type="expression" dxfId="1204" priority="50">
      <formula>Q7&lt;0</formula>
    </cfRule>
  </conditionalFormatting>
  <conditionalFormatting sqref="F107">
    <cfRule type="expression" dxfId="1203" priority="43">
      <formula>F107&gt;0</formula>
    </cfRule>
    <cfRule type="expression" dxfId="1202" priority="44">
      <formula>F107&lt;0</formula>
    </cfRule>
  </conditionalFormatting>
  <conditionalFormatting sqref="F107">
    <cfRule type="expression" dxfId="1201" priority="45">
      <formula>F107&gt;0</formula>
    </cfRule>
    <cfRule type="expression" dxfId="1200" priority="46">
      <formula>F107&lt;0</formula>
    </cfRule>
  </conditionalFormatting>
  <conditionalFormatting sqref="H107">
    <cfRule type="expression" dxfId="1199" priority="41">
      <formula>H107&gt;0</formula>
    </cfRule>
    <cfRule type="expression" dxfId="1198" priority="42">
      <formula>H107&lt;0</formula>
    </cfRule>
  </conditionalFormatting>
  <conditionalFormatting sqref="F108">
    <cfRule type="expression" dxfId="1197" priority="37">
      <formula>F108&gt;0</formula>
    </cfRule>
    <cfRule type="expression" dxfId="1196" priority="38">
      <formula>F108&lt;0</formula>
    </cfRule>
  </conditionalFormatting>
  <conditionalFormatting sqref="F108">
    <cfRule type="expression" dxfId="1195" priority="39">
      <formula>F108&gt;0</formula>
    </cfRule>
    <cfRule type="expression" dxfId="1194" priority="40">
      <formula>F108&lt;0</formula>
    </cfRule>
  </conditionalFormatting>
  <conditionalFormatting sqref="H108">
    <cfRule type="expression" dxfId="1193" priority="35">
      <formula>H108&gt;0</formula>
    </cfRule>
    <cfRule type="expression" dxfId="1192" priority="36">
      <formula>H108&lt;0</formula>
    </cfRule>
  </conditionalFormatting>
  <conditionalFormatting sqref="F154:F155">
    <cfRule type="expression" dxfId="1191" priority="31">
      <formula>F154&gt;0</formula>
    </cfRule>
    <cfRule type="expression" dxfId="1190" priority="32">
      <formula>F154&lt;0</formula>
    </cfRule>
  </conditionalFormatting>
  <conditionalFormatting sqref="F154:F155">
    <cfRule type="expression" dxfId="1189" priority="33">
      <formula>F154&gt;0</formula>
    </cfRule>
    <cfRule type="expression" dxfId="1188" priority="34">
      <formula>F154&lt;0</formula>
    </cfRule>
  </conditionalFormatting>
  <conditionalFormatting sqref="H154:H155">
    <cfRule type="expression" dxfId="1187" priority="29">
      <formula>H154&gt;0</formula>
    </cfRule>
    <cfRule type="expression" dxfId="1186" priority="30">
      <formula>H154&lt;0</formula>
    </cfRule>
  </conditionalFormatting>
  <conditionalFormatting sqref="F35:F50">
    <cfRule type="expression" dxfId="1185" priority="27">
      <formula>F35&gt;0</formula>
    </cfRule>
    <cfRule type="expression" dxfId="1184" priority="28">
      <formula>F35&lt;0</formula>
    </cfRule>
  </conditionalFormatting>
  <conditionalFormatting sqref="H35:H50">
    <cfRule type="expression" dxfId="1183" priority="25">
      <formula>H35&gt;0</formula>
    </cfRule>
    <cfRule type="expression" dxfId="1182" priority="26">
      <formula>H35&lt;0</formula>
    </cfRule>
  </conditionalFormatting>
  <conditionalFormatting sqref="Q10">
    <cfRule type="expression" dxfId="1181" priority="23">
      <formula>Q10&gt;0</formula>
    </cfRule>
    <cfRule type="expression" dxfId="1180" priority="24">
      <formula>Q10&lt;0</formula>
    </cfRule>
  </conditionalFormatting>
  <conditionalFormatting sqref="J45:K45">
    <cfRule type="expression" dxfId="1179" priority="21">
      <formula>J45&gt;0</formula>
    </cfRule>
    <cfRule type="expression" dxfId="1178" priority="22">
      <formula>J45&lt;0</formula>
    </cfRule>
  </conditionalFormatting>
  <conditionalFormatting sqref="K46">
    <cfRule type="expression" dxfId="1177" priority="19">
      <formula>K46&gt;0</formula>
    </cfRule>
    <cfRule type="expression" dxfId="1176" priority="20">
      <formula>K46&lt;0</formula>
    </cfRule>
  </conditionalFormatting>
  <conditionalFormatting sqref="K47:K60 K65:K80">
    <cfRule type="expression" dxfId="1175" priority="17">
      <formula>K47&gt;0</formula>
    </cfRule>
    <cfRule type="expression" dxfId="1174" priority="18">
      <formula>K47&lt;0</formula>
    </cfRule>
  </conditionalFormatting>
  <conditionalFormatting sqref="F52:F60">
    <cfRule type="expression" dxfId="1173" priority="15">
      <formula>F52&gt;0</formula>
    </cfRule>
    <cfRule type="expression" dxfId="1172" priority="16">
      <formula>F52&lt;0</formula>
    </cfRule>
  </conditionalFormatting>
  <conditionalFormatting sqref="H52:H60">
    <cfRule type="expression" dxfId="1171" priority="13">
      <formula>H52&gt;0</formula>
    </cfRule>
    <cfRule type="expression" dxfId="1170" priority="14">
      <formula>H52&lt;0</formula>
    </cfRule>
  </conditionalFormatting>
  <conditionalFormatting sqref="R4">
    <cfRule type="expression" dxfId="1169" priority="11">
      <formula>R4&gt;0</formula>
    </cfRule>
    <cfRule type="expression" dxfId="1168" priority="12">
      <formula>R4&lt;0</formula>
    </cfRule>
  </conditionalFormatting>
  <conditionalFormatting sqref="Q9">
    <cfRule type="expression" dxfId="1167" priority="9">
      <formula>Q9&gt;0</formula>
    </cfRule>
    <cfRule type="expression" dxfId="1166" priority="10">
      <formula>Q9&lt;0</formula>
    </cfRule>
  </conditionalFormatting>
  <conditionalFormatting sqref="K61:K64">
    <cfRule type="expression" dxfId="1165" priority="7">
      <formula>K61&gt;0</formula>
    </cfRule>
    <cfRule type="expression" dxfId="1164" priority="8">
      <formula>K61&lt;0</formula>
    </cfRule>
  </conditionalFormatting>
  <conditionalFormatting sqref="F61:F73">
    <cfRule type="expression" dxfId="1163" priority="5">
      <formula>F61&gt;0</formula>
    </cfRule>
    <cfRule type="expression" dxfId="1162" priority="6">
      <formula>F61&lt;0</formula>
    </cfRule>
  </conditionalFormatting>
  <conditionalFormatting sqref="H61:H73">
    <cfRule type="expression" dxfId="1161" priority="3">
      <formula>H61&gt;0</formula>
    </cfRule>
    <cfRule type="expression" dxfId="1160" priority="4">
      <formula>H61&lt;0</formula>
    </cfRule>
  </conditionalFormatting>
  <conditionalFormatting sqref="W1:W6">
    <cfRule type="iconSet" priority="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0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78" location="ACTIVE!A1" display="Back"/>
    <hyperlink ref="S66" r:id="rId1"/>
    <hyperlink ref="T2" r:id="rId2"/>
    <hyperlink ref="G29" r:id="rId3" display="javascript:void(0);"/>
  </hyperlinks>
  <pageMargins left="0.7" right="0.7" top="0.75" bottom="0.75" header="0.3" footer="0.3"/>
  <pageSetup orientation="portrait" r:id="rId4"/>
  <drawing r:id="rId5"/>
  <tableParts count="1"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65" t="s">
        <v>78</v>
      </c>
      <c r="P40" s="76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59" priority="31">
      <formula>Q7&gt;0</formula>
    </cfRule>
    <cfRule type="expression" dxfId="1158" priority="32">
      <formula>Q7&lt;0</formula>
    </cfRule>
  </conditionalFormatting>
  <conditionalFormatting sqref="Q8">
    <cfRule type="expression" dxfId="1157" priority="29">
      <formula>Q8&gt;0</formula>
    </cfRule>
    <cfRule type="expression" dxfId="1156" priority="30">
      <formula>Q8&lt;0</formula>
    </cfRule>
  </conditionalFormatting>
  <conditionalFormatting sqref="F62:F65">
    <cfRule type="expression" dxfId="1155" priority="21">
      <formula>F62&gt;0</formula>
    </cfRule>
    <cfRule type="expression" dxfId="1154" priority="22">
      <formula>F62&lt;0</formula>
    </cfRule>
  </conditionalFormatting>
  <conditionalFormatting sqref="F66:F74 F78:F98 F102:F106">
    <cfRule type="expression" dxfId="1153" priority="17">
      <formula>F66&gt;0</formula>
    </cfRule>
    <cfRule type="expression" dxfId="1152" priority="18">
      <formula>F66&lt;0</formula>
    </cfRule>
  </conditionalFormatting>
  <conditionalFormatting sqref="F66:F74 F78:F98 F102:F106">
    <cfRule type="expression" dxfId="1151" priority="19">
      <formula>F66&gt;0</formula>
    </cfRule>
    <cfRule type="expression" dxfId="1150" priority="20">
      <formula>F66&lt;0</formula>
    </cfRule>
  </conditionalFormatting>
  <conditionalFormatting sqref="H62:H74 H78:H98 H102:H106">
    <cfRule type="expression" dxfId="1149" priority="15">
      <formula>H62&gt;0</formula>
    </cfRule>
    <cfRule type="expression" dxfId="1148" priority="16">
      <formula>H62&lt;0</formula>
    </cfRule>
  </conditionalFormatting>
  <conditionalFormatting sqref="F57:F61">
    <cfRule type="expression" dxfId="1147" priority="13">
      <formula>F57&gt;0</formula>
    </cfRule>
    <cfRule type="expression" dxfId="1146" priority="14">
      <formula>F57&lt;0</formula>
    </cfRule>
  </conditionalFormatting>
  <conditionalFormatting sqref="H57:H61">
    <cfRule type="expression" dxfId="1145" priority="11">
      <formula>H57&gt;0</formula>
    </cfRule>
    <cfRule type="expression" dxfId="1144" priority="12">
      <formula>H57&lt;0</formula>
    </cfRule>
  </conditionalFormatting>
  <conditionalFormatting sqref="F75:F77">
    <cfRule type="expression" dxfId="1143" priority="7">
      <formula>F75&gt;0</formula>
    </cfRule>
    <cfRule type="expression" dxfId="1142" priority="8">
      <formula>F75&lt;0</formula>
    </cfRule>
  </conditionalFormatting>
  <conditionalFormatting sqref="F75:F77">
    <cfRule type="expression" dxfId="1141" priority="9">
      <formula>F75&gt;0</formula>
    </cfRule>
    <cfRule type="expression" dxfId="1140" priority="10">
      <formula>F75&lt;0</formula>
    </cfRule>
  </conditionalFormatting>
  <conditionalFormatting sqref="H75:H77">
    <cfRule type="expression" dxfId="1139" priority="5">
      <formula>H75&gt;0</formula>
    </cfRule>
    <cfRule type="expression" dxfId="1138" priority="6">
      <formula>H75&lt;0</formula>
    </cfRule>
  </conditionalFormatting>
  <conditionalFormatting sqref="F22:F30">
    <cfRule type="expression" dxfId="1137" priority="3">
      <formula>F22&gt;0</formula>
    </cfRule>
    <cfRule type="expression" dxfId="1136" priority="4">
      <formula>F22&lt;0</formula>
    </cfRule>
  </conditionalFormatting>
  <conditionalFormatting sqref="F99:F101">
    <cfRule type="expression" dxfId="1135" priority="1">
      <formula>F99&gt;0</formula>
    </cfRule>
    <cfRule type="expression" dxfId="113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65" t="s">
        <v>78</v>
      </c>
      <c r="P40" s="76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33" priority="19">
      <formula>F25&gt;0</formula>
    </cfRule>
    <cfRule type="expression" dxfId="1132" priority="20">
      <formula>F25&lt;0</formula>
    </cfRule>
  </conditionalFormatting>
  <conditionalFormatting sqref="Q7">
    <cfRule type="expression" dxfId="1131" priority="17">
      <formula>Q7&gt;0</formula>
    </cfRule>
    <cfRule type="expression" dxfId="1130" priority="18">
      <formula>Q7&lt;0</formula>
    </cfRule>
  </conditionalFormatting>
  <conditionalFormatting sqref="Q8">
    <cfRule type="expression" dxfId="1129" priority="15">
      <formula>Q8&gt;0</formula>
    </cfRule>
    <cfRule type="expression" dxfId="1128" priority="16">
      <formula>Q8&lt;0</formula>
    </cfRule>
  </conditionalFormatting>
  <conditionalFormatting sqref="M74">
    <cfRule type="expression" dxfId="1127" priority="9">
      <formula>M74&gt;0</formula>
    </cfRule>
    <cfRule type="expression" dxfId="1126" priority="10">
      <formula>M74&lt;0</formula>
    </cfRule>
  </conditionalFormatting>
  <conditionalFormatting sqref="F113:F149 H113:H149">
    <cfRule type="expression" dxfId="1125" priority="7">
      <formula>F113&gt;0</formula>
    </cfRule>
    <cfRule type="expression" dxfId="1124" priority="8">
      <formula>F113&lt;0</formula>
    </cfRule>
  </conditionalFormatting>
  <conditionalFormatting sqref="F105:F112">
    <cfRule type="expression" dxfId="1123" priority="5">
      <formula>F105&gt;0</formula>
    </cfRule>
    <cfRule type="expression" dxfId="1122" priority="6">
      <formula>F105&lt;0</formula>
    </cfRule>
  </conditionalFormatting>
  <conditionalFormatting sqref="H105:H112">
    <cfRule type="expression" dxfId="1121" priority="3">
      <formula>H105&gt;0</formula>
    </cfRule>
    <cfRule type="expression" dxfId="1120" priority="4">
      <formula>H105&lt;0</formula>
    </cfRule>
  </conditionalFormatting>
  <conditionalFormatting sqref="Q10">
    <cfRule type="expression" dxfId="1119" priority="1">
      <formula>Q10&gt;0</formula>
    </cfRule>
    <cfRule type="expression" dxfId="111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749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885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223.66</v>
      </c>
      <c r="R4" s="509">
        <v>0</v>
      </c>
      <c r="T4" s="159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6709.8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1254.9700000000003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1030.1999999999998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0.18138601309951399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246.02600000000001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243.7894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241.55280000000002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239.31620000000001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237.0796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234.84300000000002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232.60640000000001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230.3698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228.13319999999999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225.89660000000001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223.66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221.42339999999999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219.18680000000001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216.9502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214.71359999999999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212.47699999999998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210.24039999999999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208.00380000000001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205.7672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203.53059999999999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201.29400000000001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749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6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6">
        <f t="shared" si="9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7" priority="35">
      <formula>F47&gt;0</formula>
    </cfRule>
    <cfRule type="expression" dxfId="1116" priority="36">
      <formula>F47&lt;0</formula>
    </cfRule>
  </conditionalFormatting>
  <conditionalFormatting sqref="Q7">
    <cfRule type="expression" dxfId="1115" priority="33">
      <formula>Q7&gt;0</formula>
    </cfRule>
    <cfRule type="expression" dxfId="1114" priority="34">
      <formula>Q7&lt;0</formula>
    </cfRule>
  </conditionalFormatting>
  <conditionalFormatting sqref="Q8">
    <cfRule type="expression" dxfId="1113" priority="31">
      <formula>Q8&gt;0</formula>
    </cfRule>
    <cfRule type="expression" dxfId="1112" priority="32">
      <formula>Q8&lt;0</formula>
    </cfRule>
  </conditionalFormatting>
  <conditionalFormatting sqref="F27:F46">
    <cfRule type="expression" dxfId="1111" priority="29">
      <formula>F27&gt;0</formula>
    </cfRule>
    <cfRule type="expression" dxfId="1110" priority="30">
      <formula>F27&lt;0</formula>
    </cfRule>
  </conditionalFormatting>
  <conditionalFormatting sqref="H27:H46">
    <cfRule type="expression" dxfId="1109" priority="27">
      <formula>H27&gt;0</formula>
    </cfRule>
    <cfRule type="expression" dxfId="1108" priority="28">
      <formula>H27&lt;0</formula>
    </cfRule>
  </conditionalFormatting>
  <conditionalFormatting sqref="Q10">
    <cfRule type="expression" dxfId="1107" priority="21">
      <formula>Q10&gt;0</formula>
    </cfRule>
    <cfRule type="expression" dxfId="1106" priority="22">
      <formula>Q10&lt;0</formula>
    </cfRule>
  </conditionalFormatting>
  <conditionalFormatting sqref="J25:J38">
    <cfRule type="expression" dxfId="1105" priority="19">
      <formula>J25&gt;0</formula>
    </cfRule>
    <cfRule type="expression" dxfId="1104" priority="20">
      <formula>J25&lt;0</formula>
    </cfRule>
  </conditionalFormatting>
  <conditionalFormatting sqref="K25:K38">
    <cfRule type="expression" dxfId="1103" priority="17">
      <formula>K25&gt;0</formula>
    </cfRule>
    <cfRule type="expression" dxfId="1102" priority="18">
      <formula>K25&lt;0</formula>
    </cfRule>
  </conditionalFormatting>
  <conditionalFormatting sqref="L25:L38">
    <cfRule type="expression" dxfId="1101" priority="15">
      <formula>L25&gt;0</formula>
    </cfRule>
    <cfRule type="expression" dxfId="1100" priority="16">
      <formula>L25&lt;0</formula>
    </cfRule>
  </conditionalFormatting>
  <conditionalFormatting sqref="F89:F110">
    <cfRule type="expression" dxfId="1099" priority="13">
      <formula>F89&gt;0</formula>
    </cfRule>
    <cfRule type="expression" dxfId="1098" priority="14">
      <formula>F89&lt;0</formula>
    </cfRule>
  </conditionalFormatting>
  <conditionalFormatting sqref="H89:H110">
    <cfRule type="expression" dxfId="1097" priority="11">
      <formula>H89&gt;0</formula>
    </cfRule>
    <cfRule type="expression" dxfId="1096" priority="12">
      <formula>H89&lt;0</formula>
    </cfRule>
  </conditionalFormatting>
  <conditionalFormatting sqref="J89:J102">
    <cfRule type="expression" dxfId="1095" priority="9">
      <formula>J89&gt;0</formula>
    </cfRule>
    <cfRule type="expression" dxfId="1094" priority="10">
      <formula>J89&lt;0</formula>
    </cfRule>
  </conditionalFormatting>
  <conditionalFormatting sqref="K89:K102">
    <cfRule type="expression" dxfId="1093" priority="7">
      <formula>K89&gt;0</formula>
    </cfRule>
    <cfRule type="expression" dxfId="1092" priority="8">
      <formula>K89&lt;0</formula>
    </cfRule>
  </conditionalFormatting>
  <conditionalFormatting sqref="L89:L102">
    <cfRule type="expression" dxfId="1091" priority="5">
      <formula>L89&gt;0</formula>
    </cfRule>
    <cfRule type="expression" dxfId="1090" priority="6">
      <formula>L89&lt;0</formula>
    </cfRule>
  </conditionalFormatting>
  <conditionalFormatting sqref="F25:F26">
    <cfRule type="expression" dxfId="1089" priority="3">
      <formula>F25&gt;0</formula>
    </cfRule>
    <cfRule type="expression" dxfId="1088" priority="4">
      <formula>F25&lt;0</formula>
    </cfRule>
  </conditionalFormatting>
  <conditionalFormatting sqref="H25:H26">
    <cfRule type="expression" dxfId="1087" priority="1">
      <formula>H25&gt;0</formula>
    </cfRule>
    <cfRule type="expression" dxfId="10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tabSelected="1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>
        <v>43100</v>
      </c>
      <c r="U2" t="s">
        <v>894</v>
      </c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97.801799999999986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99.69</v>
      </c>
      <c r="R4" s="509">
        <v>0</v>
      </c>
      <c r="T4" s="1">
        <v>42738</v>
      </c>
      <c r="U4" t="s">
        <v>893</v>
      </c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9969</v>
      </c>
      <c r="T5" s="1"/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5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188.82000000000153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188.82000000000153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1.9306393133868862E-2</v>
      </c>
    </row>
    <row r="10" spans="1:21" x14ac:dyDescent="0.25">
      <c r="H10" s="70"/>
      <c r="O10" s="11" t="s">
        <v>209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7" t="s">
        <v>194</v>
      </c>
      <c r="B19" s="348"/>
      <c r="C19" s="349">
        <f>SumByColor($A$19,C2:C17)</f>
        <v>150</v>
      </c>
      <c r="D19" s="349"/>
      <c r="E19" s="349"/>
      <c r="F19" s="350">
        <f>SumByColor($A$19,F2:F17)</f>
        <v>13898</v>
      </c>
      <c r="G19" s="349"/>
      <c r="H19" s="349">
        <f>SumByColor($A$19,H2:H17)</f>
        <v>150</v>
      </c>
      <c r="I19" s="349"/>
      <c r="J19" s="349"/>
      <c r="K19" s="350">
        <f>SumByColor($A$19,K3:K17)</f>
        <v>9564</v>
      </c>
      <c r="L19" s="349"/>
      <c r="M19" s="350">
        <f>SumByColor($A$19,M2:M17)</f>
        <v>6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6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6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6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6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6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6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6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6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6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6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6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6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6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6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6">
        <f t="shared" si="29"/>
        <v>-0.16556387246185031</v>
      </c>
      <c r="I40" s="39"/>
      <c r="J40" s="39"/>
      <c r="K40" s="39"/>
      <c r="L40" s="39"/>
      <c r="O40" s="765" t="s">
        <v>78</v>
      </c>
      <c r="P40" s="765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6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109.65900000000001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6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108.66210000000001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0"/>
        <v>189.00000000000006</v>
      </c>
      <c r="G43" s="39">
        <f t="shared" si="31"/>
        <v>9780</v>
      </c>
      <c r="H43" s="226">
        <f t="shared" si="32"/>
        <v>1.9325153374233135E-2</v>
      </c>
      <c r="I43" s="39">
        <v>97.3</v>
      </c>
      <c r="J43" s="39"/>
      <c r="K43" s="39"/>
      <c r="L43" s="39"/>
      <c r="O43" s="81">
        <v>1.08</v>
      </c>
      <c r="P43" s="81">
        <f t="shared" si="33"/>
        <v>107.6652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3"/>
        <v>106.6683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3"/>
        <v>105.67140000000001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3"/>
        <v>104.67450000000001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3"/>
        <v>103.6776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3"/>
        <v>102.6807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3"/>
        <v>101.68380000000001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3"/>
        <v>100.68689999999999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3"/>
        <v>99.69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3"/>
        <v>98.693100000000001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3"/>
        <v>97.69619999999999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3"/>
        <v>96.699299999999994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3"/>
        <v>95.702399999999997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3"/>
        <v>94.705499999999986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3"/>
        <v>93.70859999999999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3"/>
        <v>92.711700000000008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3"/>
        <v>91.714799999999997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3"/>
        <v>90.7179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3"/>
        <v>89.721000000000004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85" priority="23">
      <formula>F56&gt;0</formula>
    </cfRule>
    <cfRule type="expression" dxfId="1084" priority="24">
      <formula>F56&lt;0</formula>
    </cfRule>
  </conditionalFormatting>
  <conditionalFormatting sqref="Q7">
    <cfRule type="expression" dxfId="1083" priority="21">
      <formula>Q7&gt;0</formula>
    </cfRule>
    <cfRule type="expression" dxfId="1082" priority="22">
      <formula>Q7&lt;0</formula>
    </cfRule>
  </conditionalFormatting>
  <conditionalFormatting sqref="Q8">
    <cfRule type="expression" dxfId="1081" priority="19">
      <formula>Q8&gt;0</formula>
    </cfRule>
    <cfRule type="expression" dxfId="1080" priority="20">
      <formula>Q8&lt;0</formula>
    </cfRule>
  </conditionalFormatting>
  <conditionalFormatting sqref="F25:F55">
    <cfRule type="expression" dxfId="1079" priority="17">
      <formula>F25&gt;0</formula>
    </cfRule>
    <cfRule type="expression" dxfId="1078" priority="18">
      <formula>F25&lt;0</formula>
    </cfRule>
  </conditionalFormatting>
  <conditionalFormatting sqref="H25:H55">
    <cfRule type="expression" dxfId="1077" priority="15">
      <formula>H25&gt;0</formula>
    </cfRule>
    <cfRule type="expression" dxfId="1076" priority="16">
      <formula>H25&lt;0</formula>
    </cfRule>
  </conditionalFormatting>
  <conditionalFormatting sqref="F89:F110">
    <cfRule type="expression" dxfId="1075" priority="13">
      <formula>F89&gt;0</formula>
    </cfRule>
    <cfRule type="expression" dxfId="1074" priority="14">
      <formula>F89&lt;0</formula>
    </cfRule>
  </conditionalFormatting>
  <conditionalFormatting sqref="H89:H110">
    <cfRule type="expression" dxfId="1073" priority="11">
      <formula>H89&gt;0</formula>
    </cfRule>
    <cfRule type="expression" dxfId="1072" priority="12">
      <formula>H89&lt;0</formula>
    </cfRule>
  </conditionalFormatting>
  <conditionalFormatting sqref="Q10">
    <cfRule type="expression" dxfId="1071" priority="9">
      <formula>Q10&gt;0</formula>
    </cfRule>
    <cfRule type="expression" dxfId="1070" priority="10">
      <formula>Q10&lt;0</formula>
    </cfRule>
  </conditionalFormatting>
  <conditionalFormatting sqref="J25:J38">
    <cfRule type="expression" dxfId="1069" priority="7">
      <formula>J25&gt;0</formula>
    </cfRule>
    <cfRule type="expression" dxfId="1068" priority="8">
      <formula>J25&lt;0</formula>
    </cfRule>
  </conditionalFormatting>
  <conditionalFormatting sqref="K25:K38">
    <cfRule type="expression" dxfId="1067" priority="5">
      <formula>K25&gt;0</formula>
    </cfRule>
    <cfRule type="expression" dxfId="1066" priority="6">
      <formula>K25&lt;0</formula>
    </cfRule>
  </conditionalFormatting>
  <conditionalFormatting sqref="L25:L34">
    <cfRule type="expression" dxfId="1065" priority="3">
      <formula>L25&gt;0</formula>
    </cfRule>
    <cfRule type="expression" dxfId="1064" priority="4">
      <formula>L25&lt;0</formula>
    </cfRule>
  </conditionalFormatting>
  <conditionalFormatting sqref="J43">
    <cfRule type="expression" dxfId="1063" priority="1">
      <formula>J43&gt;0</formula>
    </cfRule>
    <cfRule type="expression" dxfId="1062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731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186.12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3722.4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884.32000000000062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741.29000000000042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0.24866241098114478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2.6864388566516227E-3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740</v>
      </c>
      <c r="Q16" s="694" t="s">
        <v>741</v>
      </c>
      <c r="R16" s="692" t="s">
        <v>734</v>
      </c>
      <c r="S16" s="692" t="s">
        <v>735</v>
      </c>
      <c r="T16" s="694" t="s">
        <v>737</v>
      </c>
      <c r="U16" s="694" t="s">
        <v>738</v>
      </c>
      <c r="V16" s="692" t="s">
        <v>736</v>
      </c>
      <c r="W16" s="693" t="s">
        <v>739</v>
      </c>
    </row>
    <row r="17" spans="1:23" x14ac:dyDescent="0.25">
      <c r="O17" s="695">
        <v>43013</v>
      </c>
      <c r="P17" s="691" t="s">
        <v>814</v>
      </c>
      <c r="Q17" s="691" t="s">
        <v>815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204.73200000000003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202.87080000000003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201.00960000000001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199.14840000000001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197.28720000000001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195.42600000000002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193.56480000000002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191.70360000000002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189.8424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187.9812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186.12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184.25880000000001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182.39760000000001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180.53639999999999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178.67519999999999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176.81399999999999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174.9528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173.0916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171.2304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169.36920000000001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167.50800000000001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61" priority="22">
      <formula>F47&gt;0</formula>
    </cfRule>
    <cfRule type="expression" dxfId="1060" priority="23">
      <formula>F47&lt;0</formula>
    </cfRule>
  </conditionalFormatting>
  <conditionalFormatting sqref="Q7">
    <cfRule type="expression" dxfId="1059" priority="20">
      <formula>Q7&gt;0</formula>
    </cfRule>
    <cfRule type="expression" dxfId="1058" priority="21">
      <formula>Q7&lt;0</formula>
    </cfRule>
  </conditionalFormatting>
  <conditionalFormatting sqref="Q8">
    <cfRule type="expression" dxfId="1057" priority="18">
      <formula>Q8&gt;0</formula>
    </cfRule>
    <cfRule type="expression" dxfId="1056" priority="19">
      <formula>Q8&lt;0</formula>
    </cfRule>
  </conditionalFormatting>
  <conditionalFormatting sqref="F25:F46">
    <cfRule type="expression" dxfId="1055" priority="16">
      <formula>F25&gt;0</formula>
    </cfRule>
    <cfRule type="expression" dxfId="1054" priority="17">
      <formula>F25&lt;0</formula>
    </cfRule>
  </conditionalFormatting>
  <conditionalFormatting sqref="H25:H46">
    <cfRule type="expression" dxfId="1053" priority="14">
      <formula>H25&gt;0</formula>
    </cfRule>
    <cfRule type="expression" dxfId="1052" priority="15">
      <formula>H25&lt;0</formula>
    </cfRule>
  </conditionalFormatting>
  <conditionalFormatting sqref="F89:F110">
    <cfRule type="expression" dxfId="1051" priority="12">
      <formula>F89&gt;0</formula>
    </cfRule>
    <cfRule type="expression" dxfId="1050" priority="13">
      <formula>F89&lt;0</formula>
    </cfRule>
  </conditionalFormatting>
  <conditionalFormatting sqref="H89:H110">
    <cfRule type="expression" dxfId="1049" priority="10">
      <formula>H89&gt;0</formula>
    </cfRule>
    <cfRule type="expression" dxfId="1048" priority="11">
      <formula>H89&lt;0</formula>
    </cfRule>
  </conditionalFormatting>
  <conditionalFormatting sqref="Q10">
    <cfRule type="expression" dxfId="1047" priority="8">
      <formula>Q10&gt;0</formula>
    </cfRule>
    <cfRule type="expression" dxfId="1046" priority="9">
      <formula>Q10&lt;0</formula>
    </cfRule>
  </conditionalFormatting>
  <conditionalFormatting sqref="J25:J38">
    <cfRule type="expression" dxfId="1045" priority="6">
      <formula>J25&gt;0</formula>
    </cfRule>
    <cfRule type="expression" dxfId="1044" priority="7">
      <formula>J25&lt;0</formula>
    </cfRule>
  </conditionalFormatting>
  <conditionalFormatting sqref="K25:K38">
    <cfRule type="expression" dxfId="1043" priority="4">
      <formula>K25&gt;0</formula>
    </cfRule>
    <cfRule type="expression" dxfId="1042" priority="5">
      <formula>K25&lt;0</formula>
    </cfRule>
  </conditionalFormatting>
  <conditionalFormatting sqref="L25:L38">
    <cfRule type="expression" dxfId="1041" priority="2">
      <formula>L25&gt;0</formula>
    </cfRule>
    <cfRule type="expression" dxfId="104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6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6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68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68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39" priority="74">
      <formula>F12&gt;0</formula>
    </cfRule>
    <cfRule type="expression" dxfId="10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37" priority="67">
      <formula>F124&gt;0</formula>
    </cfRule>
    <cfRule type="expression" dxfId="1036" priority="68">
      <formula>F124&lt;0</formula>
    </cfRule>
  </conditionalFormatting>
  <conditionalFormatting sqref="H124:H130">
    <cfRule type="expression" dxfId="1035" priority="55">
      <formula>H124&gt;0</formula>
    </cfRule>
    <cfRule type="expression" dxfId="1034" priority="56">
      <formula>H124&lt;0</formula>
    </cfRule>
  </conditionalFormatting>
  <conditionalFormatting sqref="H131">
    <cfRule type="expression" dxfId="1033" priority="53">
      <formula>H131&gt;0</formula>
    </cfRule>
    <cfRule type="expression" dxfId="1032" priority="54">
      <formula>H131&lt;0</formula>
    </cfRule>
  </conditionalFormatting>
  <conditionalFormatting sqref="H132">
    <cfRule type="expression" dxfId="1031" priority="51">
      <formula>H132&gt;0</formula>
    </cfRule>
    <cfRule type="expression" dxfId="1030" priority="52">
      <formula>H132&lt;0</formula>
    </cfRule>
  </conditionalFormatting>
  <conditionalFormatting sqref="H133:H135">
    <cfRule type="expression" dxfId="1029" priority="49">
      <formula>H133&gt;0</formula>
    </cfRule>
    <cfRule type="expression" dxfId="1028" priority="50">
      <formula>H133&lt;0</formula>
    </cfRule>
  </conditionalFormatting>
  <conditionalFormatting sqref="H136">
    <cfRule type="expression" dxfId="1027" priority="45">
      <formula>H136&gt;0</formula>
    </cfRule>
    <cfRule type="expression" dxfId="1026" priority="46">
      <formula>H136&lt;0</formula>
    </cfRule>
  </conditionalFormatting>
  <conditionalFormatting sqref="Q7">
    <cfRule type="expression" dxfId="1025" priority="39">
      <formula>Q7&gt;0</formula>
    </cfRule>
    <cfRule type="expression" dxfId="1024" priority="40">
      <formula>Q7&lt;0</formula>
    </cfRule>
  </conditionalFormatting>
  <conditionalFormatting sqref="Q8">
    <cfRule type="expression" dxfId="1023" priority="37">
      <formula>Q8&gt;0</formula>
    </cfRule>
    <cfRule type="expression" dxfId="1022" priority="38">
      <formula>Q8&lt;0</formula>
    </cfRule>
  </conditionalFormatting>
  <conditionalFormatting sqref="F167:F178 H167:H178">
    <cfRule type="expression" dxfId="1021" priority="35">
      <formula>F167&gt;0</formula>
    </cfRule>
    <cfRule type="expression" dxfId="1020" priority="36">
      <formula>F167&lt;0</formula>
    </cfRule>
  </conditionalFormatting>
  <conditionalFormatting sqref="F183:F197 H183:H197">
    <cfRule type="expression" dxfId="1019" priority="33">
      <formula>F183&gt;0</formula>
    </cfRule>
    <cfRule type="expression" dxfId="1018" priority="34">
      <formula>F183&lt;0</formula>
    </cfRule>
  </conditionalFormatting>
  <conditionalFormatting sqref="F198:F206 H198:H206">
    <cfRule type="expression" dxfId="1017" priority="31">
      <formula>F198&gt;0</formula>
    </cfRule>
    <cfRule type="expression" dxfId="1016" priority="32">
      <formula>F198&lt;0</formula>
    </cfRule>
  </conditionalFormatting>
  <conditionalFormatting sqref="F141:F147 H141:H147">
    <cfRule type="expression" dxfId="1015" priority="29">
      <formula>F141&gt;0</formula>
    </cfRule>
    <cfRule type="expression" dxfId="1014" priority="30">
      <formula>F141&lt;0</formula>
    </cfRule>
  </conditionalFormatting>
  <conditionalFormatting sqref="H149:H152 F149:F152">
    <cfRule type="expression" dxfId="1013" priority="27">
      <formula>F149&gt;0</formula>
    </cfRule>
    <cfRule type="expression" dxfId="1012" priority="28">
      <formula>F149&lt;0</formula>
    </cfRule>
  </conditionalFormatting>
  <conditionalFormatting sqref="F226 H215:H218 H257:H260 F257:F260 H226 H231:H233 F231:F233 F235:F244 H235:H244">
    <cfRule type="expression" dxfId="1011" priority="25">
      <formula>F215&gt;0</formula>
    </cfRule>
    <cfRule type="expression" dxfId="1010" priority="26">
      <formula>F215&lt;0</formula>
    </cfRule>
  </conditionalFormatting>
  <conditionalFormatting sqref="F207:F218">
    <cfRule type="expression" dxfId="1009" priority="23">
      <formula>F207&gt;0</formula>
    </cfRule>
    <cfRule type="expression" dxfId="1008" priority="24">
      <formula>F207&lt;0</formula>
    </cfRule>
  </conditionalFormatting>
  <conditionalFormatting sqref="H207:H208">
    <cfRule type="expression" dxfId="1007" priority="21">
      <formula>H207&gt;0</formula>
    </cfRule>
    <cfRule type="expression" dxfId="1006" priority="22">
      <formula>H207&lt;0</formula>
    </cfRule>
  </conditionalFormatting>
  <conditionalFormatting sqref="H209">
    <cfRule type="expression" dxfId="1005" priority="19">
      <formula>H209&gt;0</formula>
    </cfRule>
    <cfRule type="expression" dxfId="1004" priority="20">
      <formula>H209&lt;0</formula>
    </cfRule>
  </conditionalFormatting>
  <conditionalFormatting sqref="H210">
    <cfRule type="expression" dxfId="1003" priority="17">
      <formula>H210&gt;0</formula>
    </cfRule>
    <cfRule type="expression" dxfId="1002" priority="18">
      <formula>H210&lt;0</formula>
    </cfRule>
  </conditionalFormatting>
  <conditionalFormatting sqref="H211:H213">
    <cfRule type="expression" dxfId="1001" priority="15">
      <formula>H211&gt;0</formula>
    </cfRule>
    <cfRule type="expression" dxfId="1000" priority="16">
      <formula>H211&lt;0</formula>
    </cfRule>
  </conditionalFormatting>
  <conditionalFormatting sqref="H214">
    <cfRule type="expression" dxfId="999" priority="13">
      <formula>H214&gt;0</formula>
    </cfRule>
    <cfRule type="expression" dxfId="998" priority="14">
      <formula>H214&lt;0</formula>
    </cfRule>
  </conditionalFormatting>
  <conditionalFormatting sqref="F245:F256 H245:H256">
    <cfRule type="expression" dxfId="997" priority="11">
      <formula>F245&gt;0</formula>
    </cfRule>
    <cfRule type="expression" dxfId="996" priority="12">
      <formula>F245&lt;0</formula>
    </cfRule>
  </conditionalFormatting>
  <conditionalFormatting sqref="F261:F275 H261:H275">
    <cfRule type="expression" dxfId="995" priority="9">
      <formula>F261&gt;0</formula>
    </cfRule>
    <cfRule type="expression" dxfId="994" priority="10">
      <formula>F261&lt;0</formula>
    </cfRule>
  </conditionalFormatting>
  <conditionalFormatting sqref="F276:F283 H276:H283">
    <cfRule type="expression" dxfId="993" priority="7">
      <formula>F276&gt;0</formula>
    </cfRule>
    <cfRule type="expression" dxfId="992" priority="8">
      <formula>F276&lt;0</formula>
    </cfRule>
  </conditionalFormatting>
  <conditionalFormatting sqref="F219:F225 H219:H225">
    <cfRule type="expression" dxfId="991" priority="5">
      <formula>F219&gt;0</formula>
    </cfRule>
    <cfRule type="expression" dxfId="990" priority="6">
      <formula>F219&lt;0</formula>
    </cfRule>
  </conditionalFormatting>
  <conditionalFormatting sqref="H227:H230 F227:F230">
    <cfRule type="expression" dxfId="989" priority="3">
      <formula>F227&gt;0</formula>
    </cfRule>
    <cfRule type="expression" dxfId="988" priority="4">
      <formula>F227&lt;0</formula>
    </cfRule>
  </conditionalFormatting>
  <conditionalFormatting sqref="H234 F234">
    <cfRule type="expression" dxfId="987" priority="1">
      <formula>F234&gt;0</formula>
    </cfRule>
    <cfRule type="expression" dxfId="9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65" t="s">
        <v>78</v>
      </c>
      <c r="P40" s="76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85" priority="43">
      <formula>F33&gt;0</formula>
    </cfRule>
    <cfRule type="expression" dxfId="984" priority="44">
      <formula>F33&lt;0</formula>
    </cfRule>
  </conditionalFormatting>
  <conditionalFormatting sqref="Q7">
    <cfRule type="expression" dxfId="983" priority="41">
      <formula>Q7&gt;0</formula>
    </cfRule>
    <cfRule type="expression" dxfId="982" priority="42">
      <formula>Q7&lt;0</formula>
    </cfRule>
  </conditionalFormatting>
  <conditionalFormatting sqref="Q8">
    <cfRule type="expression" dxfId="981" priority="39">
      <formula>Q8&gt;0</formula>
    </cfRule>
    <cfRule type="expression" dxfId="980" priority="40">
      <formula>Q8&lt;0</formula>
    </cfRule>
  </conditionalFormatting>
  <conditionalFormatting sqref="F29 F32">
    <cfRule type="expression" dxfId="979" priority="37">
      <formula>F29&gt;0</formula>
    </cfRule>
    <cfRule type="expression" dxfId="978" priority="38">
      <formula>F29&lt;0</formula>
    </cfRule>
  </conditionalFormatting>
  <conditionalFormatting sqref="H29 H32">
    <cfRule type="expression" dxfId="977" priority="35">
      <formula>H29&gt;0</formula>
    </cfRule>
    <cfRule type="expression" dxfId="976" priority="36">
      <formula>H29&lt;0</formula>
    </cfRule>
  </conditionalFormatting>
  <conditionalFormatting sqref="F30:F31">
    <cfRule type="expression" dxfId="975" priority="33">
      <formula>F30&gt;0</formula>
    </cfRule>
    <cfRule type="expression" dxfId="974" priority="34">
      <formula>F30&lt;0</formula>
    </cfRule>
  </conditionalFormatting>
  <conditionalFormatting sqref="H30:H31">
    <cfRule type="expression" dxfId="973" priority="31">
      <formula>H30&gt;0</formula>
    </cfRule>
    <cfRule type="expression" dxfId="972" priority="32">
      <formula>H30&lt;0</formula>
    </cfRule>
  </conditionalFormatting>
  <conditionalFormatting sqref="F105:F140 H105:H140">
    <cfRule type="expression" dxfId="971" priority="29">
      <formula>F105&gt;0</formula>
    </cfRule>
    <cfRule type="expression" dxfId="970" priority="30">
      <formula>F105&lt;0</formula>
    </cfRule>
  </conditionalFormatting>
  <conditionalFormatting sqref="F96:F99">
    <cfRule type="expression" dxfId="969" priority="27">
      <formula>F96&gt;0</formula>
    </cfRule>
    <cfRule type="expression" dxfId="968" priority="28">
      <formula>F96&lt;0</formula>
    </cfRule>
  </conditionalFormatting>
  <conditionalFormatting sqref="H96:H99">
    <cfRule type="expression" dxfId="967" priority="25">
      <formula>H96&gt;0</formula>
    </cfRule>
    <cfRule type="expression" dxfId="966" priority="26">
      <formula>H96&lt;0</formula>
    </cfRule>
  </conditionalFormatting>
  <conditionalFormatting sqref="F25:F28">
    <cfRule type="expression" dxfId="965" priority="19">
      <formula>F25&gt;0</formula>
    </cfRule>
    <cfRule type="expression" dxfId="964" priority="20">
      <formula>F25&lt;0</formula>
    </cfRule>
  </conditionalFormatting>
  <conditionalFormatting sqref="H25:H28">
    <cfRule type="expression" dxfId="963" priority="17">
      <formula>H25&gt;0</formula>
    </cfRule>
    <cfRule type="expression" dxfId="962" priority="18">
      <formula>H25&lt;0</formula>
    </cfRule>
  </conditionalFormatting>
  <conditionalFormatting sqref="J27">
    <cfRule type="expression" dxfId="961" priority="15">
      <formula>J27&gt;0</formula>
    </cfRule>
    <cfRule type="expression" dxfId="960" priority="16">
      <formula>J27&lt;0</formula>
    </cfRule>
  </conditionalFormatting>
  <conditionalFormatting sqref="F104">
    <cfRule type="expression" dxfId="959" priority="13">
      <formula>F104&gt;0</formula>
    </cfRule>
    <cfRule type="expression" dxfId="958" priority="14">
      <formula>F104&lt;0</formula>
    </cfRule>
  </conditionalFormatting>
  <conditionalFormatting sqref="H104">
    <cfRule type="expression" dxfId="957" priority="11">
      <formula>H104&gt;0</formula>
    </cfRule>
    <cfRule type="expression" dxfId="956" priority="12">
      <formula>H104&lt;0</formula>
    </cfRule>
  </conditionalFormatting>
  <conditionalFormatting sqref="F100:F103">
    <cfRule type="expression" dxfId="955" priority="9">
      <formula>F100&gt;0</formula>
    </cfRule>
    <cfRule type="expression" dxfId="954" priority="10">
      <formula>F100&lt;0</formula>
    </cfRule>
  </conditionalFormatting>
  <conditionalFormatting sqref="H100:H103">
    <cfRule type="expression" dxfId="953" priority="7">
      <formula>H100&gt;0</formula>
    </cfRule>
    <cfRule type="expression" dxfId="952" priority="8">
      <formula>H100&lt;0</formula>
    </cfRule>
  </conditionalFormatting>
  <conditionalFormatting sqref="J102">
    <cfRule type="expression" dxfId="951" priority="5">
      <formula>J102&gt;0</formula>
    </cfRule>
    <cfRule type="expression" dxfId="950" priority="6">
      <formula>J102&lt;0</formula>
    </cfRule>
  </conditionalFormatting>
  <conditionalFormatting sqref="Q10">
    <cfRule type="expression" dxfId="949" priority="3">
      <formula>Q10&gt;0</formula>
    </cfRule>
    <cfRule type="expression" dxfId="948" priority="4">
      <formula>Q10&lt;0</formula>
    </cfRule>
  </conditionalFormatting>
  <conditionalFormatting sqref="M71">
    <cfRule type="expression" dxfId="947" priority="1">
      <formula>M71&gt;0</formula>
    </cfRule>
    <cfRule type="expression" dxfId="9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76.459999999999994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3058.3999999999996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310.82999999999902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184.89999999999964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6.4346615625543641E-2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6">
        <f>(E25-D25)/D25</f>
        <v>3.7422037422036869E-3</v>
      </c>
      <c r="I25" s="39"/>
    </row>
    <row r="26" spans="1:13" x14ac:dyDescent="0.25">
      <c r="B26" s="188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6">
        <f>(E26-D26)/D26</f>
        <v>4.8895075691665055E-2</v>
      </c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5" t="s">
        <v>78</v>
      </c>
      <c r="P40" s="76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84.105999999999995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83.341399999999993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82.576800000000006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81.812200000000004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81.047600000000003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80.283000000000001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79.5184</v>
      </c>
      <c r="Q47" s="2"/>
      <c r="T47" s="91"/>
      <c r="U47" s="127"/>
    </row>
    <row r="48" spans="1:21" x14ac:dyDescent="0.25">
      <c r="A48" s="258" t="s">
        <v>745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78.753799999999998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77.989199999999997</v>
      </c>
      <c r="Q49" s="2"/>
      <c r="T49" s="91"/>
      <c r="U49" s="127"/>
    </row>
    <row r="50" spans="1:2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0"/>
        <v>77.224599999999995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76.459999999999994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75.695399999999992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74.930799999999991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74.166199999999989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73.401599999999988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72.636999999999986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71.872399999999985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71.107799999999997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70.343199999999996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69.578599999999994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68.813999999999993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370"/>
      <c r="C74" s="371"/>
      <c r="D74" s="372"/>
      <c r="E74" s="372"/>
      <c r="F74" s="372"/>
      <c r="G74" s="372"/>
      <c r="H74" s="373"/>
      <c r="I74" s="372"/>
    </row>
    <row r="75" spans="1:13" x14ac:dyDescent="0.25">
      <c r="B75" s="370"/>
      <c r="C75" s="371"/>
      <c r="D75" s="372"/>
      <c r="E75" s="372"/>
      <c r="F75" s="372"/>
      <c r="G75" s="372"/>
      <c r="H75" s="373"/>
      <c r="I75" s="372"/>
    </row>
    <row r="76" spans="1:13" x14ac:dyDescent="0.25">
      <c r="B76" s="370"/>
      <c r="C76" s="371"/>
      <c r="D76" s="372"/>
      <c r="E76" s="372"/>
      <c r="F76" s="372"/>
      <c r="G76" s="372"/>
      <c r="H76" s="373"/>
      <c r="I76" s="372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45" priority="25">
      <formula>F34&gt;0</formula>
    </cfRule>
    <cfRule type="expression" dxfId="944" priority="26">
      <formula>F34&lt;0</formula>
    </cfRule>
  </conditionalFormatting>
  <conditionalFormatting sqref="Q7">
    <cfRule type="expression" dxfId="943" priority="23">
      <formula>Q7&gt;0</formula>
    </cfRule>
    <cfRule type="expression" dxfId="942" priority="24">
      <formula>Q7&lt;0</formula>
    </cfRule>
  </conditionalFormatting>
  <conditionalFormatting sqref="Q8">
    <cfRule type="expression" dxfId="941" priority="21">
      <formula>Q8&gt;0</formula>
    </cfRule>
    <cfRule type="expression" dxfId="940" priority="22">
      <formula>Q8&lt;0</formula>
    </cfRule>
  </conditionalFormatting>
  <conditionalFormatting sqref="F27:F33">
    <cfRule type="expression" dxfId="939" priority="19">
      <formula>F27&gt;0</formula>
    </cfRule>
    <cfRule type="expression" dxfId="938" priority="20">
      <formula>F27&lt;0</formula>
    </cfRule>
  </conditionalFormatting>
  <conditionalFormatting sqref="H27:H33">
    <cfRule type="expression" dxfId="937" priority="17">
      <formula>H27&gt;0</formula>
    </cfRule>
    <cfRule type="expression" dxfId="936" priority="18">
      <formula>H27&lt;0</formula>
    </cfRule>
  </conditionalFormatting>
  <conditionalFormatting sqref="M46">
    <cfRule type="expression" dxfId="935" priority="15">
      <formula>M46&gt;0</formula>
    </cfRule>
    <cfRule type="expression" dxfId="934" priority="16">
      <formula>M46&lt;0</formula>
    </cfRule>
  </conditionalFormatting>
  <conditionalFormatting sqref="F79:F87 H79:H87">
    <cfRule type="expression" dxfId="933" priority="13">
      <formula>F79&gt;0</formula>
    </cfRule>
    <cfRule type="expression" dxfId="932" priority="14">
      <formula>F79&lt;0</formula>
    </cfRule>
  </conditionalFormatting>
  <conditionalFormatting sqref="F73:F78">
    <cfRule type="expression" dxfId="931" priority="11">
      <formula>F73&gt;0</formula>
    </cfRule>
    <cfRule type="expression" dxfId="930" priority="12">
      <formula>F73&lt;0</formula>
    </cfRule>
  </conditionalFormatting>
  <conditionalFormatting sqref="H73:H78">
    <cfRule type="expression" dxfId="929" priority="9">
      <formula>H73&gt;0</formula>
    </cfRule>
    <cfRule type="expression" dxfId="928" priority="10">
      <formula>H73&lt;0</formula>
    </cfRule>
  </conditionalFormatting>
  <conditionalFormatting sqref="F70:F72">
    <cfRule type="expression" dxfId="927" priority="7">
      <formula>F70&gt;0</formula>
    </cfRule>
    <cfRule type="expression" dxfId="926" priority="8">
      <formula>F70&lt;0</formula>
    </cfRule>
  </conditionalFormatting>
  <conditionalFormatting sqref="H70:H72">
    <cfRule type="expression" dxfId="925" priority="5">
      <formula>H70&gt;0</formula>
    </cfRule>
    <cfRule type="expression" dxfId="924" priority="6">
      <formula>H70&lt;0</formula>
    </cfRule>
  </conditionalFormatting>
  <conditionalFormatting sqref="F25:F26">
    <cfRule type="expression" dxfId="923" priority="3">
      <formula>F25&gt;0</formula>
    </cfRule>
    <cfRule type="expression" dxfId="922" priority="4">
      <formula>F25&lt;0</formula>
    </cfRule>
  </conditionalFormatting>
  <conditionalFormatting sqref="H25:H26">
    <cfRule type="expression" dxfId="921" priority="1">
      <formula>H25&gt;0</formula>
    </cfRule>
    <cfRule type="expression" dxfId="92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795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73.12979999999996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72.62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3631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3656.489999999998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-25.489999999997963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7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-25.489999999997963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-6.9711663371150962E-3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209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350</v>
      </c>
      <c r="D18" s="18"/>
      <c r="E18" s="18"/>
      <c r="F18" s="18">
        <f>SUM(F2:F9)</f>
        <v>25113</v>
      </c>
      <c r="G18" s="14"/>
      <c r="H18" s="71">
        <f>SUM(H2:H5)</f>
        <v>300</v>
      </c>
      <c r="I18" s="18"/>
      <c r="J18" s="18"/>
      <c r="K18" s="18">
        <f>SUM(K2:K5)</f>
        <v>21376.510000000002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300</v>
      </c>
      <c r="D19" s="349"/>
      <c r="E19" s="349"/>
      <c r="F19" s="350">
        <f>SumByColor($A$19,F2:F17)</f>
        <v>21059</v>
      </c>
      <c r="G19" s="349"/>
      <c r="H19" s="349">
        <f>SumByColor($A$19,H2:H17)</f>
        <v>300</v>
      </c>
      <c r="I19" s="349"/>
      <c r="J19" s="349"/>
      <c r="K19" s="350">
        <f>SumByColor($A$19,K2:K17)</f>
        <v>21377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38" si="16">C30*(E30-D30)</f>
        <v>-1534.0000000000005</v>
      </c>
      <c r="G30" s="39">
        <f t="shared" ref="G30:G38" si="17">D30*C30</f>
        <v>15046</v>
      </c>
      <c r="H30" s="226">
        <f t="shared" ref="H30:H38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826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828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833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838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845</v>
      </c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79.882000000000005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79.155800000000013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78.429600000000008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77.703400000000016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76.977200000000011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76.251000000000005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75.524800000000013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74.798600000000008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74.072400000000002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73.34620000000001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72.62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71.893799999999999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71.167600000000007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70.441400000000002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69.715199999999996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68.989000000000004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68.262799999999999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67.536600000000007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66.810400000000001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66.08420000000001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65.358000000000004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9" priority="21">
      <formula>F47&gt;0</formula>
    </cfRule>
    <cfRule type="expression" dxfId="918" priority="22">
      <formula>F47&lt;0</formula>
    </cfRule>
  </conditionalFormatting>
  <conditionalFormatting sqref="Q7">
    <cfRule type="expression" dxfId="917" priority="19">
      <formula>Q7&gt;0</formula>
    </cfRule>
    <cfRule type="expression" dxfId="916" priority="20">
      <formula>Q7&lt;0</formula>
    </cfRule>
  </conditionalFormatting>
  <conditionalFormatting sqref="Q8">
    <cfRule type="expression" dxfId="915" priority="17">
      <formula>Q8&gt;0</formula>
    </cfRule>
    <cfRule type="expression" dxfId="914" priority="18">
      <formula>Q8&lt;0</formula>
    </cfRule>
  </conditionalFormatting>
  <conditionalFormatting sqref="F25:F46">
    <cfRule type="expression" dxfId="913" priority="15">
      <formula>F25&gt;0</formula>
    </cfRule>
    <cfRule type="expression" dxfId="912" priority="16">
      <formula>F25&lt;0</formula>
    </cfRule>
  </conditionalFormatting>
  <conditionalFormatting sqref="H25:H46">
    <cfRule type="expression" dxfId="911" priority="13">
      <formula>H25&gt;0</formula>
    </cfRule>
    <cfRule type="expression" dxfId="910" priority="14">
      <formula>H25&lt;0</formula>
    </cfRule>
  </conditionalFormatting>
  <conditionalFormatting sqref="F89:F110">
    <cfRule type="expression" dxfId="909" priority="11">
      <formula>F89&gt;0</formula>
    </cfRule>
    <cfRule type="expression" dxfId="908" priority="12">
      <formula>F89&lt;0</formula>
    </cfRule>
  </conditionalFormatting>
  <conditionalFormatting sqref="H89:H110">
    <cfRule type="expression" dxfId="907" priority="9">
      <formula>H89&gt;0</formula>
    </cfRule>
    <cfRule type="expression" dxfId="906" priority="10">
      <formula>H89&lt;0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25:J38">
    <cfRule type="expression" dxfId="903" priority="5">
      <formula>J25&gt;0</formula>
    </cfRule>
    <cfRule type="expression" dxfId="902" priority="6">
      <formula>J25&lt;0</formula>
    </cfRule>
  </conditionalFormatting>
  <conditionalFormatting sqref="K25:K38">
    <cfRule type="expression" dxfId="901" priority="3">
      <formula>K25&gt;0</formula>
    </cfRule>
    <cfRule type="expression" dxfId="900" priority="4">
      <formula>K25&lt;0</formula>
    </cfRule>
  </conditionalFormatting>
  <conditionalFormatting sqref="L25:L38">
    <cfRule type="expression" dxfId="899" priority="1">
      <formula>L25&gt;0</formula>
    </cfRule>
    <cfRule type="expression" dxfId="89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7" priority="21">
      <formula>F47&gt;0</formula>
    </cfRule>
    <cfRule type="expression" dxfId="896" priority="22">
      <formula>F47&lt;0</formula>
    </cfRule>
  </conditionalFormatting>
  <conditionalFormatting sqref="Q7">
    <cfRule type="expression" dxfId="895" priority="19">
      <formula>Q7&gt;0</formula>
    </cfRule>
    <cfRule type="expression" dxfId="894" priority="20">
      <formula>Q7&lt;0</formula>
    </cfRule>
  </conditionalFormatting>
  <conditionalFormatting sqref="Q8">
    <cfRule type="expression" dxfId="893" priority="17">
      <formula>Q8&gt;0</formula>
    </cfRule>
    <cfRule type="expression" dxfId="892" priority="18">
      <formula>Q8&lt;0</formula>
    </cfRule>
  </conditionalFormatting>
  <conditionalFormatting sqref="F25:F46">
    <cfRule type="expression" dxfId="891" priority="15">
      <formula>F25&gt;0</formula>
    </cfRule>
    <cfRule type="expression" dxfId="890" priority="16">
      <formula>F25&lt;0</formula>
    </cfRule>
  </conditionalFormatting>
  <conditionalFormatting sqref="H25:H46">
    <cfRule type="expression" dxfId="889" priority="13">
      <formula>H25&gt;0</formula>
    </cfRule>
    <cfRule type="expression" dxfId="888" priority="14">
      <formula>H25&lt;0</formula>
    </cfRule>
  </conditionalFormatting>
  <conditionalFormatting sqref="F89:F110">
    <cfRule type="expression" dxfId="887" priority="11">
      <formula>F89&gt;0</formula>
    </cfRule>
    <cfRule type="expression" dxfId="886" priority="12">
      <formula>F89&lt;0</formula>
    </cfRule>
  </conditionalFormatting>
  <conditionalFormatting sqref="H89:H110">
    <cfRule type="expression" dxfId="885" priority="9">
      <formula>H89&gt;0</formula>
    </cfRule>
    <cfRule type="expression" dxfId="884" priority="10">
      <formula>H89&lt;0</formula>
    </cfRule>
  </conditionalFormatting>
  <conditionalFormatting sqref="Q10">
    <cfRule type="expression" dxfId="883" priority="7">
      <formula>Q10&gt;0</formula>
    </cfRule>
    <cfRule type="expression" dxfId="882" priority="8">
      <formula>Q10&lt;0</formula>
    </cfRule>
  </conditionalFormatting>
  <conditionalFormatting sqref="J25:J38">
    <cfRule type="expression" dxfId="881" priority="5">
      <formula>J25&gt;0</formula>
    </cfRule>
    <cfRule type="expression" dxfId="880" priority="6">
      <formula>J25&lt;0</formula>
    </cfRule>
  </conditionalFormatting>
  <conditionalFormatting sqref="K25:K38">
    <cfRule type="expression" dxfId="879" priority="3">
      <formula>K25&gt;0</formula>
    </cfRule>
    <cfRule type="expression" dxfId="878" priority="4">
      <formula>K25&lt;0</formula>
    </cfRule>
  </conditionalFormatting>
  <conditionalFormatting sqref="L25:L38">
    <cfRule type="expression" dxfId="877" priority="1">
      <formula>L25&gt;0</formula>
    </cfRule>
    <cfRule type="expression" dxfId="8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65" t="s">
        <v>78</v>
      </c>
      <c r="P44" s="76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75" priority="57">
      <formula>F27&gt;0</formula>
    </cfRule>
    <cfRule type="expression" dxfId="874" priority="58">
      <formula>F27&lt;0</formula>
    </cfRule>
  </conditionalFormatting>
  <conditionalFormatting sqref="H28:H33">
    <cfRule type="expression" dxfId="873" priority="53">
      <formula>H28&gt;0</formula>
    </cfRule>
    <cfRule type="expression" dxfId="872" priority="54">
      <formula>H28&lt;0</formula>
    </cfRule>
  </conditionalFormatting>
  <conditionalFormatting sqref="F24:F26">
    <cfRule type="expression" dxfId="871" priority="39">
      <formula>F24&gt;0</formula>
    </cfRule>
    <cfRule type="expression" dxfId="870" priority="40">
      <formula>F24&lt;0</formula>
    </cfRule>
  </conditionalFormatting>
  <conditionalFormatting sqref="Q8">
    <cfRule type="expression" dxfId="869" priority="33">
      <formula>Q8&gt;0</formula>
    </cfRule>
    <cfRule type="expression" dxfId="868" priority="34">
      <formula>Q8&lt;0</formula>
    </cfRule>
  </conditionalFormatting>
  <conditionalFormatting sqref="Q7">
    <cfRule type="expression" dxfId="867" priority="35">
      <formula>Q7&gt;0</formula>
    </cfRule>
    <cfRule type="expression" dxfId="866" priority="36">
      <formula>Q7&lt;0</formula>
    </cfRule>
  </conditionalFormatting>
  <conditionalFormatting sqref="F34">
    <cfRule type="expression" dxfId="865" priority="31">
      <formula>F34&gt;0</formula>
    </cfRule>
    <cfRule type="expression" dxfId="864" priority="32">
      <formula>F34&lt;0</formula>
    </cfRule>
  </conditionalFormatting>
  <conditionalFormatting sqref="H34">
    <cfRule type="expression" dxfId="863" priority="29">
      <formula>H34&gt;0</formula>
    </cfRule>
    <cfRule type="expression" dxfId="862" priority="30">
      <formula>H34&lt;0</formula>
    </cfRule>
  </conditionalFormatting>
  <conditionalFormatting sqref="M36">
    <cfRule type="expression" dxfId="861" priority="19">
      <formula>M36&gt;0</formula>
    </cfRule>
    <cfRule type="expression" dxfId="860" priority="20">
      <formula>M36&lt;0</formula>
    </cfRule>
  </conditionalFormatting>
  <conditionalFormatting sqref="Q10">
    <cfRule type="expression" dxfId="859" priority="15">
      <formula>Q10&gt;0</formula>
    </cfRule>
    <cfRule type="expression" dxfId="858" priority="16">
      <formula>Q10&lt;0</formula>
    </cfRule>
  </conditionalFormatting>
  <conditionalFormatting sqref="F23">
    <cfRule type="expression" dxfId="857" priority="13">
      <formula>F23&gt;0</formula>
    </cfRule>
    <cfRule type="expression" dxfId="856" priority="14">
      <formula>F23&lt;0</formula>
    </cfRule>
  </conditionalFormatting>
  <conditionalFormatting sqref="I25:J25">
    <cfRule type="expression" dxfId="855" priority="9">
      <formula>I25&gt;0</formula>
    </cfRule>
    <cfRule type="expression" dxfId="854" priority="10">
      <formula>I25&lt;0</formula>
    </cfRule>
  </conditionalFormatting>
  <conditionalFormatting sqref="I26:J27">
    <cfRule type="expression" dxfId="853" priority="7">
      <formula>I26&gt;0</formula>
    </cfRule>
    <cfRule type="expression" dxfId="852" priority="8">
      <formula>I26&lt;0</formula>
    </cfRule>
  </conditionalFormatting>
  <conditionalFormatting sqref="K25:K27">
    <cfRule type="expression" dxfId="851" priority="5">
      <formula>K25&gt;0</formula>
    </cfRule>
    <cfRule type="expression" dxfId="850" priority="6">
      <formula>K25&lt;0</formula>
    </cfRule>
  </conditionalFormatting>
  <conditionalFormatting sqref="I23:J23">
    <cfRule type="expression" dxfId="849" priority="3">
      <formula>I23&gt;0</formula>
    </cfRule>
    <cfRule type="expression" dxfId="84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821</v>
      </c>
      <c r="V1" s="748" t="s">
        <v>770</v>
      </c>
      <c r="W1" s="748" t="s">
        <v>820</v>
      </c>
      <c r="X1" s="723"/>
      <c r="Y1" s="723"/>
    </row>
    <row r="2" spans="1:25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8" si="1">I2*H2-J2</f>
        <v>2890.94</v>
      </c>
      <c r="L2" s="72">
        <v>42810</v>
      </c>
      <c r="M2" s="43">
        <v>27.5</v>
      </c>
      <c r="O2" s="11" t="s">
        <v>57</v>
      </c>
      <c r="Q2">
        <f>C18-H18</f>
        <v>450</v>
      </c>
      <c r="T2" s="724" t="s">
        <v>822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23.265044444444438</v>
      </c>
      <c r="T3" s="725" t="s">
        <v>765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25.66</v>
      </c>
      <c r="R4" s="487">
        <v>0</v>
      </c>
      <c r="T4" s="726" t="s">
        <v>783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11547</v>
      </c>
      <c r="T5" s="727" t="s">
        <v>776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10469.269999999997</v>
      </c>
      <c r="T6" s="728" t="s">
        <v>768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2529.9900000000016</v>
      </c>
      <c r="R7">
        <v>450</v>
      </c>
      <c r="T7" s="728" t="s">
        <v>808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K18+M18-F18+Q2*Q4</f>
        <v>1077.7300000000032</v>
      </c>
      <c r="T8" s="728" t="s">
        <v>777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445">
        <v>42927</v>
      </c>
      <c r="C9" s="4">
        <v>50</v>
      </c>
      <c r="D9" s="3">
        <v>23.3</v>
      </c>
      <c r="E9" s="3">
        <v>0</v>
      </c>
      <c r="F9" s="3">
        <f t="shared" si="0"/>
        <v>1165</v>
      </c>
      <c r="G9" s="4"/>
      <c r="H9" s="180"/>
      <c r="I9" s="3"/>
      <c r="J9" s="3"/>
      <c r="K9" s="3"/>
      <c r="O9" s="11" t="s">
        <v>210</v>
      </c>
      <c r="Q9" s="134">
        <f>IF(Q2=0, 0, Q8/Q6)</f>
        <v>0.10294222997400998</v>
      </c>
      <c r="T9" s="728" t="s">
        <v>778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"/>
      <c r="H10" s="180"/>
      <c r="I10" s="3"/>
      <c r="J10" s="3"/>
      <c r="K10" s="3"/>
      <c r="O10" s="11" t="s">
        <v>209</v>
      </c>
      <c r="P10" s="33"/>
      <c r="Q10" s="2">
        <f>M110</f>
        <v>1452.2599999999984</v>
      </c>
      <c r="T10" s="728" t="s">
        <v>797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72">
        <v>42942</v>
      </c>
      <c r="C11" s="7">
        <v>200</v>
      </c>
      <c r="D11" s="43">
        <v>24.28</v>
      </c>
      <c r="E11" s="43">
        <v>0</v>
      </c>
      <c r="F11" s="43">
        <f>D11*C11+E11</f>
        <v>4856</v>
      </c>
      <c r="H11" s="70"/>
      <c r="O11" s="11" t="s">
        <v>176</v>
      </c>
      <c r="P11" s="33"/>
      <c r="Q11" s="134">
        <f>R11/Q4</f>
        <v>2.3382696804364771E-2</v>
      </c>
      <c r="R11">
        <v>0.6</v>
      </c>
      <c r="T11" s="691"/>
      <c r="U11" s="730"/>
      <c r="V11" s="691"/>
      <c r="W11" s="691"/>
      <c r="X11" s="691"/>
      <c r="Y11" s="691"/>
    </row>
    <row r="12" spans="1:25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>D12*C12+E12</f>
        <v>2288</v>
      </c>
      <c r="H12" s="70"/>
      <c r="T12" s="728" t="s">
        <v>771</v>
      </c>
      <c r="U12" s="730"/>
      <c r="V12" s="736">
        <v>7.0000000000000007E-2</v>
      </c>
      <c r="W12" s="736" t="s">
        <v>823</v>
      </c>
      <c r="X12" s="691"/>
      <c r="Y12" s="691"/>
    </row>
    <row r="13" spans="1:25" x14ac:dyDescent="0.25">
      <c r="B13" s="445">
        <v>42948</v>
      </c>
      <c r="C13" s="7">
        <v>100</v>
      </c>
      <c r="D13" s="43">
        <v>22.08</v>
      </c>
      <c r="E13" s="43">
        <v>0</v>
      </c>
      <c r="F13" s="43">
        <f>D13*C13+E13</f>
        <v>2208</v>
      </c>
      <c r="H13" s="70"/>
      <c r="T13" s="728" t="s">
        <v>779</v>
      </c>
      <c r="U13" s="730"/>
      <c r="V13" s="736">
        <v>0.09</v>
      </c>
      <c r="W13" s="736"/>
      <c r="X13" s="691"/>
      <c r="Y13" s="691"/>
    </row>
    <row r="14" spans="1:25" x14ac:dyDescent="0.25">
      <c r="B14" s="72">
        <v>42983</v>
      </c>
      <c r="C14" s="7">
        <v>100</v>
      </c>
      <c r="D14" s="43">
        <v>19.61</v>
      </c>
      <c r="E14" s="43">
        <v>-0.38</v>
      </c>
      <c r="F14" s="43">
        <f>D14*C14+E14</f>
        <v>1960.62</v>
      </c>
      <c r="H14" s="70"/>
      <c r="T14" s="728" t="s">
        <v>806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772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773</v>
      </c>
      <c r="U16" s="730"/>
      <c r="V16" s="691"/>
      <c r="W16" s="691"/>
      <c r="X16" s="691"/>
      <c r="Y16" s="691"/>
    </row>
    <row r="17" spans="1:27" x14ac:dyDescent="0.25">
      <c r="T17" s="728" t="s">
        <v>789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1150</v>
      </c>
      <c r="I18" s="18"/>
      <c r="J18" s="18"/>
      <c r="K18" s="18">
        <f>SUM(K2:K8)</f>
        <v>28170.350000000006</v>
      </c>
      <c r="L18" s="14"/>
      <c r="M18" s="18">
        <f>SUM(M2:M10)</f>
        <v>265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194</v>
      </c>
      <c r="B19" s="348"/>
      <c r="C19" s="349">
        <f>SumByColor($A$19,C2:C17)</f>
        <v>1150</v>
      </c>
      <c r="D19" s="349"/>
      <c r="E19" s="349"/>
      <c r="F19" s="350">
        <f>SumByColor($A$19,F2:F17)</f>
        <v>26888</v>
      </c>
      <c r="G19" s="349"/>
      <c r="H19" s="349">
        <f>SumByColor($A$19,H2:H17)</f>
        <v>1150</v>
      </c>
      <c r="I19" s="349"/>
      <c r="J19" s="349"/>
      <c r="K19" s="350">
        <f>SumByColor($A$19,K2:K17)</f>
        <v>28171</v>
      </c>
      <c r="L19" s="349"/>
      <c r="M19" s="350">
        <f>SumByColor($A$19,M2:M17)</f>
        <v>266</v>
      </c>
      <c r="T19" s="728" t="s">
        <v>784</v>
      </c>
      <c r="U19" s="733" t="s">
        <v>788</v>
      </c>
      <c r="V19" s="728" t="s">
        <v>788</v>
      </c>
      <c r="W19" s="728" t="s">
        <v>788</v>
      </c>
      <c r="X19" s="691"/>
      <c r="Y19" s="691"/>
    </row>
    <row r="20" spans="1:27" x14ac:dyDescent="0.25">
      <c r="T20" s="728" t="s">
        <v>785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808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516</v>
      </c>
      <c r="K22" s="502" t="s">
        <v>150</v>
      </c>
      <c r="T22" s="735" t="s">
        <v>805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3">C23*(E23-D23)</f>
        <v>267.00000000000017</v>
      </c>
      <c r="G23" s="542">
        <f t="shared" ref="G23:G28" si="4">D23*C23</f>
        <v>2758</v>
      </c>
      <c r="H23" s="583">
        <f t="shared" ref="H23:H28" si="5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3"/>
        <v>436.92999999999989</v>
      </c>
      <c r="G24" s="542">
        <f t="shared" si="4"/>
        <v>2718.07</v>
      </c>
      <c r="H24" s="583">
        <f t="shared" si="5"/>
        <v>0.16075009105725749</v>
      </c>
      <c r="I24" s="542"/>
      <c r="J24" s="542"/>
      <c r="K24" s="542"/>
      <c r="T24" s="725" t="s">
        <v>766</v>
      </c>
      <c r="U24" s="730"/>
      <c r="V24" s="691"/>
      <c r="W24" s="691"/>
      <c r="X24" s="691"/>
      <c r="Y24" s="691"/>
    </row>
    <row r="25" spans="1:27" x14ac:dyDescent="0.25">
      <c r="A25" t="s">
        <v>360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3"/>
        <v>37.000000000000099</v>
      </c>
      <c r="G25" s="39">
        <f t="shared" si="4"/>
        <v>3118</v>
      </c>
      <c r="H25" s="226">
        <f t="shared" si="5"/>
        <v>1.1866581141757569E-2</v>
      </c>
      <c r="I25" s="39"/>
      <c r="J25" s="39"/>
      <c r="K25" s="39"/>
      <c r="T25" s="726" t="s">
        <v>780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360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3"/>
        <v>207.99999999999983</v>
      </c>
      <c r="G26" s="39">
        <f t="shared" si="4"/>
        <v>3118</v>
      </c>
      <c r="H26" s="226">
        <f t="shared" si="5"/>
        <v>6.6709429121231498E-2</v>
      </c>
      <c r="I26" s="39"/>
      <c r="J26" s="39"/>
      <c r="K26" s="39"/>
      <c r="T26" s="727" t="s">
        <v>781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349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3"/>
        <v>246.00000000000009</v>
      </c>
      <c r="G27" s="39">
        <f t="shared" si="4"/>
        <v>3118</v>
      </c>
      <c r="H27" s="226">
        <f t="shared" si="5"/>
        <v>7.8896728672225816E-2</v>
      </c>
      <c r="I27" s="39"/>
      <c r="J27" s="39"/>
      <c r="K27" s="39"/>
      <c r="T27" s="728" t="s">
        <v>768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3"/>
        <v>-245.99999999999937</v>
      </c>
      <c r="G28" s="39">
        <f t="shared" si="4"/>
        <v>5966</v>
      </c>
      <c r="H28" s="226">
        <f t="shared" si="5"/>
        <v>-4.1233657391887259E-2</v>
      </c>
      <c r="I28" s="39"/>
      <c r="J28" s="39">
        <v>30.72</v>
      </c>
      <c r="K28" s="39">
        <v>1207</v>
      </c>
      <c r="T28" s="728" t="s">
        <v>808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6">C29*(E29-D29)</f>
        <v>-161.0599999999998</v>
      </c>
      <c r="G29" s="39">
        <f t="shared" ref="G29" si="7">D29*C29</f>
        <v>3075.06</v>
      </c>
      <c r="H29" s="226">
        <f t="shared" ref="H29" si="8">(E29-D29)/D29</f>
        <v>-5.2376213797454295E-2</v>
      </c>
      <c r="I29" s="39"/>
      <c r="J29" s="39"/>
      <c r="K29" s="39">
        <v>1291</v>
      </c>
      <c r="T29" s="728" t="s">
        <v>777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9">C30*(E30-D30)</f>
        <v>-130.55999999999983</v>
      </c>
      <c r="G30" s="39">
        <f t="shared" ref="G30:G43" si="10">D30*C30</f>
        <v>3047.56</v>
      </c>
      <c r="H30" s="226">
        <f t="shared" ref="H30:H43" si="11">(E30-D30)/D30</f>
        <v>-4.2840830041081988E-2</v>
      </c>
      <c r="I30" s="39"/>
      <c r="J30" s="39">
        <v>30</v>
      </c>
      <c r="K30" s="39">
        <v>1321</v>
      </c>
      <c r="T30" s="728" t="s">
        <v>778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9"/>
        <v>-144.55999999999989</v>
      </c>
      <c r="G31" s="39">
        <f t="shared" si="10"/>
        <v>5882.56</v>
      </c>
      <c r="H31" s="226">
        <f t="shared" si="11"/>
        <v>-2.4574334983408566E-2</v>
      </c>
      <c r="I31" s="39">
        <v>29</v>
      </c>
      <c r="J31" s="39"/>
      <c r="K31" s="39">
        <v>1308</v>
      </c>
      <c r="T31" s="728" t="s">
        <v>769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9"/>
        <v>-898.56000000000017</v>
      </c>
      <c r="G32" s="39">
        <f t="shared" si="10"/>
        <v>8383.56</v>
      </c>
      <c r="H32" s="226">
        <f t="shared" si="11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9"/>
        <v>-1189.5600000000002</v>
      </c>
      <c r="G33" s="39">
        <f t="shared" si="10"/>
        <v>10781.56</v>
      </c>
      <c r="H33" s="226">
        <f t="shared" si="11"/>
        <v>-0.11033282753145186</v>
      </c>
      <c r="I33" s="39"/>
      <c r="J33" s="39"/>
      <c r="K33" s="39"/>
      <c r="T33" s="728" t="s">
        <v>771</v>
      </c>
      <c r="U33" s="730"/>
      <c r="V33" s="736">
        <v>0.15</v>
      </c>
      <c r="W33" s="749" t="s">
        <v>824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9"/>
        <v>-1401.5600000000006</v>
      </c>
      <c r="G34" s="39">
        <f t="shared" si="10"/>
        <v>10781.56</v>
      </c>
      <c r="H34" s="226">
        <f t="shared" si="11"/>
        <v>-0.12999603025907203</v>
      </c>
      <c r="I34" s="39"/>
      <c r="J34" s="39"/>
      <c r="K34" s="39">
        <v>50</v>
      </c>
      <c r="T34" s="728" t="s">
        <v>779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9"/>
        <v>-1631.9999999999993</v>
      </c>
      <c r="G35" s="39">
        <f t="shared" si="10"/>
        <v>15378</v>
      </c>
      <c r="H35" s="226">
        <f t="shared" si="11"/>
        <v>-0.10612563402262969</v>
      </c>
      <c r="I35" s="39"/>
      <c r="J35" s="39"/>
      <c r="K35" s="39">
        <v>-179</v>
      </c>
      <c r="T35" s="728" t="s">
        <v>806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9"/>
        <v>-1121.6799999999992</v>
      </c>
      <c r="G36" s="39">
        <f t="shared" si="10"/>
        <v>10541.68</v>
      </c>
      <c r="H36" s="226">
        <f t="shared" si="11"/>
        <v>-0.1064042922949662</v>
      </c>
      <c r="I36" s="39"/>
      <c r="J36" s="39"/>
      <c r="K36" s="39">
        <v>331</v>
      </c>
      <c r="T36" s="728" t="s">
        <v>772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9"/>
        <v>-1533.6600000000003</v>
      </c>
      <c r="G37" s="39">
        <f t="shared" si="10"/>
        <v>15177.66</v>
      </c>
      <c r="H37" s="226">
        <f t="shared" si="11"/>
        <v>-0.10104719699874687</v>
      </c>
      <c r="I37" s="39"/>
      <c r="J37" s="39"/>
      <c r="K37" s="39">
        <v>-81.41</v>
      </c>
      <c r="T37" s="728" t="s">
        <v>773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9"/>
        <v>-1461.6599999999999</v>
      </c>
      <c r="G38" s="39">
        <f t="shared" si="10"/>
        <v>15087.66</v>
      </c>
      <c r="H38" s="226">
        <f t="shared" si="11"/>
        <v>-9.6877845868743054E-2</v>
      </c>
      <c r="I38" s="39"/>
      <c r="J38" s="39"/>
      <c r="K38" s="39">
        <v>-9.41</v>
      </c>
      <c r="T38" s="728" t="s">
        <v>807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9"/>
        <v>-613.80000000000052</v>
      </c>
      <c r="G39" s="39">
        <f t="shared" si="10"/>
        <v>10257.800000000001</v>
      </c>
      <c r="H39" s="226">
        <f t="shared" si="11"/>
        <v>-5.9837392033379525E-2</v>
      </c>
      <c r="I39" s="39"/>
      <c r="J39" s="39"/>
      <c r="K39" s="39">
        <v>836</v>
      </c>
      <c r="T39" s="728" t="s">
        <v>784</v>
      </c>
      <c r="U39" s="733" t="s">
        <v>798</v>
      </c>
      <c r="V39" s="728" t="s">
        <v>788</v>
      </c>
      <c r="W39" s="728" t="s">
        <v>825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9"/>
        <v>-384.00000000000034</v>
      </c>
      <c r="G40" s="39">
        <f t="shared" si="10"/>
        <v>14916</v>
      </c>
      <c r="H40" s="226">
        <f t="shared" si="11"/>
        <v>-2.5744167337087714E-2</v>
      </c>
      <c r="I40" s="39"/>
      <c r="J40" s="39"/>
      <c r="K40" s="39">
        <v>1066</v>
      </c>
      <c r="O40" s="765" t="s">
        <v>78</v>
      </c>
      <c r="P40" s="765"/>
      <c r="T40" s="728" t="s">
        <v>785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9"/>
        <v>-229.9199999999999</v>
      </c>
      <c r="G41" s="39">
        <f t="shared" si="10"/>
        <v>9917.92</v>
      </c>
      <c r="H41" s="226">
        <f t="shared" si="11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28.226000000000003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9"/>
        <v>-613.79999999999984</v>
      </c>
      <c r="G42" s="39">
        <f t="shared" si="10"/>
        <v>14773.800000000001</v>
      </c>
      <c r="H42" s="226">
        <f t="shared" si="11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2">O42*$Q$4</f>
        <v>27.969400000000004</v>
      </c>
      <c r="Q42" s="2"/>
      <c r="T42" s="735" t="s">
        <v>805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9"/>
        <v>-1069.9199999999992</v>
      </c>
      <c r="G43" s="39">
        <f t="shared" si="10"/>
        <v>19269.919999999998</v>
      </c>
      <c r="H43" s="226">
        <f t="shared" si="11"/>
        <v>-5.5522804453780765E-2</v>
      </c>
      <c r="I43" s="39"/>
      <c r="J43" s="39"/>
      <c r="K43" s="39"/>
      <c r="O43" s="81">
        <v>1.08</v>
      </c>
      <c r="P43" s="81">
        <f t="shared" si="12"/>
        <v>27.712800000000001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3">C44*(E44-D44)</f>
        <v>-3716.9999999999991</v>
      </c>
      <c r="G44" s="39">
        <f t="shared" ref="G44" si="14">D44*C44</f>
        <v>21231</v>
      </c>
      <c r="H44" s="226">
        <f t="shared" ref="H44" si="15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2"/>
        <v>27.456200000000003</v>
      </c>
      <c r="Q44" s="2"/>
      <c r="T44" s="725" t="s">
        <v>767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6">C45*(E45-D45)</f>
        <v>-3428.5599999999986</v>
      </c>
      <c r="G45" s="39">
        <f t="shared" ref="G45" si="17">D45*C45</f>
        <v>19252.560000000001</v>
      </c>
      <c r="H45" s="226">
        <f t="shared" ref="H45" si="18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2"/>
        <v>27.1996</v>
      </c>
      <c r="Q45" s="2"/>
      <c r="T45" s="728" t="s">
        <v>777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9">C46*(E46-D46)</f>
        <v>-2204.5600000000009</v>
      </c>
      <c r="G46" s="39">
        <f t="shared" ref="G46:G48" si="20">D46*C46</f>
        <v>19252.560000000001</v>
      </c>
      <c r="H46" s="226">
        <f t="shared" ref="H46:H48" si="21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2"/>
        <v>26.943000000000001</v>
      </c>
      <c r="Q46" s="2"/>
      <c r="T46" s="728" t="s">
        <v>778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9"/>
        <v>-1845.599999999999</v>
      </c>
      <c r="G47" s="39">
        <f t="shared" si="20"/>
        <v>19117.599999999999</v>
      </c>
      <c r="H47" s="226">
        <f t="shared" si="21"/>
        <v>-9.6539314558312703E-2</v>
      </c>
      <c r="I47" s="39">
        <v>23.5</v>
      </c>
      <c r="J47" s="39"/>
      <c r="K47" s="39">
        <v>-393</v>
      </c>
      <c r="L47" t="s">
        <v>185</v>
      </c>
      <c r="O47" s="81">
        <v>1.04</v>
      </c>
      <c r="P47" s="81">
        <f t="shared" si="12"/>
        <v>26.686400000000003</v>
      </c>
      <c r="Q47" s="2"/>
      <c r="T47" s="728" t="s">
        <v>769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9"/>
        <v>-1695.999999999998</v>
      </c>
      <c r="G48" s="39">
        <f t="shared" si="20"/>
        <v>19120</v>
      </c>
      <c r="H48" s="226">
        <f t="shared" si="21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2"/>
        <v>26.4298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2">C49*(E49-D49)</f>
        <v>-2295.9999999999982</v>
      </c>
      <c r="G49" s="39">
        <f t="shared" ref="G49" si="23">D49*C49</f>
        <v>19120</v>
      </c>
      <c r="H49" s="226">
        <f t="shared" ref="H49" si="24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2"/>
        <v>26.173200000000001</v>
      </c>
      <c r="Q49" s="2"/>
      <c r="T49" s="728" t="s">
        <v>774</v>
      </c>
      <c r="U49" s="730">
        <v>20</v>
      </c>
      <c r="V49" s="728" t="s">
        <v>813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5">C50*(E50-D50)</f>
        <v>-847.99999999999898</v>
      </c>
      <c r="G50" s="39">
        <f t="shared" ref="G50:G51" si="26">D50*C50</f>
        <v>19120</v>
      </c>
      <c r="H50" s="226">
        <f t="shared" ref="H50:H51" si="27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2"/>
        <v>25.916599999999999</v>
      </c>
      <c r="Q50" s="2"/>
      <c r="T50" s="728" t="s">
        <v>782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5"/>
        <v>454.25000000000006</v>
      </c>
      <c r="G51" s="39">
        <f t="shared" si="26"/>
        <v>11740.75</v>
      </c>
      <c r="H51" s="226">
        <f t="shared" si="27"/>
        <v>3.8690032578838664E-2</v>
      </c>
      <c r="I51" s="39"/>
      <c r="J51" s="39"/>
      <c r="K51" s="39">
        <v>1907</v>
      </c>
      <c r="O51" s="81">
        <v>1</v>
      </c>
      <c r="P51" s="81">
        <f t="shared" si="12"/>
        <v>25.66</v>
      </c>
      <c r="Q51" s="2"/>
      <c r="T51" s="728" t="s">
        <v>809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:F53" si="28">C52*(E52-D52)</f>
        <v>669.24999999999989</v>
      </c>
      <c r="G52" s="39">
        <f t="shared" ref="G52:G53" si="29">D52*C52</f>
        <v>11740.75</v>
      </c>
      <c r="H52" s="226">
        <f t="shared" ref="H52:H53" si="30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2"/>
        <v>25.403400000000001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450</v>
      </c>
      <c r="B53" s="188">
        <v>43090</v>
      </c>
      <c r="C53" s="10">
        <v>450</v>
      </c>
      <c r="D53" s="39">
        <v>23.29</v>
      </c>
      <c r="E53" s="39">
        <v>25.23</v>
      </c>
      <c r="F53" s="39">
        <f t="shared" si="28"/>
        <v>873.00000000000057</v>
      </c>
      <c r="G53" s="39">
        <f t="shared" si="29"/>
        <v>10480.5</v>
      </c>
      <c r="H53" s="226">
        <f t="shared" si="30"/>
        <v>8.3297552597681471E-2</v>
      </c>
      <c r="I53" s="39"/>
      <c r="J53" s="39">
        <v>68</v>
      </c>
      <c r="K53" s="39">
        <v>2324</v>
      </c>
      <c r="O53" s="81">
        <v>0.98</v>
      </c>
      <c r="P53" s="81">
        <f t="shared" si="12"/>
        <v>25.146799999999999</v>
      </c>
      <c r="Q53" s="2"/>
      <c r="T53" s="728" t="s">
        <v>807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2"/>
        <v>24.8902</v>
      </c>
      <c r="T54" s="728" t="s">
        <v>810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2"/>
        <v>24.633599999999998</v>
      </c>
      <c r="T55" s="728" t="s">
        <v>811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2"/>
        <v>24.376999999999999</v>
      </c>
      <c r="T56" s="739" t="s">
        <v>812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2"/>
        <v>24.1204</v>
      </c>
      <c r="T57" s="735" t="s">
        <v>805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2"/>
        <v>23.863800000000001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2"/>
        <v>23.607200000000002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2"/>
        <v>23.3506</v>
      </c>
      <c r="T60" s="729" t="s">
        <v>775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2"/>
        <v>23.094000000000001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802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800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799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801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1">C68*(E68-D68)</f>
        <v>-30.999999999999872</v>
      </c>
      <c r="G68" s="372">
        <f t="shared" ref="G68:G73" si="32">D68*C68</f>
        <v>2500</v>
      </c>
      <c r="H68" s="373">
        <f t="shared" ref="H68:H73" si="33">(E68-D68)/D68</f>
        <v>-1.2399999999999949E-2</v>
      </c>
      <c r="I68" s="372"/>
      <c r="T68" s="729" t="s">
        <v>803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1"/>
        <v>26.000000000000156</v>
      </c>
      <c r="G69" s="372">
        <f t="shared" si="32"/>
        <v>2500</v>
      </c>
      <c r="H69" s="373">
        <f t="shared" si="33"/>
        <v>1.0400000000000062E-2</v>
      </c>
      <c r="I69" s="372"/>
      <c r="T69" s="729" t="s">
        <v>804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1"/>
        <v>157.00000000000003</v>
      </c>
      <c r="G70" s="372">
        <f t="shared" si="32"/>
        <v>2500</v>
      </c>
      <c r="H70" s="373">
        <f t="shared" si="33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1"/>
        <v>46.999999999999886</v>
      </c>
      <c r="G71" s="372">
        <f t="shared" si="32"/>
        <v>2500</v>
      </c>
      <c r="H71" s="373">
        <f t="shared" si="33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1"/>
        <v>69.000000000000128</v>
      </c>
      <c r="G72" s="372">
        <f t="shared" si="32"/>
        <v>2500</v>
      </c>
      <c r="H72" s="373">
        <f t="shared" si="33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1"/>
        <v>148.00000000000006</v>
      </c>
      <c r="G73" s="372">
        <f t="shared" si="32"/>
        <v>2500</v>
      </c>
      <c r="H73" s="373">
        <f t="shared" si="33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4">C74*(E74-D74)</f>
        <v>428.00000000000011</v>
      </c>
      <c r="G74" s="372">
        <f t="shared" ref="G74:G80" si="35">D74*C74</f>
        <v>2500</v>
      </c>
      <c r="H74" s="373">
        <f t="shared" ref="H74:H80" si="36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4"/>
        <v>368</v>
      </c>
      <c r="G75" s="372">
        <f t="shared" si="35"/>
        <v>2500</v>
      </c>
      <c r="H75" s="373">
        <f t="shared" si="36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4"/>
        <v>401.00000000000017</v>
      </c>
      <c r="G76" s="372">
        <f t="shared" si="35"/>
        <v>2500</v>
      </c>
      <c r="H76" s="373">
        <f t="shared" si="36"/>
        <v>0.16040000000000007</v>
      </c>
      <c r="I76" s="372"/>
      <c r="R76" t="s">
        <v>791</v>
      </c>
      <c r="T76" s="22" t="s">
        <v>790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4"/>
        <v>389.00000000000006</v>
      </c>
      <c r="G77" s="372">
        <f t="shared" si="35"/>
        <v>2500</v>
      </c>
      <c r="H77" s="373">
        <f t="shared" si="36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4"/>
        <v>362.99999999999989</v>
      </c>
      <c r="G78" s="372">
        <f t="shared" si="35"/>
        <v>2500</v>
      </c>
      <c r="H78" s="373">
        <f t="shared" si="36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4"/>
        <v>434</v>
      </c>
      <c r="G79" s="372">
        <f t="shared" si="35"/>
        <v>2500</v>
      </c>
      <c r="H79" s="373">
        <f t="shared" si="36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4"/>
        <v>200</v>
      </c>
      <c r="G80" s="372">
        <f t="shared" si="35"/>
        <v>2500</v>
      </c>
      <c r="H80" s="373">
        <f t="shared" si="36"/>
        <v>0.08</v>
      </c>
      <c r="I80" s="372"/>
      <c r="T80" s="694" t="s">
        <v>113</v>
      </c>
      <c r="U80" s="694" t="s">
        <v>740</v>
      </c>
      <c r="V80" s="694" t="s">
        <v>741</v>
      </c>
      <c r="W80" s="692" t="s">
        <v>734</v>
      </c>
      <c r="X80" s="692" t="s">
        <v>735</v>
      </c>
      <c r="Y80" s="694" t="s">
        <v>737</v>
      </c>
      <c r="Z80" s="694" t="s">
        <v>738</v>
      </c>
      <c r="AA80" s="692" t="s">
        <v>736</v>
      </c>
      <c r="AB80" s="693" t="s">
        <v>739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7">C85*(E85-D85)</f>
        <v>-9.9999999999999645</v>
      </c>
      <c r="G85" s="255">
        <f t="shared" ref="G85:G90" si="38">D85*C85</f>
        <v>1287</v>
      </c>
      <c r="H85" s="269">
        <f t="shared" ref="H85:H90" si="39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7"/>
        <v>-45.999999999999908</v>
      </c>
      <c r="G86" s="255">
        <f t="shared" si="38"/>
        <v>1287</v>
      </c>
      <c r="H86" s="269">
        <f t="shared" si="39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7"/>
        <v>-82.000000000000028</v>
      </c>
      <c r="G87" s="255">
        <f t="shared" si="38"/>
        <v>2496</v>
      </c>
      <c r="H87" s="269">
        <f t="shared" si="39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7"/>
        <v>-99.000000000000028</v>
      </c>
      <c r="G88" s="255">
        <f t="shared" si="38"/>
        <v>3720</v>
      </c>
      <c r="H88" s="269">
        <f t="shared" si="39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7"/>
        <v>-121.50000000000034</v>
      </c>
      <c r="G89" s="255">
        <f t="shared" si="38"/>
        <v>3720</v>
      </c>
      <c r="H89" s="269">
        <f t="shared" si="39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7"/>
        <v>-50.999999999999979</v>
      </c>
      <c r="G90" s="255">
        <f t="shared" si="38"/>
        <v>3720</v>
      </c>
      <c r="H90" s="269">
        <f t="shared" si="39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40">C91*(E91-D91)</f>
        <v>13.499999999999979</v>
      </c>
      <c r="G91" s="255">
        <f t="shared" ref="G91:G102" si="41">D91*C91</f>
        <v>3720</v>
      </c>
      <c r="H91" s="269">
        <f t="shared" ref="H91:H102" si="42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40"/>
        <v>40.499999999999936</v>
      </c>
      <c r="G92" s="255">
        <f t="shared" si="41"/>
        <v>3720</v>
      </c>
      <c r="H92" s="269">
        <f t="shared" si="42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40"/>
        <v>7.5000000000001066</v>
      </c>
      <c r="G93" s="255">
        <f t="shared" si="41"/>
        <v>3720</v>
      </c>
      <c r="H93" s="269">
        <f t="shared" si="42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40"/>
        <v>-33.000000000000362</v>
      </c>
      <c r="G94" s="255">
        <f t="shared" si="41"/>
        <v>3720</v>
      </c>
      <c r="H94" s="269">
        <f t="shared" si="42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40"/>
        <v>-211.50000000000003</v>
      </c>
      <c r="G95" s="255">
        <f t="shared" si="41"/>
        <v>3720</v>
      </c>
      <c r="H95" s="269">
        <f t="shared" si="42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40"/>
        <v>-144.00000000000011</v>
      </c>
      <c r="G96" s="255">
        <f t="shared" si="41"/>
        <v>3720</v>
      </c>
      <c r="H96" s="269">
        <f t="shared" si="42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40"/>
        <v>-73.500000000000298</v>
      </c>
      <c r="G97" s="255">
        <f t="shared" si="41"/>
        <v>3720</v>
      </c>
      <c r="H97" s="269">
        <f t="shared" si="42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40"/>
        <v>-104.53499999999991</v>
      </c>
      <c r="G98" s="255">
        <f t="shared" si="41"/>
        <v>3694.0349999999999</v>
      </c>
      <c r="H98" s="269">
        <f t="shared" si="42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40"/>
        <v>-164.53499999999968</v>
      </c>
      <c r="G99" s="255">
        <f t="shared" si="41"/>
        <v>3694.0349999999999</v>
      </c>
      <c r="H99" s="269">
        <f t="shared" si="42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40"/>
        <v>8.2949999999998525</v>
      </c>
      <c r="G100" s="255">
        <f t="shared" si="41"/>
        <v>3639.7050000000004</v>
      </c>
      <c r="H100" s="269">
        <f t="shared" si="42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40"/>
        <v>69.794999999999874</v>
      </c>
      <c r="G101" s="255">
        <f t="shared" si="41"/>
        <v>3639.7050000000004</v>
      </c>
      <c r="H101" s="269">
        <f t="shared" si="42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40"/>
        <v>589.25999999999976</v>
      </c>
      <c r="G102" s="255">
        <f t="shared" si="41"/>
        <v>2250.7400000000002</v>
      </c>
      <c r="H102" s="269">
        <f t="shared" si="42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227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346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346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346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346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346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194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47" priority="40">
      <formula>F81&gt;0</formula>
    </cfRule>
    <cfRule type="expression" dxfId="846" priority="41">
      <formula>F81&lt;0</formula>
    </cfRule>
  </conditionalFormatting>
  <conditionalFormatting sqref="Q7">
    <cfRule type="expression" dxfId="845" priority="28">
      <formula>Q7&gt;0</formula>
    </cfRule>
    <cfRule type="expression" dxfId="844" priority="29">
      <formula>Q7&lt;0</formula>
    </cfRule>
  </conditionalFormatting>
  <conditionalFormatting sqref="Q8">
    <cfRule type="expression" dxfId="843" priority="26">
      <formula>Q8&gt;0</formula>
    </cfRule>
    <cfRule type="expression" dxfId="842" priority="27">
      <formula>Q8&lt;0</formula>
    </cfRule>
  </conditionalFormatting>
  <conditionalFormatting sqref="F68:F80">
    <cfRule type="expression" dxfId="841" priority="24">
      <formula>F68&gt;0</formula>
    </cfRule>
    <cfRule type="expression" dxfId="840" priority="25">
      <formula>F68&lt;0</formula>
    </cfRule>
  </conditionalFormatting>
  <conditionalFormatting sqref="H68:H80">
    <cfRule type="expression" dxfId="839" priority="22">
      <formula>H68&gt;0</formula>
    </cfRule>
    <cfRule type="expression" dxfId="838" priority="23">
      <formula>H68&lt;0</formula>
    </cfRule>
  </conditionalFormatting>
  <conditionalFormatting sqref="H84:H87">
    <cfRule type="expression" dxfId="837" priority="18">
      <formula>H84&gt;0</formula>
    </cfRule>
    <cfRule type="expression" dxfId="836" priority="19">
      <formula>H84&lt;0</formula>
    </cfRule>
  </conditionalFormatting>
  <conditionalFormatting sqref="F84:F87">
    <cfRule type="expression" dxfId="835" priority="20">
      <formula>F84&gt;0</formula>
    </cfRule>
    <cfRule type="expression" dxfId="834" priority="21">
      <formula>F84&lt;0</formula>
    </cfRule>
  </conditionalFormatting>
  <conditionalFormatting sqref="M110">
    <cfRule type="expression" dxfId="833" priority="16">
      <formula>M110&gt;0</formula>
    </cfRule>
    <cfRule type="expression" dxfId="832" priority="17">
      <formula>M110&lt;0</formula>
    </cfRule>
  </conditionalFormatting>
  <conditionalFormatting sqref="F23:F24 F31:F60">
    <cfRule type="expression" dxfId="831" priority="14">
      <formula>F23&gt;0</formula>
    </cfRule>
    <cfRule type="expression" dxfId="830" priority="15">
      <formula>F23&lt;0</formula>
    </cfRule>
  </conditionalFormatting>
  <conditionalFormatting sqref="H23:H24 H31:H60">
    <cfRule type="expression" dxfId="829" priority="12">
      <formula>H23&gt;0</formula>
    </cfRule>
    <cfRule type="expression" dxfId="828" priority="13">
      <formula>H23&lt;0</formula>
    </cfRule>
  </conditionalFormatting>
  <conditionalFormatting sqref="Q10">
    <cfRule type="expression" dxfId="827" priority="10">
      <formula>Q10&gt;0</formula>
    </cfRule>
    <cfRule type="expression" dxfId="826" priority="11">
      <formula>Q10&lt;0</formula>
    </cfRule>
  </conditionalFormatting>
  <conditionalFormatting sqref="F25:F30">
    <cfRule type="expression" dxfId="825" priority="8">
      <formula>F25&gt;0</formula>
    </cfRule>
    <cfRule type="expression" dxfId="824" priority="9">
      <formula>F25&lt;0</formula>
    </cfRule>
  </conditionalFormatting>
  <conditionalFormatting sqref="H25:H30">
    <cfRule type="expression" dxfId="823" priority="6">
      <formula>H25&gt;0</formula>
    </cfRule>
    <cfRule type="expression" dxfId="822" priority="7">
      <formula>H25&lt;0</formula>
    </cfRule>
  </conditionalFormatting>
  <conditionalFormatting sqref="K28:K35">
    <cfRule type="expression" dxfId="821" priority="4">
      <formula>K28&gt;0</formula>
    </cfRule>
    <cfRule type="expression" dxfId="820" priority="5">
      <formula>K28&lt;0</formula>
    </cfRule>
  </conditionalFormatting>
  <conditionalFormatting sqref="K36:K60">
    <cfRule type="expression" dxfId="819" priority="2">
      <formula>K36&gt;0</formula>
    </cfRule>
    <cfRule type="expression" dxfId="81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5" t="s">
        <v>78</v>
      </c>
      <c r="P40" s="76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0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17" priority="9">
      <formula>F39&gt;0</formula>
    </cfRule>
    <cfRule type="expression" dxfId="816" priority="10">
      <formula>F39&lt;0</formula>
    </cfRule>
  </conditionalFormatting>
  <conditionalFormatting sqref="F25:F38">
    <cfRule type="expression" dxfId="815" priority="7">
      <formula>F25&gt;0</formula>
    </cfRule>
    <cfRule type="expression" dxfId="814" priority="8">
      <formula>F25&lt;0</formula>
    </cfRule>
  </conditionalFormatting>
  <conditionalFormatting sqref="H25:H38">
    <cfRule type="expression" dxfId="813" priority="5">
      <formula>H25&gt;0</formula>
    </cfRule>
    <cfRule type="expression" dxfId="812" priority="6">
      <formula>H25&lt;0</formula>
    </cfRule>
  </conditionalFormatting>
  <conditionalFormatting sqref="Q7">
    <cfRule type="expression" dxfId="811" priority="3">
      <formula>Q7&gt;0</formula>
    </cfRule>
    <cfRule type="expression" dxfId="810" priority="4">
      <formula>Q7&lt;0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486">
        <v>43098</v>
      </c>
      <c r="C2" s="4">
        <v>10</v>
      </c>
      <c r="D2" s="3">
        <v>288.98</v>
      </c>
      <c r="E2" s="3">
        <v>-0.02</v>
      </c>
      <c r="F2" s="3">
        <f>C2*D2+E2</f>
        <v>2889.78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288.97800000000001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289.02999999999997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2890.2999999999997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2889.78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0.51999999999952706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0.51999999999952706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1.7994449404436566E-4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2889.78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</v>
      </c>
      <c r="D25" s="39">
        <v>288.97800000000001</v>
      </c>
      <c r="E25" s="39">
        <v>289.02999999999997</v>
      </c>
      <c r="F25" s="39">
        <f t="shared" ref="F25:F30" si="0">C25*(E25-D25)</f>
        <v>0.51999999999964075</v>
      </c>
      <c r="G25" s="39">
        <f t="shared" ref="G25:G30" si="1">D25*C25</f>
        <v>2889.78</v>
      </c>
      <c r="H25" s="226">
        <f t="shared" ref="H25:H30" si="2">(E25-D25)/D25</f>
        <v>1.7994449404440502E-4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317.93299999999999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315.04269999999997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312.1524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309.26209999999998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306.37180000000001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303.48149999999998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300.59119999999996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297.70089999999999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294.81059999999997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291.9203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289.02999999999997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286.13969999999995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283.24939999999998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280.35909999999996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277.46879999999999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274.57849999999996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271.68819999999994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268.79789999999997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265.9076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263.01729999999998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260.12700000000001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7" priority="21">
      <formula>F47&gt;0</formula>
    </cfRule>
    <cfRule type="expression" dxfId="806" priority="22">
      <formula>F47&lt;0</formula>
    </cfRule>
  </conditionalFormatting>
  <conditionalFormatting sqref="Q7">
    <cfRule type="expression" dxfId="805" priority="19">
      <formula>Q7&gt;0</formula>
    </cfRule>
    <cfRule type="expression" dxfId="804" priority="20">
      <formula>Q7&lt;0</formula>
    </cfRule>
  </conditionalFormatting>
  <conditionalFormatting sqref="Q8">
    <cfRule type="expression" dxfId="803" priority="17">
      <formula>Q8&gt;0</formula>
    </cfRule>
    <cfRule type="expression" dxfId="802" priority="18">
      <formula>Q8&lt;0</formula>
    </cfRule>
  </conditionalFormatting>
  <conditionalFormatting sqref="F25:F46">
    <cfRule type="expression" dxfId="801" priority="15">
      <formula>F25&gt;0</formula>
    </cfRule>
    <cfRule type="expression" dxfId="800" priority="16">
      <formula>F25&lt;0</formula>
    </cfRule>
  </conditionalFormatting>
  <conditionalFormatting sqref="H25:H46">
    <cfRule type="expression" dxfId="799" priority="13">
      <formula>H25&gt;0</formula>
    </cfRule>
    <cfRule type="expression" dxfId="798" priority="14">
      <formula>H25&lt;0</formula>
    </cfRule>
  </conditionalFormatting>
  <conditionalFormatting sqref="F89:F110">
    <cfRule type="expression" dxfId="797" priority="11">
      <formula>F89&gt;0</formula>
    </cfRule>
    <cfRule type="expression" dxfId="796" priority="12">
      <formula>F89&lt;0</formula>
    </cfRule>
  </conditionalFormatting>
  <conditionalFormatting sqref="H89:H110">
    <cfRule type="expression" dxfId="795" priority="9">
      <formula>H89&gt;0</formula>
    </cfRule>
    <cfRule type="expression" dxfId="794" priority="10">
      <formula>H89&lt;0</formula>
    </cfRule>
  </conditionalFormatting>
  <conditionalFormatting sqref="Q10">
    <cfRule type="expression" dxfId="793" priority="7">
      <formula>Q10&gt;0</formula>
    </cfRule>
    <cfRule type="expression" dxfId="792" priority="8">
      <formula>Q10&lt;0</formula>
    </cfRule>
  </conditionalFormatting>
  <conditionalFormatting sqref="J25:J38">
    <cfRule type="expression" dxfId="791" priority="5">
      <formula>J25&gt;0</formula>
    </cfRule>
    <cfRule type="expression" dxfId="790" priority="6">
      <formula>J25&lt;0</formula>
    </cfRule>
  </conditionalFormatting>
  <conditionalFormatting sqref="K25:K38">
    <cfRule type="expression" dxfId="789" priority="3">
      <formula>K25&gt;0</formula>
    </cfRule>
    <cfRule type="expression" dxfId="788" priority="4">
      <formula>K25&lt;0</formula>
    </cfRule>
  </conditionalFormatting>
  <conditionalFormatting sqref="L25:L38">
    <cfRule type="expression" dxfId="787" priority="1">
      <formula>L25&gt;0</formula>
    </cfRule>
    <cfRule type="expression" dxfId="7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793</v>
      </c>
      <c r="B2" s="445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>
        <v>43097</v>
      </c>
      <c r="U2" t="s">
        <v>881</v>
      </c>
      <c r="W2" s="134"/>
    </row>
    <row r="3" spans="1:23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74.853866666666661</v>
      </c>
      <c r="T3" s="1">
        <v>43096</v>
      </c>
      <c r="U3" t="s">
        <v>880</v>
      </c>
      <c r="W3" s="134"/>
    </row>
    <row r="4" spans="1:23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69.88</v>
      </c>
      <c r="R4" s="509">
        <v>0</v>
      </c>
      <c r="T4" s="1"/>
      <c r="U4" t="s">
        <v>884</v>
      </c>
      <c r="W4" s="134"/>
    </row>
    <row r="5" spans="1:23" x14ac:dyDescent="0.25">
      <c r="B5" s="72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10482</v>
      </c>
      <c r="U5" t="s">
        <v>882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11228.08</v>
      </c>
      <c r="U6" t="s">
        <v>883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-746.07999999999993</v>
      </c>
      <c r="R7">
        <v>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-746.07999999999993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-6.6447691858269611E-2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50</v>
      </c>
      <c r="D19" s="349"/>
      <c r="E19" s="349"/>
      <c r="F19" s="350">
        <f>SumByColor($A$19,F2:F17)</f>
        <v>4034</v>
      </c>
      <c r="G19" s="349"/>
      <c r="H19" s="349">
        <f>SumByColor($A$19,H2:H17)</f>
        <v>50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/>
      <c r="J25" s="39"/>
      <c r="K25" s="39"/>
      <c r="L25" s="39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/>
      <c r="J26" s="39"/>
      <c r="K26" s="39"/>
      <c r="L26" s="39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/>
      <c r="J27" s="39"/>
      <c r="K27" s="39"/>
      <c r="L27" s="158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/>
      <c r="J29" s="39"/>
      <c r="K29" s="39"/>
      <c r="L29" s="158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" si="15">C30*(E30-D30)</f>
        <v>-659.08500000000026</v>
      </c>
      <c r="G30" s="39">
        <f t="shared" ref="G30" si="16">D30*C30</f>
        <v>11228.084999999999</v>
      </c>
      <c r="H30" s="226">
        <f t="shared" ref="H30" si="17">(E30-D30)/D30</f>
        <v>-5.8699680310578373E-2</v>
      </c>
      <c r="I30" s="39">
        <v>74.3</v>
      </c>
      <c r="J30" s="39">
        <v>49.12</v>
      </c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76.867999999999995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76.169200000000004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75.470399999999998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74.771600000000007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74.072800000000001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73.373999999999995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72.675200000000004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71.976399999999998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71.277599999999993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70.578800000000001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69.88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69.18119999999999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68.482399999999998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67.783599999999993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67.084799999999987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66.385999999999996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65.68719999999999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64.988399999999999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64.289599999999993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63.590800000000002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62.891999999999996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793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5" priority="21">
      <formula>F47&gt;0</formula>
    </cfRule>
    <cfRule type="expression" dxfId="784" priority="22">
      <formula>F47&lt;0</formula>
    </cfRule>
  </conditionalFormatting>
  <conditionalFormatting sqref="Q7">
    <cfRule type="expression" dxfId="783" priority="19">
      <formula>Q7&gt;0</formula>
    </cfRule>
    <cfRule type="expression" dxfId="782" priority="20">
      <formula>Q7&lt;0</formula>
    </cfRule>
  </conditionalFormatting>
  <conditionalFormatting sqref="Q8">
    <cfRule type="expression" dxfId="781" priority="17">
      <formula>Q8&gt;0</formula>
    </cfRule>
    <cfRule type="expression" dxfId="780" priority="18">
      <formula>Q8&lt;0</formula>
    </cfRule>
  </conditionalFormatting>
  <conditionalFormatting sqref="F25:F46">
    <cfRule type="expression" dxfId="779" priority="15">
      <formula>F25&gt;0</formula>
    </cfRule>
    <cfRule type="expression" dxfId="778" priority="16">
      <formula>F25&lt;0</formula>
    </cfRule>
  </conditionalFormatting>
  <conditionalFormatting sqref="H25:H46">
    <cfRule type="expression" dxfId="777" priority="13">
      <formula>H25&gt;0</formula>
    </cfRule>
    <cfRule type="expression" dxfId="776" priority="14">
      <formula>H25&lt;0</formula>
    </cfRule>
  </conditionalFormatting>
  <conditionalFormatting sqref="F89:F110">
    <cfRule type="expression" dxfId="775" priority="11">
      <formula>F89&gt;0</formula>
    </cfRule>
    <cfRule type="expression" dxfId="774" priority="12">
      <formula>F89&lt;0</formula>
    </cfRule>
  </conditionalFormatting>
  <conditionalFormatting sqref="H89:H110">
    <cfRule type="expression" dxfId="773" priority="9">
      <formula>H89&gt;0</formula>
    </cfRule>
    <cfRule type="expression" dxfId="772" priority="10">
      <formula>H89&lt;0</formula>
    </cfRule>
  </conditionalFormatting>
  <conditionalFormatting sqref="Q10">
    <cfRule type="expression" dxfId="771" priority="7">
      <formula>Q10&gt;0</formula>
    </cfRule>
    <cfRule type="expression" dxfId="770" priority="8">
      <formula>Q10&lt;0</formula>
    </cfRule>
  </conditionalFormatting>
  <conditionalFormatting sqref="J25:J38">
    <cfRule type="expression" dxfId="769" priority="5">
      <formula>J25&gt;0</formula>
    </cfRule>
    <cfRule type="expression" dxfId="768" priority="6">
      <formula>J25&lt;0</formula>
    </cfRule>
  </conditionalFormatting>
  <conditionalFormatting sqref="K25:K38">
    <cfRule type="expression" dxfId="767" priority="3">
      <formula>K25&gt;0</formula>
    </cfRule>
    <cfRule type="expression" dxfId="766" priority="4">
      <formula>K25&lt;0</formula>
    </cfRule>
  </conditionalFormatting>
  <conditionalFormatting sqref="L25:L38">
    <cfRule type="expression" dxfId="765" priority="1">
      <formula>L25&gt;0</formula>
    </cfRule>
    <cfRule type="expression" dxfId="7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892</v>
      </c>
      <c r="B2" s="48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4"/>
    </row>
    <row r="3" spans="1:23" x14ac:dyDescent="0.25">
      <c r="A3" s="22" t="s">
        <v>71</v>
      </c>
      <c r="B3" s="486">
        <v>43098</v>
      </c>
      <c r="C3" s="4">
        <v>50</v>
      </c>
      <c r="D3" s="3">
        <v>36.119999999999997</v>
      </c>
      <c r="E3" s="3">
        <v>0</v>
      </c>
      <c r="F3" s="3">
        <f t="shared" ref="F3:F4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36.25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36.130000000000003</v>
      </c>
      <c r="R4" s="509">
        <v>0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3613.0000000000005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3625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-11.999999999999545</v>
      </c>
      <c r="R7" s="29">
        <v>43129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-11.999999999999545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-3.3103448275860815E-3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v>4.0599999999999997E-2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3625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:F30" si="1">C25*(E25-D25)</f>
        <v>-11.999999999999744</v>
      </c>
      <c r="G25" s="39">
        <f t="shared" ref="G25:G30" si="2">D25*C25</f>
        <v>3625</v>
      </c>
      <c r="H25" s="226">
        <f t="shared" ref="H25:H30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65" t="s">
        <v>78</v>
      </c>
      <c r="P40" s="76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39.743000000000009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39.381700000000002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39.020400000000002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38.659100000000002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38.297800000000002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37.936500000000002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37.575200000000002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37.213900000000002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36.852600000000002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36.491300000000003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36.130000000000003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35.768700000000003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35.407400000000003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35.046100000000003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34.684800000000003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34.323500000000003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33.962200000000003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33.600900000000003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33.239600000000003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32.878300000000003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32.517000000000003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892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3" priority="21">
      <formula>F47&gt;0</formula>
    </cfRule>
    <cfRule type="expression" dxfId="762" priority="22">
      <formula>F47&lt;0</formula>
    </cfRule>
  </conditionalFormatting>
  <conditionalFormatting sqref="Q7">
    <cfRule type="expression" dxfId="761" priority="19">
      <formula>Q7&gt;0</formula>
    </cfRule>
    <cfRule type="expression" dxfId="760" priority="20">
      <formula>Q7&lt;0</formula>
    </cfRule>
  </conditionalFormatting>
  <conditionalFormatting sqref="Q8">
    <cfRule type="expression" dxfId="759" priority="17">
      <formula>Q8&gt;0</formula>
    </cfRule>
    <cfRule type="expression" dxfId="758" priority="18">
      <formula>Q8&lt;0</formula>
    </cfRule>
  </conditionalFormatting>
  <conditionalFormatting sqref="F25:F46">
    <cfRule type="expression" dxfId="757" priority="15">
      <formula>F25&gt;0</formula>
    </cfRule>
    <cfRule type="expression" dxfId="756" priority="16">
      <formula>F25&lt;0</formula>
    </cfRule>
  </conditionalFormatting>
  <conditionalFormatting sqref="H25:H46">
    <cfRule type="expression" dxfId="755" priority="13">
      <formula>H25&gt;0</formula>
    </cfRule>
    <cfRule type="expression" dxfId="754" priority="14">
      <formula>H25&lt;0</formula>
    </cfRule>
  </conditionalFormatting>
  <conditionalFormatting sqref="F89:F110">
    <cfRule type="expression" dxfId="753" priority="11">
      <formula>F89&gt;0</formula>
    </cfRule>
    <cfRule type="expression" dxfId="752" priority="12">
      <formula>F89&lt;0</formula>
    </cfRule>
  </conditionalFormatting>
  <conditionalFormatting sqref="H89:H110">
    <cfRule type="expression" dxfId="751" priority="9">
      <formula>H89&gt;0</formula>
    </cfRule>
    <cfRule type="expression" dxfId="750" priority="10">
      <formula>H89&lt;0</formula>
    </cfRule>
  </conditionalFormatting>
  <conditionalFormatting sqref="Q10">
    <cfRule type="expression" dxfId="749" priority="7">
      <formula>Q10&gt;0</formula>
    </cfRule>
    <cfRule type="expression" dxfId="748" priority="8">
      <formula>Q10&lt;0</formula>
    </cfRule>
  </conditionalFormatting>
  <conditionalFormatting sqref="J25:J38">
    <cfRule type="expression" dxfId="747" priority="5">
      <formula>J25&gt;0</formula>
    </cfRule>
    <cfRule type="expression" dxfId="746" priority="6">
      <formula>J25&lt;0</formula>
    </cfRule>
  </conditionalFormatting>
  <conditionalFormatting sqref="K25:K38">
    <cfRule type="expression" dxfId="745" priority="3">
      <formula>K25&gt;0</formula>
    </cfRule>
    <cfRule type="expression" dxfId="744" priority="4">
      <formula>K25&lt;0</formula>
    </cfRule>
  </conditionalFormatting>
  <conditionalFormatting sqref="L25:L38">
    <cfRule type="expression" dxfId="743" priority="1">
      <formula>L25&gt;0</formula>
    </cfRule>
    <cfRule type="expression" dxfId="7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6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6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1" priority="137">
      <formula>F30&gt;0</formula>
    </cfRule>
    <cfRule type="expression" dxfId="740" priority="138">
      <formula>F30&lt;0</formula>
    </cfRule>
  </conditionalFormatting>
  <conditionalFormatting sqref="H47:H58">
    <cfRule type="expression" dxfId="739" priority="129">
      <formula>H47&gt;0</formula>
    </cfRule>
    <cfRule type="expression" dxfId="738" priority="130">
      <formula>H47&lt;0</formula>
    </cfRule>
  </conditionalFormatting>
  <conditionalFormatting sqref="H59">
    <cfRule type="expression" dxfId="737" priority="119">
      <formula>H59&gt;0</formula>
    </cfRule>
    <cfRule type="expression" dxfId="736" priority="120">
      <formula>H59&lt;0</formula>
    </cfRule>
  </conditionalFormatting>
  <conditionalFormatting sqref="H60">
    <cfRule type="expression" dxfId="735" priority="115">
      <formula>H60&gt;0</formula>
    </cfRule>
    <cfRule type="expression" dxfId="734" priority="116">
      <formula>H60&lt;0</formula>
    </cfRule>
  </conditionalFormatting>
  <conditionalFormatting sqref="H61:H66">
    <cfRule type="expression" dxfId="733" priority="111">
      <formula>H61&gt;0</formula>
    </cfRule>
    <cfRule type="expression" dxfId="732" priority="112">
      <formula>H61&lt;0</formula>
    </cfRule>
  </conditionalFormatting>
  <conditionalFormatting sqref="Q8">
    <cfRule type="expression" dxfId="731" priority="95">
      <formula>Q8&gt;0</formula>
    </cfRule>
    <cfRule type="expression" dxfId="730" priority="96">
      <formula>Q8&lt;0</formula>
    </cfRule>
  </conditionalFormatting>
  <conditionalFormatting sqref="Q7">
    <cfRule type="expression" dxfId="729" priority="97">
      <formula>Q7&gt;0</formula>
    </cfRule>
    <cfRule type="expression" dxfId="728" priority="98">
      <formula>Q7&lt;0</formula>
    </cfRule>
  </conditionalFormatting>
  <conditionalFormatting sqref="F178 H178">
    <cfRule type="expression" dxfId="727" priority="93">
      <formula>F178&gt;0</formula>
    </cfRule>
    <cfRule type="expression" dxfId="726" priority="94">
      <formula>F178&lt;0</formula>
    </cfRule>
  </conditionalFormatting>
  <conditionalFormatting sqref="Q10">
    <cfRule type="expression" dxfId="725" priority="87">
      <formula>Q10&gt;0</formula>
    </cfRule>
    <cfRule type="expression" dxfId="724" priority="88">
      <formula>Q10&lt;0</formula>
    </cfRule>
  </conditionalFormatting>
  <conditionalFormatting sqref="Q9">
    <cfRule type="expression" dxfId="723" priority="81">
      <formula>Q9&gt;0</formula>
    </cfRule>
    <cfRule type="expression" dxfId="722" priority="82">
      <formula>Q9&lt;0</formula>
    </cfRule>
  </conditionalFormatting>
  <conditionalFormatting sqref="F201:F248">
    <cfRule type="expression" dxfId="721" priority="41">
      <formula>F201&gt;0</formula>
    </cfRule>
    <cfRule type="expression" dxfId="720" priority="42">
      <formula>F201&lt;0</formula>
    </cfRule>
  </conditionalFormatting>
  <conditionalFormatting sqref="H201:H248">
    <cfRule type="expression" dxfId="719" priority="39">
      <formula>H201&gt;0</formula>
    </cfRule>
    <cfRule type="expression" dxfId="718" priority="40">
      <formula>H201&lt;0</formula>
    </cfRule>
  </conditionalFormatting>
  <conditionalFormatting sqref="J208">
    <cfRule type="expression" dxfId="717" priority="37">
      <formula>J208&gt;0</formula>
    </cfRule>
    <cfRule type="expression" dxfId="716" priority="38">
      <formula>J208&lt;0</formula>
    </cfRule>
  </conditionalFormatting>
  <conditionalFormatting sqref="J214:J215">
    <cfRule type="expression" dxfId="715" priority="35">
      <formula>J214&gt;0</formula>
    </cfRule>
    <cfRule type="expression" dxfId="714" priority="36">
      <formula>J214&lt;0</formula>
    </cfRule>
  </conditionalFormatting>
  <conditionalFormatting sqref="J216">
    <cfRule type="expression" dxfId="713" priority="33">
      <formula>J216&gt;0</formula>
    </cfRule>
    <cfRule type="expression" dxfId="712" priority="34">
      <formula>J216&lt;0</formula>
    </cfRule>
  </conditionalFormatting>
  <conditionalFormatting sqref="J217:J219 J221:J224">
    <cfRule type="expression" dxfId="711" priority="31">
      <formula>J217&gt;0</formula>
    </cfRule>
    <cfRule type="expression" dxfId="710" priority="32">
      <formula>J217&lt;0</formula>
    </cfRule>
  </conditionalFormatting>
  <conditionalFormatting sqref="K208">
    <cfRule type="expression" dxfId="709" priority="29">
      <formula>K208&gt;0</formula>
    </cfRule>
    <cfRule type="expression" dxfId="708" priority="30">
      <formula>K208&lt;0</formula>
    </cfRule>
  </conditionalFormatting>
  <conditionalFormatting sqref="K214:K215">
    <cfRule type="expression" dxfId="707" priority="27">
      <formula>K214&gt;0</formula>
    </cfRule>
    <cfRule type="expression" dxfId="706" priority="28">
      <formula>K214&lt;0</formula>
    </cfRule>
  </conditionalFormatting>
  <conditionalFormatting sqref="K216">
    <cfRule type="expression" dxfId="705" priority="25">
      <formula>K216&gt;0</formula>
    </cfRule>
    <cfRule type="expression" dxfId="704" priority="26">
      <formula>K216&lt;0</formula>
    </cfRule>
  </conditionalFormatting>
  <conditionalFormatting sqref="K217:K224">
    <cfRule type="expression" dxfId="703" priority="23">
      <formula>K217&gt;0</formula>
    </cfRule>
    <cfRule type="expression" dxfId="702" priority="24">
      <formula>K217&lt;0</formula>
    </cfRule>
  </conditionalFormatting>
  <conditionalFormatting sqref="L208">
    <cfRule type="expression" dxfId="701" priority="21">
      <formula>L208&gt;0</formula>
    </cfRule>
    <cfRule type="expression" dxfId="700" priority="22">
      <formula>L208&lt;0</formula>
    </cfRule>
  </conditionalFormatting>
  <conditionalFormatting sqref="L214:L215">
    <cfRule type="expression" dxfId="699" priority="19">
      <formula>L214&gt;0</formula>
    </cfRule>
    <cfRule type="expression" dxfId="698" priority="20">
      <formula>L214&lt;0</formula>
    </cfRule>
  </conditionalFormatting>
  <conditionalFormatting sqref="L216">
    <cfRule type="expression" dxfId="697" priority="17">
      <formula>L216&gt;0</formula>
    </cfRule>
    <cfRule type="expression" dxfId="696" priority="18">
      <formula>L216&lt;0</formula>
    </cfRule>
  </conditionalFormatting>
  <conditionalFormatting sqref="L217:L224">
    <cfRule type="expression" dxfId="695" priority="15">
      <formula>L217&gt;0</formula>
    </cfRule>
    <cfRule type="expression" dxfId="694" priority="16">
      <formula>L217&lt;0</formula>
    </cfRule>
  </conditionalFormatting>
  <conditionalFormatting sqref="K225">
    <cfRule type="expression" dxfId="693" priority="13">
      <formula>K225&gt;0</formula>
    </cfRule>
    <cfRule type="expression" dxfId="692" priority="14">
      <formula>K225&lt;0</formula>
    </cfRule>
  </conditionalFormatting>
  <conditionalFormatting sqref="L225:L232">
    <cfRule type="expression" dxfId="691" priority="11">
      <formula>L225&gt;0</formula>
    </cfRule>
    <cfRule type="expression" dxfId="690" priority="12">
      <formula>L225&lt;0</formula>
    </cfRule>
  </conditionalFormatting>
  <conditionalFormatting sqref="K226">
    <cfRule type="expression" dxfId="689" priority="9">
      <formula>K226&gt;0</formula>
    </cfRule>
    <cfRule type="expression" dxfId="688" priority="10">
      <formula>K226&lt;0</formula>
    </cfRule>
  </conditionalFormatting>
  <conditionalFormatting sqref="K227">
    <cfRule type="expression" dxfId="687" priority="7">
      <formula>K227&gt;0</formula>
    </cfRule>
    <cfRule type="expression" dxfId="686" priority="8">
      <formula>K227&lt;0</formula>
    </cfRule>
  </conditionalFormatting>
  <conditionalFormatting sqref="K228:K248">
    <cfRule type="expression" dxfId="685" priority="5">
      <formula>K228&gt;0</formula>
    </cfRule>
    <cfRule type="expression" dxfId="684" priority="6">
      <formula>K228&lt;0</formula>
    </cfRule>
  </conditionalFormatting>
  <conditionalFormatting sqref="L233:L237">
    <cfRule type="expression" dxfId="683" priority="3">
      <formula>L233&gt;0</formula>
    </cfRule>
    <cfRule type="expression" dxfId="682" priority="4">
      <formula>L233&lt;0</formula>
    </cfRule>
  </conditionalFormatting>
  <conditionalFormatting sqref="L238:L243">
    <cfRule type="expression" dxfId="681" priority="1">
      <formula>L238&gt;0</formula>
    </cfRule>
    <cfRule type="expression" dxfId="68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65" t="s">
        <v>78</v>
      </c>
      <c r="P40" s="76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9" priority="11">
      <formula>F27&gt;0</formula>
    </cfRule>
    <cfRule type="expression" dxfId="678" priority="12">
      <formula>F27&lt;0</formula>
    </cfRule>
  </conditionalFormatting>
  <conditionalFormatting sqref="H27:H29">
    <cfRule type="expression" dxfId="677" priority="9">
      <formula>H27&gt;0</formula>
    </cfRule>
    <cfRule type="expression" dxfId="676" priority="10">
      <formula>H27&lt;0</formula>
    </cfRule>
  </conditionalFormatting>
  <conditionalFormatting sqref="F23:F26">
    <cfRule type="expression" dxfId="675" priority="7">
      <formula>F23&gt;0</formula>
    </cfRule>
    <cfRule type="expression" dxfId="674" priority="8">
      <formula>F23&lt;0</formula>
    </cfRule>
  </conditionalFormatting>
  <conditionalFormatting sqref="H23:H26">
    <cfRule type="expression" dxfId="673" priority="5">
      <formula>H23&gt;0</formula>
    </cfRule>
    <cfRule type="expression" dxfId="672" priority="6">
      <formula>H23&lt;0</formula>
    </cfRule>
  </conditionalFormatting>
  <conditionalFormatting sqref="Q8">
    <cfRule type="expression" dxfId="671" priority="1">
      <formula>Q8&gt;0</formula>
    </cfRule>
    <cfRule type="expression" dxfId="670" priority="2">
      <formula>Q8&lt;0</formula>
    </cfRule>
  </conditionalFormatting>
  <conditionalFormatting sqref="Q7">
    <cfRule type="expression" dxfId="669" priority="3">
      <formula>Q7&gt;0</formula>
    </cfRule>
    <cfRule type="expression" dxfId="66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65" t="s">
        <v>78</v>
      </c>
      <c r="P40" s="76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7" priority="7">
      <formula>F21&gt;0</formula>
    </cfRule>
    <cfRule type="expression" dxfId="666" priority="8">
      <formula>F21&lt;0</formula>
    </cfRule>
  </conditionalFormatting>
  <conditionalFormatting sqref="F22">
    <cfRule type="expression" dxfId="665" priority="5">
      <formula>F22&gt;0</formula>
    </cfRule>
    <cfRule type="expression" dxfId="664" priority="6">
      <formula>F22&lt;0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65" t="s">
        <v>78</v>
      </c>
      <c r="P44" s="76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9" priority="17">
      <formula>F38&gt;0</formula>
    </cfRule>
    <cfRule type="expression" dxfId="658" priority="18">
      <formula>F38&lt;0</formula>
    </cfRule>
  </conditionalFormatting>
  <conditionalFormatting sqref="H38:H72">
    <cfRule type="expression" dxfId="657" priority="9">
      <formula>H38&gt;0</formula>
    </cfRule>
    <cfRule type="expression" dxfId="656" priority="10">
      <formula>H38&lt;0</formula>
    </cfRule>
  </conditionalFormatting>
  <conditionalFormatting sqref="F21:F37">
    <cfRule type="expression" dxfId="655" priority="7">
      <formula>F21&gt;0</formula>
    </cfRule>
    <cfRule type="expression" dxfId="654" priority="8">
      <formula>F21&lt;0</formula>
    </cfRule>
  </conditionalFormatting>
  <conditionalFormatting sqref="H21:H37">
    <cfRule type="expression" dxfId="653" priority="5">
      <formula>H21&gt;0</formula>
    </cfRule>
    <cfRule type="expression" dxfId="652" priority="6">
      <formula>H21&lt;0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conditionalFormatting sqref="Q7">
    <cfRule type="expression" dxfId="649" priority="3">
      <formula>Q7&gt;0</formula>
    </cfRule>
    <cfRule type="expression" dxfId="64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65" t="s">
        <v>78</v>
      </c>
      <c r="P46" s="76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7" priority="11">
      <formula>F24&gt;0</formula>
    </cfRule>
    <cfRule type="expression" dxfId="646" priority="12">
      <formula>F24&lt;0</formula>
    </cfRule>
  </conditionalFormatting>
  <conditionalFormatting sqref="H27:H30">
    <cfRule type="expression" dxfId="645" priority="9">
      <formula>H27&gt;0</formula>
    </cfRule>
    <cfRule type="expression" dxfId="644" priority="10">
      <formula>H27&lt;0</formula>
    </cfRule>
  </conditionalFormatting>
  <conditionalFormatting sqref="F25">
    <cfRule type="expression" dxfId="643" priority="7">
      <formula>F25&gt;0</formula>
    </cfRule>
    <cfRule type="expression" dxfId="642" priority="8">
      <formula>F25&lt;0</formula>
    </cfRule>
  </conditionalFormatting>
  <conditionalFormatting sqref="H24:H26">
    <cfRule type="expression" dxfId="641" priority="5">
      <formula>H24&gt;0</formula>
    </cfRule>
    <cfRule type="expression" dxfId="640" priority="6">
      <formula>H24&lt;0</formula>
    </cfRule>
  </conditionalFormatting>
  <conditionalFormatting sqref="Q7">
    <cfRule type="expression" dxfId="639" priority="3">
      <formula>Q7&gt;0</formula>
    </cfRule>
    <cfRule type="expression" dxfId="638" priority="4">
      <formula>Q7&lt;0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65" t="s">
        <v>78</v>
      </c>
      <c r="Q39" s="76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5" priority="17">
      <formula>F28&gt;0</formula>
    </cfRule>
    <cfRule type="expression" dxfId="634" priority="18">
      <formula>F28&lt;0</formula>
    </cfRule>
  </conditionalFormatting>
  <conditionalFormatting sqref="F28 F33:F35">
    <cfRule type="expression" dxfId="633" priority="19">
      <formula>F28&gt;0</formula>
    </cfRule>
    <cfRule type="expression" dxfId="632" priority="20">
      <formula>F28&lt;0</formula>
    </cfRule>
  </conditionalFormatting>
  <conditionalFormatting sqref="H28 H33:H35">
    <cfRule type="expression" dxfId="631" priority="15">
      <formula>H28&gt;0</formula>
    </cfRule>
    <cfRule type="expression" dxfId="630" priority="16">
      <formula>H28&lt;0</formula>
    </cfRule>
  </conditionalFormatting>
  <conditionalFormatting sqref="F21:F27">
    <cfRule type="expression" dxfId="629" priority="13">
      <formula>F21&gt;0</formula>
    </cfRule>
    <cfRule type="expression" dxfId="628" priority="14">
      <formula>F21&lt;0</formula>
    </cfRule>
  </conditionalFormatting>
  <conditionalFormatting sqref="H21:H27">
    <cfRule type="expression" dxfId="627" priority="11">
      <formula>H21&gt;0</formula>
    </cfRule>
    <cfRule type="expression" dxfId="626" priority="12">
      <formula>H21&lt;0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29:F32">
    <cfRule type="expression" dxfId="621" priority="5">
      <formula>F29&gt;0</formula>
    </cfRule>
    <cfRule type="expression" dxfId="620" priority="6">
      <formula>F29&lt;0</formula>
    </cfRule>
  </conditionalFormatting>
  <conditionalFormatting sqref="H29:H32">
    <cfRule type="expression" dxfId="619" priority="3">
      <formula>H29&gt;0</formula>
    </cfRule>
    <cfRule type="expression" dxfId="618" priority="4">
      <formula>H29&lt;0</formula>
    </cfRule>
  </conditionalFormatting>
  <conditionalFormatting sqref="M37">
    <cfRule type="expression" dxfId="617" priority="1">
      <formula>M37&gt;0</formula>
    </cfRule>
    <cfRule type="expression" dxfId="61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65" t="s">
        <v>78</v>
      </c>
      <c r="Q39" s="765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5" priority="19">
      <formula>F25&gt;0</formula>
    </cfRule>
    <cfRule type="expression" dxfId="61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3" priority="11">
      <formula>F28&gt;0</formula>
    </cfRule>
    <cfRule type="expression" dxfId="612" priority="12">
      <formula>F28&lt;0</formula>
    </cfRule>
  </conditionalFormatting>
  <conditionalFormatting sqref="F28:F35">
    <cfRule type="expression" dxfId="611" priority="13">
      <formula>F28&gt;0</formula>
    </cfRule>
    <cfRule type="expression" dxfId="610" priority="14">
      <formula>F28&lt;0</formula>
    </cfRule>
  </conditionalFormatting>
  <conditionalFormatting sqref="H25:H35">
    <cfRule type="expression" dxfId="609" priority="9">
      <formula>H25&gt;0</formula>
    </cfRule>
    <cfRule type="expression" dxfId="608" priority="10">
      <formula>H25&lt;0</formula>
    </cfRule>
  </conditionalFormatting>
  <conditionalFormatting sqref="F21:F24">
    <cfRule type="expression" dxfId="607" priority="7">
      <formula>F21&gt;0</formula>
    </cfRule>
    <cfRule type="expression" dxfId="606" priority="8">
      <formula>F21&lt;0</formula>
    </cfRule>
  </conditionalFormatting>
  <conditionalFormatting sqref="H21:H24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9" priority="29">
      <formula>F40&gt;0</formula>
    </cfRule>
    <cfRule type="expression" dxfId="598" priority="30">
      <formula>F40&lt;0</formula>
    </cfRule>
  </conditionalFormatting>
  <conditionalFormatting sqref="F40:F45">
    <cfRule type="expression" dxfId="597" priority="31">
      <formula>F40&gt;0</formula>
    </cfRule>
    <cfRule type="expression" dxfId="596" priority="32">
      <formula>F40&lt;0</formula>
    </cfRule>
  </conditionalFormatting>
  <conditionalFormatting sqref="H40:H45">
    <cfRule type="expression" dxfId="595" priority="27">
      <formula>H40&gt;0</formula>
    </cfRule>
    <cfRule type="expression" dxfId="594" priority="28">
      <formula>H40&lt;0</formula>
    </cfRule>
  </conditionalFormatting>
  <conditionalFormatting sqref="F23:F39">
    <cfRule type="expression" dxfId="593" priority="13">
      <formula>F23&gt;0</formula>
    </cfRule>
    <cfRule type="expression" dxfId="592" priority="14">
      <formula>F23&lt;0</formula>
    </cfRule>
  </conditionalFormatting>
  <conditionalFormatting sqref="H23:H39">
    <cfRule type="expression" dxfId="591" priority="11">
      <formula>H23&gt;0</formula>
    </cfRule>
    <cfRule type="expression" dxfId="590" priority="12">
      <formula>H23&lt;0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Q10">
    <cfRule type="expression" dxfId="585" priority="1">
      <formula>Q10&gt;0</formula>
    </cfRule>
    <cfRule type="expression" dxfId="58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3" priority="39">
      <formula>Q12&gt;0</formula>
    </cfRule>
    <cfRule type="expression" dxfId="5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1" priority="33">
      <formula>F25&gt;0</formula>
    </cfRule>
    <cfRule type="expression" dxfId="580" priority="34">
      <formula>F25&lt;0</formula>
    </cfRule>
  </conditionalFormatting>
  <conditionalFormatting sqref="F30">
    <cfRule type="expression" dxfId="579" priority="31">
      <formula>F30&gt;0</formula>
    </cfRule>
    <cfRule type="expression" dxfId="578" priority="32">
      <formula>F30&lt;0</formula>
    </cfRule>
  </conditionalFormatting>
  <conditionalFormatting sqref="F31">
    <cfRule type="expression" dxfId="577" priority="29">
      <formula>F31&gt;0</formula>
    </cfRule>
    <cfRule type="expression" dxfId="576" priority="30">
      <formula>F31&lt;0</formula>
    </cfRule>
  </conditionalFormatting>
  <conditionalFormatting sqref="F32:F34">
    <cfRule type="expression" dxfId="575" priority="27">
      <formula>F32&gt;0</formula>
    </cfRule>
    <cfRule type="expression" dxfId="574" priority="28">
      <formula>F32&lt;0</formula>
    </cfRule>
  </conditionalFormatting>
  <conditionalFormatting sqref="H25:H29">
    <cfRule type="expression" dxfId="573" priority="25">
      <formula>H25&gt;0</formula>
    </cfRule>
    <cfRule type="expression" dxfId="572" priority="26">
      <formula>H25&lt;0</formula>
    </cfRule>
  </conditionalFormatting>
  <conditionalFormatting sqref="H30">
    <cfRule type="expression" dxfId="571" priority="23">
      <formula>H30&gt;0</formula>
    </cfRule>
    <cfRule type="expression" dxfId="570" priority="24">
      <formula>H30&lt;0</formula>
    </cfRule>
  </conditionalFormatting>
  <conditionalFormatting sqref="H31">
    <cfRule type="expression" dxfId="569" priority="21">
      <formula>H31&gt;0</formula>
    </cfRule>
    <cfRule type="expression" dxfId="568" priority="22">
      <formula>H31&lt;0</formula>
    </cfRule>
  </conditionalFormatting>
  <conditionalFormatting sqref="H32:H34">
    <cfRule type="expression" dxfId="567" priority="19">
      <formula>H32&gt;0</formula>
    </cfRule>
    <cfRule type="expression" dxfId="566" priority="20">
      <formula>H32&lt;0</formula>
    </cfRule>
  </conditionalFormatting>
  <conditionalFormatting sqref="F35">
    <cfRule type="expression" dxfId="565" priority="17">
      <formula>F35&gt;0</formula>
    </cfRule>
    <cfRule type="expression" dxfId="564" priority="18">
      <formula>F35&lt;0</formula>
    </cfRule>
  </conditionalFormatting>
  <conditionalFormatting sqref="H35">
    <cfRule type="expression" dxfId="563" priority="15">
      <formula>H35&gt;0</formula>
    </cfRule>
    <cfRule type="expression" dxfId="562" priority="16">
      <formula>H35&lt;0</formula>
    </cfRule>
  </conditionalFormatting>
  <conditionalFormatting sqref="F36">
    <cfRule type="expression" dxfId="561" priority="13">
      <formula>F36&gt;0</formula>
    </cfRule>
    <cfRule type="expression" dxfId="560" priority="14">
      <formula>F36&lt;0</formula>
    </cfRule>
  </conditionalFormatting>
  <conditionalFormatting sqref="H36">
    <cfRule type="expression" dxfId="559" priority="11">
      <formula>H36&gt;0</formula>
    </cfRule>
    <cfRule type="expression" dxfId="558" priority="12">
      <formula>H36&lt;0</formula>
    </cfRule>
  </conditionalFormatting>
  <conditionalFormatting sqref="H23:H24">
    <cfRule type="expression" dxfId="557" priority="5">
      <formula>H23&gt;0</formula>
    </cfRule>
    <cfRule type="expression" dxfId="556" priority="6">
      <formula>H23&lt;0</formula>
    </cfRule>
  </conditionalFormatting>
  <conditionalFormatting sqref="F23:F24">
    <cfRule type="expression" dxfId="555" priority="7">
      <formula>F23&gt;0</formula>
    </cfRule>
    <cfRule type="expression" dxfId="554" priority="8">
      <formula>F23&lt;0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60.67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4853.6000000000004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2404.1300000000019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799.55000000000018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0.19722253055586392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834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65" t="s">
        <v>78</v>
      </c>
      <c r="Q39" s="76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66.737000000000009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66.130300000000005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65.523600000000002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64.916900000000012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64.310200000000009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63.703500000000005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63.096800000000002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62.490100000000005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61.883400000000002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61.276700000000005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60.67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17"/>
        <v>60.063299999999998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18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17"/>
        <v>59.456600000000002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18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19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17"/>
        <v>58.849899999999998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18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19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17"/>
        <v>58.243200000000002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18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19"/>
        <v>1971.56</v>
      </c>
      <c r="L55" s="254"/>
      <c r="M55" s="254"/>
      <c r="O55" s="2"/>
      <c r="P55" s="81">
        <v>0.95</v>
      </c>
      <c r="Q55" s="81">
        <f t="shared" si="17"/>
        <v>57.636499999999998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18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19"/>
        <v>1014.38</v>
      </c>
      <c r="L56" s="254"/>
      <c r="M56" s="254"/>
      <c r="O56" s="2"/>
      <c r="P56" s="81">
        <v>0.94</v>
      </c>
      <c r="Q56" s="81">
        <f t="shared" si="17"/>
        <v>57.029800000000002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18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19"/>
        <v>1517.67</v>
      </c>
      <c r="L57" s="254"/>
      <c r="M57" s="254"/>
      <c r="O57" s="2"/>
      <c r="P57" s="81">
        <v>0.93</v>
      </c>
      <c r="Q57" s="81">
        <f t="shared" si="17"/>
        <v>56.423100000000005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18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19"/>
        <v>1460.3700000000001</v>
      </c>
      <c r="L58" s="254"/>
      <c r="M58" s="254"/>
      <c r="O58" s="2"/>
      <c r="P58" s="81">
        <v>0.92</v>
      </c>
      <c r="Q58" s="81">
        <f t="shared" si="17"/>
        <v>55.816400000000002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18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19"/>
        <v>3976.71</v>
      </c>
      <c r="L59" s="254"/>
      <c r="M59" s="254"/>
      <c r="O59" s="2"/>
      <c r="P59" s="81">
        <v>0.91</v>
      </c>
      <c r="Q59" s="81">
        <f t="shared" si="17"/>
        <v>55.209700000000005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18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17"/>
        <v>54.603000000000002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9" priority="55">
      <formula>Q8&gt;0</formula>
    </cfRule>
    <cfRule type="expression" dxfId="548" priority="56">
      <formula>Q8&lt;0</formula>
    </cfRule>
  </conditionalFormatting>
  <conditionalFormatting sqref="Q7">
    <cfRule type="expression" dxfId="547" priority="57">
      <formula>Q7&gt;0</formula>
    </cfRule>
    <cfRule type="expression" dxfId="546" priority="58">
      <formula>Q7&lt;0</formula>
    </cfRule>
  </conditionalFormatting>
  <conditionalFormatting sqref="M50">
    <cfRule type="expression" dxfId="545" priority="45">
      <formula>M50&gt;0</formula>
    </cfRule>
    <cfRule type="expression" dxfId="544" priority="46">
      <formula>M50&lt;0</formula>
    </cfRule>
  </conditionalFormatting>
  <conditionalFormatting sqref="M50">
    <cfRule type="expression" dxfId="543" priority="47">
      <formula>M50&gt;0</formula>
    </cfRule>
    <cfRule type="expression" dxfId="542" priority="48">
      <formula>M50&lt;0</formula>
    </cfRule>
  </conditionalFormatting>
  <conditionalFormatting sqref="F24:F28">
    <cfRule type="expression" dxfId="541" priority="33">
      <formula>F24&gt;0</formula>
    </cfRule>
    <cfRule type="expression" dxfId="540" priority="34">
      <formula>F24&lt;0</formula>
    </cfRule>
  </conditionalFormatting>
  <conditionalFormatting sqref="F24:F28">
    <cfRule type="expression" dxfId="539" priority="35">
      <formula>F24&gt;0</formula>
    </cfRule>
    <cfRule type="expression" dxfId="538" priority="36">
      <formula>F24&lt;0</formula>
    </cfRule>
  </conditionalFormatting>
  <conditionalFormatting sqref="H24:H28">
    <cfRule type="expression" dxfId="537" priority="31">
      <formula>H24&gt;0</formula>
    </cfRule>
    <cfRule type="expression" dxfId="536" priority="32">
      <formula>H24&lt;0</formula>
    </cfRule>
  </conditionalFormatting>
  <conditionalFormatting sqref="J27:J34">
    <cfRule type="expression" dxfId="535" priority="1">
      <formula>J27&gt;0</formula>
    </cfRule>
    <cfRule type="expression" dxfId="534" priority="2">
      <formula>J27&lt;0</formula>
    </cfRule>
  </conditionalFormatting>
  <conditionalFormatting sqref="J27:J34">
    <cfRule type="expression" dxfId="533" priority="3">
      <formula>J27&gt;0</formula>
    </cfRule>
    <cfRule type="expression" dxfId="53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65" t="s">
        <v>78</v>
      </c>
      <c r="Q39" s="76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31" priority="66">
      <formula>F22&gt;0</formula>
    </cfRule>
    <cfRule type="expression" dxfId="53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9" priority="53">
      <formula>F41&gt;0</formula>
    </cfRule>
    <cfRule type="expression" dxfId="528" priority="54">
      <formula>F41&lt;0</formula>
    </cfRule>
  </conditionalFormatting>
  <conditionalFormatting sqref="F41">
    <cfRule type="expression" dxfId="527" priority="57">
      <formula>F41&gt;0</formula>
    </cfRule>
    <cfRule type="expression" dxfId="526" priority="58">
      <formula>F41&lt;0</formula>
    </cfRule>
  </conditionalFormatting>
  <conditionalFormatting sqref="H41">
    <cfRule type="expression" dxfId="525" priority="35">
      <formula>H41&gt;0</formula>
    </cfRule>
    <cfRule type="expression" dxfId="524" priority="36">
      <formula>H41&lt;0</formula>
    </cfRule>
  </conditionalFormatting>
  <conditionalFormatting sqref="F89:F95">
    <cfRule type="expression" dxfId="523" priority="29">
      <formula>F89&gt;0</formula>
    </cfRule>
    <cfRule type="expression" dxfId="522" priority="30">
      <formula>F89&lt;0</formula>
    </cfRule>
  </conditionalFormatting>
  <conditionalFormatting sqref="F96:F110">
    <cfRule type="expression" dxfId="521" priority="25">
      <formula>F96&gt;0</formula>
    </cfRule>
    <cfRule type="expression" dxfId="520" priority="26">
      <formula>F96&lt;0</formula>
    </cfRule>
  </conditionalFormatting>
  <conditionalFormatting sqref="F96:F110">
    <cfRule type="expression" dxfId="519" priority="27">
      <formula>F96&gt;0</formula>
    </cfRule>
    <cfRule type="expression" dxfId="518" priority="28">
      <formula>F96&lt;0</formula>
    </cfRule>
  </conditionalFormatting>
  <conditionalFormatting sqref="H89:H100">
    <cfRule type="expression" dxfId="517" priority="23">
      <formula>H89&gt;0</formula>
    </cfRule>
    <cfRule type="expression" dxfId="516" priority="24">
      <formula>H89&lt;0</formula>
    </cfRule>
  </conditionalFormatting>
  <conditionalFormatting sqref="H101">
    <cfRule type="expression" dxfId="515" priority="21">
      <formula>H101&gt;0</formula>
    </cfRule>
    <cfRule type="expression" dxfId="514" priority="22">
      <formula>H101&lt;0</formula>
    </cfRule>
  </conditionalFormatting>
  <conditionalFormatting sqref="F111:F116">
    <cfRule type="expression" dxfId="513" priority="19">
      <formula>F111&gt;0</formula>
    </cfRule>
    <cfRule type="expression" dxfId="512" priority="20">
      <formula>F111&lt;0</formula>
    </cfRule>
  </conditionalFormatting>
  <conditionalFormatting sqref="H103:H116">
    <cfRule type="expression" dxfId="511" priority="17">
      <formula>H103&gt;0</formula>
    </cfRule>
    <cfRule type="expression" dxfId="510" priority="18">
      <formula>H103&lt;0</formula>
    </cfRule>
  </conditionalFormatting>
  <conditionalFormatting sqref="H102">
    <cfRule type="expression" dxfId="509" priority="15">
      <formula>H102&gt;0</formula>
    </cfRule>
    <cfRule type="expression" dxfId="508" priority="16">
      <formula>H102&lt;0</formula>
    </cfRule>
  </conditionalFormatting>
  <conditionalFormatting sqref="M42">
    <cfRule type="expression" dxfId="507" priority="13">
      <formula>M42&gt;0</formula>
    </cfRule>
    <cfRule type="expression" dxfId="506" priority="14">
      <formula>M42&lt;0</formula>
    </cfRule>
  </conditionalFormatting>
  <conditionalFormatting sqref="Q7">
    <cfRule type="expression" dxfId="505" priority="9">
      <formula>Q7&gt;0</formula>
    </cfRule>
    <cfRule type="expression" dxfId="504" priority="10">
      <formula>Q7&lt;0</formula>
    </cfRule>
  </conditionalFormatting>
  <conditionalFormatting sqref="Q8">
    <cfRule type="expression" dxfId="503" priority="7">
      <formula>Q8&gt;0</formula>
    </cfRule>
    <cfRule type="expression" dxfId="502" priority="8">
      <formula>Q8&lt;0</formula>
    </cfRule>
  </conditionalFormatting>
  <conditionalFormatting sqref="F117:F130 H117:H130">
    <cfRule type="expression" dxfId="501" priority="1">
      <formula>F117&gt;0</formula>
    </cfRule>
    <cfRule type="expression" dxfId="50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762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9" priority="84">
      <formula>F7&gt;0</formula>
    </cfRule>
    <cfRule type="expression" dxfId="498" priority="85">
      <formula>F7&lt;0</formula>
    </cfRule>
  </conditionalFormatting>
  <conditionalFormatting sqref="Q8">
    <cfRule type="expression" dxfId="497" priority="82">
      <formula>Q8&gt;0</formula>
    </cfRule>
    <cfRule type="expression" dxfId="496" priority="83">
      <formula>Q8&lt;0</formula>
    </cfRule>
  </conditionalFormatting>
  <conditionalFormatting sqref="F29:F36">
    <cfRule type="expression" dxfId="495" priority="62">
      <formula>F29&gt;0</formula>
    </cfRule>
    <cfRule type="expression" dxfId="494" priority="63">
      <formula>F29&lt;0</formula>
    </cfRule>
  </conditionalFormatting>
  <conditionalFormatting sqref="J32:J38">
    <cfRule type="expression" dxfId="493" priority="57">
      <formula>J32&gt;0</formula>
    </cfRule>
    <cfRule type="expression" dxfId="492" priority="58">
      <formula>J32&lt;0</formula>
    </cfRule>
  </conditionalFormatting>
  <conditionalFormatting sqref="M42">
    <cfRule type="expression" dxfId="491" priority="55">
      <formula>M42&gt;0</formula>
    </cfRule>
    <cfRule type="expression" dxfId="490" priority="56">
      <formula>M42&lt;0</formula>
    </cfRule>
  </conditionalFormatting>
  <conditionalFormatting sqref="F98:F134 H98:H134 H137:H142 F137:F142 F144:F153 H144:H153">
    <cfRule type="expression" dxfId="489" priority="53">
      <formula>F98&gt;0</formula>
    </cfRule>
    <cfRule type="expression" dxfId="488" priority="54">
      <formula>F98&lt;0</formula>
    </cfRule>
  </conditionalFormatting>
  <conditionalFormatting sqref="F90:F97">
    <cfRule type="expression" dxfId="487" priority="51">
      <formula>F90&gt;0</formula>
    </cfRule>
    <cfRule type="expression" dxfId="486" priority="52">
      <formula>F90&lt;0</formula>
    </cfRule>
  </conditionalFormatting>
  <conditionalFormatting sqref="H90:H97">
    <cfRule type="expression" dxfId="485" priority="49">
      <formula>H90&gt;0</formula>
    </cfRule>
    <cfRule type="expression" dxfId="484" priority="50">
      <formula>H90&lt;0</formula>
    </cfRule>
  </conditionalFormatting>
  <conditionalFormatting sqref="F135:F136 H135:H136">
    <cfRule type="expression" dxfId="483" priority="47">
      <formula>F135&gt;0</formula>
    </cfRule>
    <cfRule type="expression" dxfId="482" priority="48">
      <formula>F135&lt;0</formula>
    </cfRule>
  </conditionalFormatting>
  <conditionalFormatting sqref="H143 F143">
    <cfRule type="expression" dxfId="481" priority="45">
      <formula>F143&gt;0</formula>
    </cfRule>
    <cfRule type="expression" dxfId="480" priority="46">
      <formula>F143&lt;0</formula>
    </cfRule>
  </conditionalFormatting>
  <conditionalFormatting sqref="F154:F161">
    <cfRule type="expression" dxfId="479" priority="31">
      <formula>F154&gt;0</formula>
    </cfRule>
    <cfRule type="expression" dxfId="478" priority="32">
      <formula>F154&lt;0</formula>
    </cfRule>
  </conditionalFormatting>
  <conditionalFormatting sqref="H154:H161">
    <cfRule type="expression" dxfId="477" priority="29">
      <formula>H154&gt;0</formula>
    </cfRule>
    <cfRule type="expression" dxfId="476" priority="30">
      <formula>H154&lt;0</formula>
    </cfRule>
  </conditionalFormatting>
  <conditionalFormatting sqref="Q10">
    <cfRule type="expression" dxfId="475" priority="27">
      <formula>Q10&gt;0</formula>
    </cfRule>
    <cfRule type="expression" dxfId="474" priority="28">
      <formula>Q10&lt;0</formula>
    </cfRule>
  </conditionalFormatting>
  <conditionalFormatting sqref="F37:F38">
    <cfRule type="expression" dxfId="473" priority="25">
      <formula>F37&gt;0</formula>
    </cfRule>
    <cfRule type="expression" dxfId="472" priority="26">
      <formula>F37&lt;0</formula>
    </cfRule>
  </conditionalFormatting>
  <conditionalFormatting sqref="H37:H38">
    <cfRule type="expression" dxfId="471" priority="23">
      <formula>H37&gt;0</formula>
    </cfRule>
    <cfRule type="expression" dxfId="470" priority="24">
      <formula>H37&lt;0</formula>
    </cfRule>
  </conditionalFormatting>
  <conditionalFormatting sqref="F167">
    <cfRule type="expression" dxfId="469" priority="21">
      <formula>F167&gt;0</formula>
    </cfRule>
    <cfRule type="expression" dxfId="468" priority="22">
      <formula>F167&lt;0</formula>
    </cfRule>
  </conditionalFormatting>
  <conditionalFormatting sqref="F168:F179">
    <cfRule type="expression" dxfId="467" priority="19">
      <formula>F168&gt;0</formula>
    </cfRule>
    <cfRule type="expression" dxfId="466" priority="20">
      <formula>F168&lt;0</formula>
    </cfRule>
  </conditionalFormatting>
  <conditionalFormatting sqref="H167:H179">
    <cfRule type="expression" dxfId="465" priority="17">
      <formula>H167&gt;0</formula>
    </cfRule>
    <cfRule type="expression" dxfId="464" priority="18">
      <formula>H167&lt;0</formula>
    </cfRule>
  </conditionalFormatting>
  <conditionalFormatting sqref="J175:J197 J201">
    <cfRule type="expression" dxfId="463" priority="15">
      <formula>J175&gt;0</formula>
    </cfRule>
    <cfRule type="expression" dxfId="462" priority="16">
      <formula>J175&lt;0</formula>
    </cfRule>
  </conditionalFormatting>
  <conditionalFormatting sqref="F180:F197 F201">
    <cfRule type="expression" dxfId="461" priority="13">
      <formula>F180&gt;0</formula>
    </cfRule>
    <cfRule type="expression" dxfId="460" priority="14">
      <formula>F180&lt;0</formula>
    </cfRule>
  </conditionalFormatting>
  <conditionalFormatting sqref="H180:H197 H201">
    <cfRule type="expression" dxfId="459" priority="11">
      <formula>H180&gt;0</formula>
    </cfRule>
    <cfRule type="expression" dxfId="458" priority="12">
      <formula>H180&lt;0</formula>
    </cfRule>
  </conditionalFormatting>
  <conditionalFormatting sqref="I32:J35">
    <cfRule type="expression" dxfId="457" priority="9">
      <formula>I32&gt;0</formula>
    </cfRule>
    <cfRule type="expression" dxfId="456" priority="10">
      <formula>I32&lt;0</formula>
    </cfRule>
  </conditionalFormatting>
  <conditionalFormatting sqref="F198:F200">
    <cfRule type="expression" dxfId="455" priority="7">
      <formula>F198&gt;0</formula>
    </cfRule>
    <cfRule type="expression" dxfId="454" priority="8">
      <formula>F198&lt;0</formula>
    </cfRule>
  </conditionalFormatting>
  <conditionalFormatting sqref="H198:H200">
    <cfRule type="expression" dxfId="453" priority="5">
      <formula>H198&gt;0</formula>
    </cfRule>
    <cfRule type="expression" dxfId="452" priority="6">
      <formula>H198&lt;0</formula>
    </cfRule>
  </conditionalFormatting>
  <conditionalFormatting sqref="J198:J200">
    <cfRule type="expression" dxfId="451" priority="3">
      <formula>J198&gt;0</formula>
    </cfRule>
    <cfRule type="expression" dxfId="450" priority="4">
      <formula>J198&lt;0</formula>
    </cfRule>
  </conditionalFormatting>
  <conditionalFormatting sqref="F202:F211 H202:H211 J202:J211">
    <cfRule type="expression" dxfId="449" priority="1">
      <formula>F202&gt;0</formula>
    </cfRule>
    <cfRule type="expression" dxfId="44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65.25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3262.5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1673.0099999999984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449.5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0.15979381443298968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740</v>
      </c>
      <c r="Q15" s="694" t="s">
        <v>741</v>
      </c>
      <c r="R15" s="692" t="s">
        <v>734</v>
      </c>
      <c r="S15" s="692" t="s">
        <v>735</v>
      </c>
      <c r="T15" s="694" t="s">
        <v>737</v>
      </c>
      <c r="U15" s="694" t="s">
        <v>738</v>
      </c>
      <c r="V15" s="692" t="s">
        <v>736</v>
      </c>
      <c r="W15" s="693" t="s">
        <v>739</v>
      </c>
    </row>
    <row r="16" spans="1:23" x14ac:dyDescent="0.25">
      <c r="G16" s="29"/>
      <c r="H16" s="70"/>
      <c r="O16" s="695">
        <v>42963</v>
      </c>
      <c r="P16" s="691" t="s">
        <v>742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746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65" t="s">
        <v>78</v>
      </c>
      <c r="P40" s="76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71.775000000000006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71.122500000000002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70.47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69.81750000000001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69.165000000000006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68.512500000000003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67.86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67.207499999999996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66.555000000000007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65.902500000000003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65.25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64.597499999999997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63.945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63.292499999999997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62.64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6"/>
        <v>61.987499999999997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61.334999999999994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60.682500000000005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60.03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6"/>
        <v>59.377500000000005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7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6"/>
        <v>58.725000000000001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7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7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7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7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7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8">C84*(E84-D84)</f>
        <v>-17.400000000000375</v>
      </c>
      <c r="G84" s="372">
        <f t="shared" ref="G84:G103" si="9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8"/>
        <v>9.5999999999997954</v>
      </c>
      <c r="G85" s="372">
        <f t="shared" si="9"/>
        <v>1940.4</v>
      </c>
      <c r="H85" s="719">
        <f t="shared" ref="H85:H103" si="10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8"/>
        <v>-27.900000000000205</v>
      </c>
      <c r="G86" s="372">
        <f t="shared" si="9"/>
        <v>1940.4</v>
      </c>
      <c r="H86" s="719">
        <f t="shared" si="10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8"/>
        <v>54.899999999999949</v>
      </c>
      <c r="G87" s="372">
        <f t="shared" si="9"/>
        <v>1940.4</v>
      </c>
      <c r="H87" s="719">
        <f t="shared" si="10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8"/>
        <v>-205.50000000000026</v>
      </c>
      <c r="G88" s="372">
        <f t="shared" si="9"/>
        <v>1940.4</v>
      </c>
      <c r="H88" s="719">
        <f t="shared" si="10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8"/>
        <v>-221.39999999999986</v>
      </c>
      <c r="G89" s="372">
        <f t="shared" si="9"/>
        <v>4809.3999999999996</v>
      </c>
      <c r="H89" s="719">
        <f t="shared" si="10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8"/>
        <v>-321.39999999999986</v>
      </c>
      <c r="G90" s="372">
        <f t="shared" si="9"/>
        <v>4809.3999999999996</v>
      </c>
      <c r="H90" s="719">
        <f t="shared" si="10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8"/>
        <v>-362.59999999999991</v>
      </c>
      <c r="G91" s="372">
        <f t="shared" si="9"/>
        <v>4791.3999999999996</v>
      </c>
      <c r="H91" s="719">
        <f t="shared" si="10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8"/>
        <v>-411.39999999999986</v>
      </c>
      <c r="G92" s="372">
        <f t="shared" si="9"/>
        <v>4791.3999999999996</v>
      </c>
      <c r="H92" s="719">
        <f t="shared" si="10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8"/>
        <v>-416.29900000000015</v>
      </c>
      <c r="G93" s="372">
        <f t="shared" si="9"/>
        <v>7510.3990000000003</v>
      </c>
      <c r="H93" s="719">
        <f t="shared" si="10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8"/>
        <v>-58.500000000000369</v>
      </c>
      <c r="G94" s="372">
        <f t="shared" si="9"/>
        <v>7510.1</v>
      </c>
      <c r="H94" s="719">
        <f t="shared" si="10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8"/>
        <v>28.399999999999892</v>
      </c>
      <c r="G95" s="372">
        <f t="shared" si="9"/>
        <v>2872.1</v>
      </c>
      <c r="H95" s="719">
        <f t="shared" si="10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8"/>
        <v>-74.799999999999613</v>
      </c>
      <c r="G96" s="372">
        <f t="shared" si="9"/>
        <v>4559.5999999999995</v>
      </c>
      <c r="H96" s="719">
        <f t="shared" si="10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8"/>
        <v>-193.17999999999961</v>
      </c>
      <c r="G97" s="372">
        <f t="shared" si="9"/>
        <v>7282.08</v>
      </c>
      <c r="H97" s="719">
        <f t="shared" si="10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8"/>
        <v>225.30300000000005</v>
      </c>
      <c r="G98" s="372">
        <f t="shared" si="9"/>
        <v>7234.0970000000007</v>
      </c>
      <c r="H98" s="719">
        <f t="shared" si="10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8"/>
        <v>-214.19999999999959</v>
      </c>
      <c r="G99" s="372">
        <f t="shared" si="9"/>
        <v>9684</v>
      </c>
      <c r="H99" s="719">
        <f t="shared" si="10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8"/>
        <v>405</v>
      </c>
      <c r="G100" s="372">
        <f t="shared" si="9"/>
        <v>9684</v>
      </c>
      <c r="H100" s="719">
        <f t="shared" si="10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8"/>
        <v>892.95999999999992</v>
      </c>
      <c r="G101" s="372">
        <f t="shared" si="9"/>
        <v>3806.2400000000002</v>
      </c>
      <c r="H101" s="719">
        <f t="shared" si="10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8"/>
        <v>860.39999999999895</v>
      </c>
      <c r="G102" s="372">
        <f t="shared" si="9"/>
        <v>9556.2000000000007</v>
      </c>
      <c r="H102" s="719">
        <f t="shared" si="10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8"/>
        <v>928.05000000000041</v>
      </c>
      <c r="G103" s="372">
        <f t="shared" si="9"/>
        <v>4885.95</v>
      </c>
      <c r="H103" s="719">
        <f t="shared" si="10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7" priority="64">
      <formula>Q7&gt;0</formula>
    </cfRule>
    <cfRule type="expression" dxfId="446" priority="65">
      <formula>Q7&lt;0</formula>
    </cfRule>
  </conditionalFormatting>
  <conditionalFormatting sqref="Q8">
    <cfRule type="expression" dxfId="445" priority="62">
      <formula>Q8&gt;0</formula>
    </cfRule>
    <cfRule type="expression" dxfId="444" priority="63">
      <formula>Q8&lt;0</formula>
    </cfRule>
  </conditionalFormatting>
  <conditionalFormatting sqref="F27:F43">
    <cfRule type="expression" dxfId="443" priority="46">
      <formula>F27&gt;0</formula>
    </cfRule>
    <cfRule type="expression" dxfId="442" priority="47">
      <formula>F27&lt;0</formula>
    </cfRule>
  </conditionalFormatting>
  <conditionalFormatting sqref="H45 H47:H48 H50:H51 H53 H27:H43">
    <cfRule type="expression" dxfId="441" priority="44">
      <formula>H27&gt;0</formula>
    </cfRule>
    <cfRule type="expression" dxfId="440" priority="45">
      <formula>H27&lt;0</formula>
    </cfRule>
  </conditionalFormatting>
  <conditionalFormatting sqref="J35">
    <cfRule type="expression" dxfId="439" priority="40">
      <formula>J35&gt;0</formula>
    </cfRule>
    <cfRule type="expression" dxfId="438" priority="41">
      <formula>J35&lt;0</formula>
    </cfRule>
  </conditionalFormatting>
  <conditionalFormatting sqref="J36:J37">
    <cfRule type="expression" dxfId="437" priority="38">
      <formula>J36&gt;0</formula>
    </cfRule>
    <cfRule type="expression" dxfId="436" priority="39">
      <formula>J36&lt;0</formula>
    </cfRule>
  </conditionalFormatting>
  <conditionalFormatting sqref="J38:J45 J48 J51">
    <cfRule type="expression" dxfId="435" priority="36">
      <formula>J38&gt;0</formula>
    </cfRule>
    <cfRule type="expression" dxfId="434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3" priority="33">
      <formula>M59&gt;0</formula>
    </cfRule>
    <cfRule type="expression" dxfId="432" priority="34">
      <formula>M59&lt;0</formula>
    </cfRule>
  </conditionalFormatting>
  <conditionalFormatting sqref="Q10">
    <cfRule type="expression" dxfId="431" priority="31">
      <formula>Q10&gt;0</formula>
    </cfRule>
    <cfRule type="expression" dxfId="430" priority="32">
      <formula>Q10&lt;0</formula>
    </cfRule>
  </conditionalFormatting>
  <conditionalFormatting sqref="F84:F103">
    <cfRule type="expression" dxfId="429" priority="29">
      <formula>F84&gt;0</formula>
    </cfRule>
    <cfRule type="expression" dxfId="428" priority="30">
      <formula>F84&lt;0</formula>
    </cfRule>
  </conditionalFormatting>
  <conditionalFormatting sqref="H107:H108 H110:H111 H113 H84:H103">
    <cfRule type="expression" dxfId="427" priority="27">
      <formula>H84&gt;0</formula>
    </cfRule>
    <cfRule type="expression" dxfId="426" priority="28">
      <formula>H84&lt;0</formula>
    </cfRule>
  </conditionalFormatting>
  <conditionalFormatting sqref="J89">
    <cfRule type="expression" dxfId="425" priority="25">
      <formula>J89&gt;0</formula>
    </cfRule>
    <cfRule type="expression" dxfId="424" priority="26">
      <formula>J89&lt;0</formula>
    </cfRule>
  </conditionalFormatting>
  <conditionalFormatting sqref="J90:J95">
    <cfRule type="expression" dxfId="423" priority="23">
      <formula>J90&gt;0</formula>
    </cfRule>
    <cfRule type="expression" dxfId="422" priority="24">
      <formula>J90&lt;0</formula>
    </cfRule>
  </conditionalFormatting>
  <conditionalFormatting sqref="J96:J97">
    <cfRule type="expression" dxfId="421" priority="21">
      <formula>J96&gt;0</formula>
    </cfRule>
    <cfRule type="expression" dxfId="420" priority="22">
      <formula>J96&lt;0</formula>
    </cfRule>
  </conditionalFormatting>
  <conditionalFormatting sqref="J98:J104 J108 J111">
    <cfRule type="expression" dxfId="419" priority="19">
      <formula>J98&gt;0</formula>
    </cfRule>
    <cfRule type="expression" dxfId="418" priority="20">
      <formula>J98&lt;0</formula>
    </cfRule>
  </conditionalFormatting>
  <conditionalFormatting sqref="J25">
    <cfRule type="expression" dxfId="417" priority="15">
      <formula>J25&gt;0</formula>
    </cfRule>
    <cfRule type="expression" dxfId="416" priority="16">
      <formula>J25&lt;0</formula>
    </cfRule>
  </conditionalFormatting>
  <conditionalFormatting sqref="F105:F106">
    <cfRule type="expression" dxfId="415" priority="13">
      <formula>F105&gt;0</formula>
    </cfRule>
    <cfRule type="expression" dxfId="414" priority="14">
      <formula>F105&lt;0</formula>
    </cfRule>
  </conditionalFormatting>
  <conditionalFormatting sqref="H105:H106">
    <cfRule type="expression" dxfId="413" priority="11">
      <formula>H105&gt;0</formula>
    </cfRule>
    <cfRule type="expression" dxfId="412" priority="12">
      <formula>H105&lt;0</formula>
    </cfRule>
  </conditionalFormatting>
  <conditionalFormatting sqref="J105">
    <cfRule type="expression" dxfId="411" priority="9">
      <formula>J105&gt;0</formula>
    </cfRule>
    <cfRule type="expression" dxfId="410" priority="10">
      <formula>J105&lt;0</formula>
    </cfRule>
  </conditionalFormatting>
  <conditionalFormatting sqref="J106">
    <cfRule type="expression" dxfId="409" priority="7">
      <formula>J106&gt;0</formula>
    </cfRule>
    <cfRule type="expression" dxfId="408" priority="8">
      <formula>J106&lt;0</formula>
    </cfRule>
  </conditionalFormatting>
  <conditionalFormatting sqref="F24:F26">
    <cfRule type="expression" dxfId="407" priority="5">
      <formula>F24&gt;0</formula>
    </cfRule>
    <cfRule type="expression" dxfId="406" priority="6">
      <formula>F24&lt;0</formula>
    </cfRule>
  </conditionalFormatting>
  <conditionalFormatting sqref="H24:H26">
    <cfRule type="expression" dxfId="405" priority="3">
      <formula>H24&gt;0</formula>
    </cfRule>
    <cfRule type="expression" dxfId="404" priority="4">
      <formula>H24&lt;0</formula>
    </cfRule>
  </conditionalFormatting>
  <conditionalFormatting sqref="J26:J34">
    <cfRule type="expression" dxfId="403" priority="1">
      <formula>J26&gt;0</formula>
    </cfRule>
    <cfRule type="expression" dxfId="402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62.7109375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320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36.551874999999981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30.9</v>
      </c>
      <c r="R4" s="487">
        <v>0</v>
      </c>
      <c r="T4" s="1">
        <v>43096</v>
      </c>
      <c r="U4" t="s">
        <v>853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>H5*I5-J5</f>
        <v>3681.5099999999998</v>
      </c>
      <c r="L5" s="4"/>
      <c r="M5" s="4"/>
      <c r="O5" s="11" t="s">
        <v>67</v>
      </c>
      <c r="Q5" s="3">
        <f>Q4*Q2</f>
        <v>9888</v>
      </c>
      <c r="U5" t="s">
        <v>854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2" si="1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>H6*I6-J6</f>
        <v>1853.96</v>
      </c>
      <c r="L6" s="4"/>
      <c r="M6" s="4"/>
      <c r="O6" s="11" t="s">
        <v>64</v>
      </c>
      <c r="Q6" s="2">
        <f>Q3*Q2</f>
        <v>11696.599999999995</v>
      </c>
      <c r="U6" t="s">
        <v>855</v>
      </c>
    </row>
    <row r="7" spans="1:29" x14ac:dyDescent="0.25">
      <c r="B7" s="72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-1733.5799999999949</v>
      </c>
      <c r="R7">
        <v>260</v>
      </c>
      <c r="U7" t="s">
        <v>856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O8" s="11" t="s">
        <v>180</v>
      </c>
      <c r="P8" s="33"/>
      <c r="Q8" s="2">
        <f>K18+M18-F18+Q2*Q4</f>
        <v>-1808.5999999999949</v>
      </c>
      <c r="U8" t="s">
        <v>857</v>
      </c>
    </row>
    <row r="9" spans="1:29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1"/>
        <v>3005</v>
      </c>
      <c r="O9" s="11" t="s">
        <v>210</v>
      </c>
      <c r="Q9" s="134">
        <f>IF(Q2=0, 0, Q8/Q6)</f>
        <v>-0.15462613067045086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O10" s="11" t="s">
        <v>209</v>
      </c>
      <c r="P10" s="33"/>
      <c r="Q10" s="2">
        <f>M46</f>
        <v>75.019999999999982</v>
      </c>
    </row>
    <row r="11" spans="1:29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1"/>
        <v>2838</v>
      </c>
      <c r="O11" s="11" t="s">
        <v>176</v>
      </c>
      <c r="P11" s="33"/>
      <c r="Q11" s="134">
        <f>IF(U58="N/A (N/A)", 0, VALUE(TRIM(CLEAN(MID(U58, FIND("(", U58)+1, 5)))))</f>
        <v>1.61E-2</v>
      </c>
    </row>
    <row r="12" spans="1:29" x14ac:dyDescent="0.25">
      <c r="B12" s="486">
        <v>43089</v>
      </c>
      <c r="C12" s="7">
        <v>60</v>
      </c>
      <c r="D12" s="43">
        <v>30.18</v>
      </c>
      <c r="E12" s="43">
        <v>0</v>
      </c>
      <c r="F12" s="43">
        <f t="shared" si="1"/>
        <v>1810.8</v>
      </c>
    </row>
    <row r="18" spans="1:13" x14ac:dyDescent="0.25">
      <c r="A18" s="35" t="s">
        <v>81</v>
      </c>
      <c r="B18" s="36"/>
      <c r="C18" s="36">
        <f>SUM(C2:C17)</f>
        <v>780</v>
      </c>
      <c r="D18" s="37"/>
      <c r="E18" s="37"/>
      <c r="F18" s="37">
        <f>SUM(F2:F17)</f>
        <v>25916.099999999995</v>
      </c>
      <c r="G18" s="36"/>
      <c r="H18" s="178">
        <f>SUM(H2:H17)</f>
        <v>460</v>
      </c>
      <c r="I18" s="37"/>
      <c r="J18" s="37"/>
      <c r="K18" s="37">
        <f>SUM(K2:K17)</f>
        <v>14104.5</v>
      </c>
      <c r="L18" s="37"/>
      <c r="M18" s="37">
        <f>SUM(M2:M3)</f>
        <v>115</v>
      </c>
    </row>
    <row r="19" spans="1:13" ht="15.75" thickBot="1" x14ac:dyDescent="0.3">
      <c r="A19" s="347" t="s">
        <v>194</v>
      </c>
      <c r="B19" s="348"/>
      <c r="C19" s="349">
        <f>SumByColor($A$19,C2:C17)</f>
        <v>460</v>
      </c>
      <c r="D19" s="349"/>
      <c r="E19" s="349"/>
      <c r="F19" s="350">
        <f>SumByColor($A$19,F2:F18)</f>
        <v>13920</v>
      </c>
      <c r="G19" s="349"/>
      <c r="H19" s="349">
        <f>SumByColor($A$19,H2:H17)</f>
        <v>460</v>
      </c>
      <c r="I19" s="349"/>
      <c r="J19" s="349"/>
      <c r="K19" s="350">
        <f>SumByColor($A$19,K2:K17)</f>
        <v>14105</v>
      </c>
      <c r="L19" s="349"/>
      <c r="M19" s="350">
        <f>SumByColor($A$19,M2:M17)</f>
        <v>115</v>
      </c>
    </row>
    <row r="21" spans="1:13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</row>
    <row r="22" spans="1:13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2">C22*(E22-D22)</f>
        <v>-10.999999999999943</v>
      </c>
      <c r="G22" s="39">
        <f t="shared" ref="G22:G36" si="3">D22*C22</f>
        <v>2249</v>
      </c>
      <c r="H22" s="226">
        <f t="shared" ref="H22:H36" si="4">(E22-D22)/D22</f>
        <v>-4.891062694530878E-3</v>
      </c>
      <c r="I22" s="226"/>
    </row>
    <row r="23" spans="1:13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2"/>
        <v>-65.603999999999516</v>
      </c>
      <c r="G23" s="39">
        <f t="shared" si="3"/>
        <v>4817.6040000000003</v>
      </c>
      <c r="H23" s="226">
        <f t="shared" si="4"/>
        <v>-1.3617557607474486E-2</v>
      </c>
      <c r="I23" s="226"/>
    </row>
    <row r="24" spans="1:13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2"/>
        <v>-254.80400000000017</v>
      </c>
      <c r="G24" s="39">
        <f t="shared" si="3"/>
        <v>4817.6040000000003</v>
      </c>
      <c r="H24" s="226">
        <f t="shared" si="4"/>
        <v>-5.2890191887917763E-2</v>
      </c>
      <c r="I24" s="226"/>
    </row>
    <row r="25" spans="1:13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2"/>
        <v>-382.5</v>
      </c>
      <c r="G25" s="39">
        <f t="shared" si="3"/>
        <v>7649.0999999999995</v>
      </c>
      <c r="H25" s="226">
        <f t="shared" si="4"/>
        <v>-5.0005883045064127E-2</v>
      </c>
      <c r="I25" s="226"/>
    </row>
    <row r="26" spans="1:13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2"/>
        <v>-2391.5080000000012</v>
      </c>
      <c r="G26" s="39">
        <f t="shared" si="3"/>
        <v>11007.108</v>
      </c>
      <c r="H26" s="227">
        <f t="shared" si="4"/>
        <v>-0.21726942263126708</v>
      </c>
      <c r="I26" s="227"/>
    </row>
    <row r="27" spans="1:13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2"/>
        <v>-2211.7000000000003</v>
      </c>
      <c r="G27" s="39">
        <f t="shared" si="3"/>
        <v>17621.7</v>
      </c>
      <c r="H27" s="227">
        <f t="shared" si="4"/>
        <v>-0.12551002457197663</v>
      </c>
      <c r="I27" s="227"/>
    </row>
    <row r="28" spans="1:13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2"/>
        <v>-1966.8039999999996</v>
      </c>
      <c r="G28" s="39">
        <f t="shared" si="3"/>
        <v>13864.603999999999</v>
      </c>
      <c r="H28" s="227">
        <f t="shared" si="4"/>
        <v>-0.14185792828991003</v>
      </c>
      <c r="I28" s="227"/>
    </row>
    <row r="29" spans="1:13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2"/>
        <v>-2460.2000000000003</v>
      </c>
      <c r="G29" s="39">
        <f t="shared" si="3"/>
        <v>17510.2</v>
      </c>
      <c r="H29" s="227">
        <f t="shared" si="4"/>
        <v>-0.14050096515174015</v>
      </c>
      <c r="I29" s="39">
        <v>34.5</v>
      </c>
    </row>
    <row r="30" spans="1:13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2"/>
        <v>-3278.22</v>
      </c>
      <c r="G30" s="39">
        <f t="shared" si="3"/>
        <v>20348.219999999998</v>
      </c>
      <c r="H30" s="227">
        <f t="shared" si="4"/>
        <v>-0.16110598371749468</v>
      </c>
      <c r="I30" s="39">
        <v>33.5</v>
      </c>
    </row>
    <row r="31" spans="1:13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2"/>
        <v>-2495.2500000000023</v>
      </c>
      <c r="G31" s="39">
        <f t="shared" si="3"/>
        <v>17390.25</v>
      </c>
      <c r="H31" s="227">
        <f t="shared" si="4"/>
        <v>-0.14348557381291252</v>
      </c>
      <c r="I31" s="39">
        <v>34.5</v>
      </c>
    </row>
    <row r="32" spans="1:13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2"/>
        <v>-1553.0679999999993</v>
      </c>
      <c r="G32" s="39">
        <f t="shared" si="3"/>
        <v>15536.268</v>
      </c>
      <c r="H32" s="227">
        <f t="shared" si="4"/>
        <v>-9.9964032546297432E-2</v>
      </c>
      <c r="I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2"/>
        <v>-1913.9999999999991</v>
      </c>
      <c r="G33" s="39">
        <f t="shared" si="3"/>
        <v>15421.999999999998</v>
      </c>
      <c r="H33" s="227">
        <f t="shared" si="4"/>
        <v>-0.12410841654778883</v>
      </c>
      <c r="I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2"/>
        <v>-2126.9999999999991</v>
      </c>
      <c r="G34" s="39">
        <f t="shared" si="3"/>
        <v>17232</v>
      </c>
      <c r="H34" s="227">
        <f t="shared" si="4"/>
        <v>-0.12343314763231192</v>
      </c>
      <c r="I34" s="39" t="s">
        <v>844</v>
      </c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2"/>
        <v>-1892.0199999999998</v>
      </c>
      <c r="G35" s="39">
        <f t="shared" si="3"/>
        <v>13550.42</v>
      </c>
      <c r="H35" s="227">
        <f t="shared" si="4"/>
        <v>-0.13962814436748083</v>
      </c>
      <c r="I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2"/>
        <v>-1808.6400000000003</v>
      </c>
      <c r="G36" s="39">
        <f t="shared" si="3"/>
        <v>11696.64</v>
      </c>
      <c r="H36" s="227">
        <f t="shared" si="4"/>
        <v>-0.15462902166776102</v>
      </c>
      <c r="I36" s="39"/>
    </row>
    <row r="37" spans="1:21" x14ac:dyDescent="0.25">
      <c r="B37" s="10"/>
      <c r="C37" s="10"/>
      <c r="D37" s="39"/>
      <c r="E37" s="39"/>
      <c r="F37" s="39"/>
      <c r="G37" s="39"/>
      <c r="H37" s="227"/>
      <c r="I37" s="39"/>
    </row>
    <row r="38" spans="1:21" x14ac:dyDescent="0.25">
      <c r="B38" s="10"/>
      <c r="C38" s="10"/>
      <c r="D38" s="39"/>
      <c r="E38" s="39"/>
      <c r="F38" s="39"/>
      <c r="G38" s="39"/>
      <c r="H38" s="227"/>
      <c r="I38" s="39"/>
    </row>
    <row r="39" spans="1:21" x14ac:dyDescent="0.25">
      <c r="B39" s="10"/>
      <c r="C39" s="10"/>
      <c r="D39" s="39"/>
      <c r="E39" s="39"/>
      <c r="F39" s="39"/>
      <c r="G39" s="39"/>
      <c r="H39" s="227"/>
      <c r="I39" s="39"/>
    </row>
    <row r="40" spans="1:21" x14ac:dyDescent="0.25">
      <c r="B40" s="10"/>
      <c r="C40" s="10"/>
      <c r="D40" s="39"/>
      <c r="E40" s="39"/>
      <c r="F40" s="39"/>
      <c r="G40" s="39"/>
      <c r="H40" s="227"/>
      <c r="I40" s="39"/>
    </row>
    <row r="41" spans="1:21" x14ac:dyDescent="0.25">
      <c r="B41" s="10"/>
      <c r="C41" s="10"/>
      <c r="D41" s="39"/>
      <c r="E41" s="39"/>
      <c r="F41" s="39"/>
      <c r="G41" s="39"/>
      <c r="H41" s="227"/>
      <c r="I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O43" s="81">
        <v>1.1000000000000001</v>
      </c>
      <c r="P43" s="81">
        <f>O43*$Q$4</f>
        <v>33.99</v>
      </c>
      <c r="Q43" s="33"/>
      <c r="R43" s="33"/>
      <c r="T43" s="125" t="s">
        <v>97</v>
      </c>
      <c r="U43" s="96">
        <v>46.18</v>
      </c>
    </row>
    <row r="44" spans="1:21" x14ac:dyDescent="0.25">
      <c r="O44" s="81">
        <v>1.0900000000000001</v>
      </c>
      <c r="P44" s="81">
        <f t="shared" ref="P44:P63" si="5">O44*$Q$4</f>
        <v>33.680999999999997</v>
      </c>
      <c r="Q44" s="33"/>
      <c r="R44" s="33"/>
      <c r="T44" s="91" t="s">
        <v>98</v>
      </c>
      <c r="U44" s="86">
        <v>46.21</v>
      </c>
    </row>
    <row r="45" spans="1:21" x14ac:dyDescent="0.25">
      <c r="O45" s="81">
        <v>1.08</v>
      </c>
      <c r="P45" s="81">
        <f t="shared" si="5"/>
        <v>33.372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5"/>
        <v>33.063000000000002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5"/>
        <v>32.753999999999998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5"/>
        <v>32.445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5"/>
        <v>32.136000000000003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5"/>
        <v>31.826999999999998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5"/>
        <v>31.518000000000001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5"/>
        <v>31.209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5"/>
        <v>30.9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5"/>
        <v>30.590999999999998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5"/>
        <v>30.281999999999996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5"/>
        <v>29.972999999999999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5"/>
        <v>29.663999999999998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5"/>
        <v>29.354999999999997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5"/>
        <v>29.045999999999996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5"/>
        <v>28.737000000000002</v>
      </c>
      <c r="Q60" s="81"/>
    </row>
    <row r="61" spans="1:21" x14ac:dyDescent="0.25">
      <c r="G61" s="2"/>
      <c r="O61" s="81">
        <v>0.92</v>
      </c>
      <c r="P61" s="81">
        <f t="shared" si="5"/>
        <v>28.428000000000001</v>
      </c>
      <c r="Q61" s="81"/>
    </row>
    <row r="62" spans="1:21" x14ac:dyDescent="0.25">
      <c r="O62" s="81">
        <v>0.91</v>
      </c>
      <c r="P62" s="81">
        <f t="shared" si="5"/>
        <v>28.119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5"/>
        <v>27.81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6">C67*(E67-D67)</f>
        <v>-94.799999999999898</v>
      </c>
      <c r="G67" s="255">
        <f t="shared" ref="G67:G73" si="7">D67*C67</f>
        <v>2401.8000000000002</v>
      </c>
      <c r="H67" s="269">
        <f t="shared" ref="H67:H73" si="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6"/>
        <v>-86.100000000000136</v>
      </c>
      <c r="G68" s="255">
        <f t="shared" si="7"/>
        <v>1239.3000000000002</v>
      </c>
      <c r="H68" s="267">
        <f t="shared" si="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6"/>
        <v>-54.000000000000128</v>
      </c>
      <c r="G69" s="255">
        <f t="shared" si="7"/>
        <v>1239.3000000000002</v>
      </c>
      <c r="H69" s="267">
        <f t="shared" si="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6"/>
        <v>-29.849999999999923</v>
      </c>
      <c r="G70" s="255">
        <f t="shared" si="7"/>
        <v>1239.1500000000001</v>
      </c>
      <c r="H70" s="267">
        <f t="shared" si="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6"/>
        <v>-9.7500000000000853</v>
      </c>
      <c r="G71" s="255">
        <f t="shared" si="7"/>
        <v>1239.1500000000001</v>
      </c>
      <c r="H71" s="267">
        <f t="shared" si="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6"/>
        <v>-51.449999999999889</v>
      </c>
      <c r="G72" s="255">
        <f t="shared" si="7"/>
        <v>1239.1500000000001</v>
      </c>
      <c r="H72" s="267">
        <f t="shared" si="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6"/>
        <v>1.9499999999999318</v>
      </c>
      <c r="G73" s="255">
        <f t="shared" si="7"/>
        <v>1239.1500000000001</v>
      </c>
      <c r="H73" s="267">
        <f t="shared" si="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01" priority="61">
      <formula>F26&gt;0</formula>
    </cfRule>
    <cfRule type="expression" dxfId="400" priority="62">
      <formula>F26&lt;0</formula>
    </cfRule>
  </conditionalFormatting>
  <conditionalFormatting sqref="H26:H28">
    <cfRule type="expression" dxfId="399" priority="59">
      <formula>H26&gt;0</formula>
    </cfRule>
    <cfRule type="expression" dxfId="398" priority="60">
      <formula>H26&lt;0</formula>
    </cfRule>
  </conditionalFormatting>
  <conditionalFormatting sqref="H29">
    <cfRule type="expression" dxfId="397" priority="57">
      <formula>H29&gt;0</formula>
    </cfRule>
    <cfRule type="expression" dxfId="396" priority="58">
      <formula>H29&lt;0</formula>
    </cfRule>
  </conditionalFormatting>
  <conditionalFormatting sqref="H30">
    <cfRule type="expression" dxfId="395" priority="55">
      <formula>H30&gt;0</formula>
    </cfRule>
    <cfRule type="expression" dxfId="394" priority="56">
      <formula>H30&lt;0</formula>
    </cfRule>
  </conditionalFormatting>
  <conditionalFormatting sqref="H31:H42">
    <cfRule type="expression" dxfId="393" priority="53">
      <formula>H31&gt;0</formula>
    </cfRule>
    <cfRule type="expression" dxfId="392" priority="54">
      <formula>H31&lt;0</formula>
    </cfRule>
  </conditionalFormatting>
  <conditionalFormatting sqref="F22:F25">
    <cfRule type="expression" dxfId="391" priority="51">
      <formula>F22&gt;0</formula>
    </cfRule>
    <cfRule type="expression" dxfId="390" priority="52">
      <formula>F22&lt;0</formula>
    </cfRule>
  </conditionalFormatting>
  <conditionalFormatting sqref="H22:H25">
    <cfRule type="expression" dxfId="389" priority="49">
      <formula>H22&gt;0</formula>
    </cfRule>
    <cfRule type="expression" dxfId="388" priority="50">
      <formula>H22&lt;0</formula>
    </cfRule>
  </conditionalFormatting>
  <conditionalFormatting sqref="F31:F32">
    <cfRule type="expression" dxfId="387" priority="45">
      <formula>F31&gt;0</formula>
    </cfRule>
    <cfRule type="expression" dxfId="386" priority="46">
      <formula>F31&lt;0</formula>
    </cfRule>
  </conditionalFormatting>
  <conditionalFormatting sqref="I26:I28">
    <cfRule type="expression" dxfId="385" priority="43">
      <formula>I26&gt;0</formula>
    </cfRule>
    <cfRule type="expression" dxfId="384" priority="44">
      <formula>I26&lt;0</formula>
    </cfRule>
  </conditionalFormatting>
  <conditionalFormatting sqref="I32:I33 I35:I42">
    <cfRule type="expression" dxfId="383" priority="37">
      <formula>I32&gt;0</formula>
    </cfRule>
    <cfRule type="expression" dxfId="382" priority="38">
      <formula>I32&lt;0</formula>
    </cfRule>
  </conditionalFormatting>
  <conditionalFormatting sqref="I22:I25">
    <cfRule type="expression" dxfId="381" priority="35">
      <formula>I22&gt;0</formula>
    </cfRule>
    <cfRule type="expression" dxfId="380" priority="36">
      <formula>I22&lt;0</formula>
    </cfRule>
  </conditionalFormatting>
  <conditionalFormatting sqref="F33:F41">
    <cfRule type="expression" dxfId="379" priority="33">
      <formula>F33&gt;0</formula>
    </cfRule>
    <cfRule type="expression" dxfId="378" priority="34">
      <formula>F33&lt;0</formula>
    </cfRule>
  </conditionalFormatting>
  <conditionalFormatting sqref="Q8">
    <cfRule type="expression" dxfId="377" priority="29">
      <formula>Q8&gt;0</formula>
    </cfRule>
    <cfRule type="expression" dxfId="376" priority="30">
      <formula>Q8&lt;0</formula>
    </cfRule>
  </conditionalFormatting>
  <conditionalFormatting sqref="Q7">
    <cfRule type="expression" dxfId="375" priority="31">
      <formula>Q7&gt;0</formula>
    </cfRule>
    <cfRule type="expression" dxfId="374" priority="32">
      <formula>Q7&lt;0</formula>
    </cfRule>
  </conditionalFormatting>
  <conditionalFormatting sqref="F68:F72">
    <cfRule type="expression" dxfId="373" priority="27">
      <formula>F68&gt;0</formula>
    </cfRule>
    <cfRule type="expression" dxfId="372" priority="28">
      <formula>F68&lt;0</formula>
    </cfRule>
  </conditionalFormatting>
  <conditionalFormatting sqref="H68:H70">
    <cfRule type="expression" dxfId="371" priority="25">
      <formula>H68&gt;0</formula>
    </cfRule>
    <cfRule type="expression" dxfId="370" priority="26">
      <formula>H68&lt;0</formula>
    </cfRule>
  </conditionalFormatting>
  <conditionalFormatting sqref="H71">
    <cfRule type="expression" dxfId="369" priority="23">
      <formula>H71&gt;0</formula>
    </cfRule>
    <cfRule type="expression" dxfId="368" priority="24">
      <formula>H71&lt;0</formula>
    </cfRule>
  </conditionalFormatting>
  <conditionalFormatting sqref="H72">
    <cfRule type="expression" dxfId="367" priority="21">
      <formula>H72&gt;0</formula>
    </cfRule>
    <cfRule type="expression" dxfId="366" priority="22">
      <formula>H72&lt;0</formula>
    </cfRule>
  </conditionalFormatting>
  <conditionalFormatting sqref="H73:H77">
    <cfRule type="expression" dxfId="365" priority="19">
      <formula>H73&gt;0</formula>
    </cfRule>
    <cfRule type="expression" dxfId="364" priority="20">
      <formula>H73&lt;0</formula>
    </cfRule>
  </conditionalFormatting>
  <conditionalFormatting sqref="F64:F67">
    <cfRule type="expression" dxfId="363" priority="17">
      <formula>F64&gt;0</formula>
    </cfRule>
    <cfRule type="expression" dxfId="362" priority="18">
      <formula>F64&lt;0</formula>
    </cfRule>
  </conditionalFormatting>
  <conditionalFormatting sqref="H64:H67">
    <cfRule type="expression" dxfId="361" priority="15">
      <formula>H64&gt;0</formula>
    </cfRule>
    <cfRule type="expression" dxfId="360" priority="16">
      <formula>H64&lt;0</formula>
    </cfRule>
  </conditionalFormatting>
  <conditionalFormatting sqref="F73:F74">
    <cfRule type="expression" dxfId="359" priority="13">
      <formula>F73&gt;0</formula>
    </cfRule>
    <cfRule type="expression" dxfId="358" priority="14">
      <formula>F73&lt;0</formula>
    </cfRule>
  </conditionalFormatting>
  <conditionalFormatting sqref="I68:I70">
    <cfRule type="expression" dxfId="357" priority="11">
      <formula>I68&gt;0</formula>
    </cfRule>
    <cfRule type="expression" dxfId="356" priority="12">
      <formula>I68&lt;0</formula>
    </cfRule>
  </conditionalFormatting>
  <conditionalFormatting sqref="I71">
    <cfRule type="expression" dxfId="355" priority="9">
      <formula>I71&gt;0</formula>
    </cfRule>
    <cfRule type="expression" dxfId="354" priority="10">
      <formula>I71&lt;0</formula>
    </cfRule>
  </conditionalFormatting>
  <conditionalFormatting sqref="I72">
    <cfRule type="expression" dxfId="353" priority="7">
      <formula>I72&gt;0</formula>
    </cfRule>
    <cfRule type="expression" dxfId="352" priority="8">
      <formula>I72&lt;0</formula>
    </cfRule>
  </conditionalFormatting>
  <conditionalFormatting sqref="I73:I77">
    <cfRule type="expression" dxfId="351" priority="5">
      <formula>I73&gt;0</formula>
    </cfRule>
    <cfRule type="expression" dxfId="350" priority="6">
      <formula>I73&lt;0</formula>
    </cfRule>
  </conditionalFormatting>
  <conditionalFormatting sqref="I64:I67">
    <cfRule type="expression" dxfId="349" priority="3">
      <formula>I64&gt;0</formula>
    </cfRule>
    <cfRule type="expression" dxfId="348" priority="4">
      <formula>I64&lt;0</formula>
    </cfRule>
  </conditionalFormatting>
  <conditionalFormatting sqref="F75">
    <cfRule type="expression" dxfId="347" priority="1">
      <formula>F75&gt;0</formula>
    </cfRule>
    <cfRule type="expression" dxfId="34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5" priority="11">
      <formula>Q8&gt;0</formula>
    </cfRule>
    <cfRule type="expression" dxfId="344" priority="12">
      <formula>Q8&lt;0</formula>
    </cfRule>
  </conditionalFormatting>
  <conditionalFormatting sqref="Q7">
    <cfRule type="expression" dxfId="343" priority="13">
      <formula>Q7&gt;0</formula>
    </cfRule>
    <cfRule type="expression" dxfId="342" priority="14">
      <formula>Q7&lt;0</formula>
    </cfRule>
  </conditionalFormatting>
  <conditionalFormatting sqref="F22">
    <cfRule type="expression" dxfId="341" priority="9">
      <formula>F22&gt;0</formula>
    </cfRule>
    <cfRule type="expression" dxfId="340" priority="10">
      <formula>F22&lt;0</formula>
    </cfRule>
  </conditionalFormatting>
  <conditionalFormatting sqref="H22">
    <cfRule type="expression" dxfId="339" priority="7">
      <formula>H22&gt;0</formula>
    </cfRule>
    <cfRule type="expression" dxfId="338" priority="8">
      <formula>H22&lt;0</formula>
    </cfRule>
  </conditionalFormatting>
  <conditionalFormatting sqref="F59">
    <cfRule type="expression" dxfId="337" priority="5">
      <formula>F59&gt;0</formula>
    </cfRule>
    <cfRule type="expression" dxfId="336" priority="6">
      <formula>F59&lt;0</formula>
    </cfRule>
  </conditionalFormatting>
  <conditionalFormatting sqref="H59">
    <cfRule type="expression" dxfId="335" priority="3">
      <formula>H59&gt;0</formula>
    </cfRule>
    <cfRule type="expression" dxfId="334" priority="4">
      <formula>H59&lt;0</formula>
    </cfRule>
  </conditionalFormatting>
  <conditionalFormatting sqref="M30">
    <cfRule type="expression" dxfId="333" priority="1">
      <formula>M30&gt;0</formula>
    </cfRule>
    <cfRule type="expression" dxfId="3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65" t="s">
        <v>78</v>
      </c>
      <c r="P35" s="76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1" priority="19">
      <formula>F27&gt;0</formula>
    </cfRule>
    <cfRule type="expression" dxfId="330" priority="20">
      <formula>F27&lt;0</formula>
    </cfRule>
  </conditionalFormatting>
  <conditionalFormatting sqref="F37:F38">
    <cfRule type="expression" dxfId="329" priority="17">
      <formula>F37&gt;0</formula>
    </cfRule>
    <cfRule type="expression" dxfId="328" priority="18">
      <formula>F37&lt;0</formula>
    </cfRule>
  </conditionalFormatting>
  <conditionalFormatting sqref="H27:H32">
    <cfRule type="expression" dxfId="327" priority="15">
      <formula>H27&gt;0</formula>
    </cfRule>
    <cfRule type="expression" dxfId="326" priority="16">
      <formula>H27&lt;0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1" priority="25">
      <formula>F24&gt;0</formula>
    </cfRule>
    <cfRule type="expression" dxfId="320" priority="26">
      <formula>F24&lt;0</formula>
    </cfRule>
  </conditionalFormatting>
  <conditionalFormatting sqref="H21:H27">
    <cfRule type="expression" dxfId="319" priority="19">
      <formula>H21&gt;0</formula>
    </cfRule>
    <cfRule type="expression" dxfId="318" priority="20">
      <formula>H21&lt;0</formula>
    </cfRule>
  </conditionalFormatting>
  <conditionalFormatting sqref="F21:F23">
    <cfRule type="expression" dxfId="317" priority="5">
      <formula>F21&gt;0</formula>
    </cfRule>
    <cfRule type="expression" dxfId="316" priority="6">
      <formula>F21&lt;0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7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7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7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7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65" t="s">
        <v>78</v>
      </c>
      <c r="P41" s="76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1" priority="11">
      <formula>F21&gt;0</formula>
    </cfRule>
    <cfRule type="expression" dxfId="310" priority="12">
      <formula>F21&lt;0</formula>
    </cfRule>
  </conditionalFormatting>
  <conditionalFormatting sqref="H21:H23">
    <cfRule type="expression" dxfId="309" priority="9">
      <formula>H21&gt;0</formula>
    </cfRule>
    <cfRule type="expression" dxfId="308" priority="10">
      <formula>H21&lt;0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65" t="s">
        <v>78</v>
      </c>
      <c r="P40" s="76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3" priority="15">
      <formula>F29&gt;0</formula>
    </cfRule>
    <cfRule type="expression" dxfId="302" priority="16">
      <formula>F29&lt;0</formula>
    </cfRule>
  </conditionalFormatting>
  <conditionalFormatting sqref="F34:F62">
    <cfRule type="expression" dxfId="301" priority="11">
      <formula>F34&gt;0</formula>
    </cfRule>
    <cfRule type="expression" dxfId="300" priority="12">
      <formula>F34&lt;0</formula>
    </cfRule>
  </conditionalFormatting>
  <conditionalFormatting sqref="F34:F62">
    <cfRule type="expression" dxfId="299" priority="13">
      <formula>F34&gt;0</formula>
    </cfRule>
    <cfRule type="expression" dxfId="298" priority="14">
      <formula>F34&lt;0</formula>
    </cfRule>
  </conditionalFormatting>
  <conditionalFormatting sqref="H29:H62">
    <cfRule type="expression" dxfId="297" priority="9">
      <formula>H29&gt;0</formula>
    </cfRule>
    <cfRule type="expression" dxfId="296" priority="10">
      <formula>H29&lt;0</formula>
    </cfRule>
  </conditionalFormatting>
  <conditionalFormatting sqref="F25:F28">
    <cfRule type="expression" dxfId="295" priority="7">
      <formula>F25&gt;0</formula>
    </cfRule>
    <cfRule type="expression" dxfId="294" priority="8">
      <formula>F25&lt;0</formula>
    </cfRule>
  </conditionalFormatting>
  <conditionalFormatting sqref="H25:H28">
    <cfRule type="expression" dxfId="293" priority="5">
      <formula>H25&gt;0</formula>
    </cfRule>
    <cfRule type="expression" dxfId="292" priority="6">
      <formula>H25&lt;0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65" t="s">
        <v>78</v>
      </c>
      <c r="P40" s="76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7" priority="73">
      <formula>F25&gt;0</formula>
    </cfRule>
    <cfRule type="expression" dxfId="286" priority="74">
      <formula>F25&lt;0</formula>
    </cfRule>
  </conditionalFormatting>
  <conditionalFormatting sqref="F57:F64 F66">
    <cfRule type="expression" dxfId="285" priority="69">
      <formula>F57&gt;0</formula>
    </cfRule>
    <cfRule type="expression" dxfId="284" priority="70">
      <formula>F57&lt;0</formula>
    </cfRule>
  </conditionalFormatting>
  <conditionalFormatting sqref="F57:F64 F66">
    <cfRule type="expression" dxfId="283" priority="71">
      <formula>F57&gt;0</formula>
    </cfRule>
    <cfRule type="expression" dxfId="282" priority="72">
      <formula>F57&lt;0</formula>
    </cfRule>
  </conditionalFormatting>
  <conditionalFormatting sqref="H57:H64 H66">
    <cfRule type="expression" dxfId="281" priority="67">
      <formula>H57&gt;0</formula>
    </cfRule>
    <cfRule type="expression" dxfId="280" priority="68">
      <formula>H57&lt;0</formula>
    </cfRule>
  </conditionalFormatting>
  <conditionalFormatting sqref="Q7">
    <cfRule type="expression" dxfId="279" priority="49">
      <formula>Q7&gt;0</formula>
    </cfRule>
    <cfRule type="expression" dxfId="278" priority="50">
      <formula>Q7&lt;0</formula>
    </cfRule>
  </conditionalFormatting>
  <conditionalFormatting sqref="Q8">
    <cfRule type="expression" dxfId="277" priority="47">
      <formula>Q8&gt;0</formula>
    </cfRule>
    <cfRule type="expression" dxfId="276" priority="48">
      <formula>Q8&lt;0</formula>
    </cfRule>
  </conditionalFormatting>
  <conditionalFormatting sqref="F24">
    <cfRule type="expression" dxfId="275" priority="33">
      <formula>F24&gt;0</formula>
    </cfRule>
    <cfRule type="expression" dxfId="274" priority="34">
      <formula>F24&lt;0</formula>
    </cfRule>
  </conditionalFormatting>
  <conditionalFormatting sqref="H24">
    <cfRule type="expression" dxfId="273" priority="31">
      <formula>H24&gt;0</formula>
    </cfRule>
    <cfRule type="expression" dxfId="272" priority="32">
      <formula>H24&lt;0</formula>
    </cfRule>
  </conditionalFormatting>
  <conditionalFormatting sqref="M67">
    <cfRule type="expression" dxfId="271" priority="29">
      <formula>M67&gt;0</formula>
    </cfRule>
    <cfRule type="expression" dxfId="270" priority="30">
      <formula>M67&lt;0</formula>
    </cfRule>
  </conditionalFormatting>
  <conditionalFormatting sqref="F65">
    <cfRule type="expression" dxfId="269" priority="25">
      <formula>F65&gt;0</formula>
    </cfRule>
    <cfRule type="expression" dxfId="268" priority="26">
      <formula>F65&lt;0</formula>
    </cfRule>
  </conditionalFormatting>
  <conditionalFormatting sqref="F65">
    <cfRule type="expression" dxfId="267" priority="27">
      <formula>F65&gt;0</formula>
    </cfRule>
    <cfRule type="expression" dxfId="266" priority="28">
      <formula>F65&lt;0</formula>
    </cfRule>
  </conditionalFormatting>
  <conditionalFormatting sqref="H65">
    <cfRule type="expression" dxfId="265" priority="23">
      <formula>H65&gt;0</formula>
    </cfRule>
    <cfRule type="expression" dxfId="264" priority="24">
      <formula>H65&lt;0</formula>
    </cfRule>
  </conditionalFormatting>
  <conditionalFormatting sqref="F93:F97 H93:H97 H99:H124 F99:F124">
    <cfRule type="expression" dxfId="263" priority="19">
      <formula>F93&gt;0</formula>
    </cfRule>
    <cfRule type="expression" dxfId="262" priority="20">
      <formula>F93&lt;0</formula>
    </cfRule>
  </conditionalFormatting>
  <conditionalFormatting sqref="F125:F132 F134">
    <cfRule type="expression" dxfId="261" priority="15">
      <formula>F125&gt;0</formula>
    </cfRule>
    <cfRule type="expression" dxfId="260" priority="16">
      <formula>F125&lt;0</formula>
    </cfRule>
  </conditionalFormatting>
  <conditionalFormatting sqref="F125:F132 F134">
    <cfRule type="expression" dxfId="259" priority="17">
      <formula>F125&gt;0</formula>
    </cfRule>
    <cfRule type="expression" dxfId="258" priority="18">
      <formula>F125&lt;0</formula>
    </cfRule>
  </conditionalFormatting>
  <conditionalFormatting sqref="H125:H132 H134">
    <cfRule type="expression" dxfId="257" priority="13">
      <formula>H125&gt;0</formula>
    </cfRule>
    <cfRule type="expression" dxfId="256" priority="14">
      <formula>H125&lt;0</formula>
    </cfRule>
  </conditionalFormatting>
  <conditionalFormatting sqref="F92">
    <cfRule type="expression" dxfId="255" priority="11">
      <formula>F92&gt;0</formula>
    </cfRule>
    <cfRule type="expression" dxfId="254" priority="12">
      <formula>F92&lt;0</formula>
    </cfRule>
  </conditionalFormatting>
  <conditionalFormatting sqref="H92">
    <cfRule type="expression" dxfId="253" priority="9">
      <formula>H92&gt;0</formula>
    </cfRule>
    <cfRule type="expression" dxfId="252" priority="10">
      <formula>H92&lt;0</formula>
    </cfRule>
  </conditionalFormatting>
  <conditionalFormatting sqref="F133">
    <cfRule type="expression" dxfId="251" priority="5">
      <formula>F133&gt;0</formula>
    </cfRule>
    <cfRule type="expression" dxfId="250" priority="6">
      <formula>F133&lt;0</formula>
    </cfRule>
  </conditionalFormatting>
  <conditionalFormatting sqref="F133">
    <cfRule type="expression" dxfId="249" priority="7">
      <formula>F133&gt;0</formula>
    </cfRule>
    <cfRule type="expression" dxfId="248" priority="8">
      <formula>F133&lt;0</formula>
    </cfRule>
  </conditionalFormatting>
  <conditionalFormatting sqref="H133">
    <cfRule type="expression" dxfId="247" priority="3">
      <formula>H133&gt;0</formula>
    </cfRule>
    <cfRule type="expression" dxfId="246" priority="4">
      <formula>H133&lt;0</formula>
    </cfRule>
  </conditionalFormatting>
  <conditionalFormatting sqref="F98 H98">
    <cfRule type="expression" dxfId="245" priority="1">
      <formula>F98&gt;0</formula>
    </cfRule>
    <cfRule type="expression" dxfId="24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65" t="s">
        <v>78</v>
      </c>
      <c r="P42" s="76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43" priority="31">
      <formula>F45&gt;0</formula>
    </cfRule>
    <cfRule type="expression" dxfId="2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1" priority="33">
      <formula>F40&gt;0</formula>
    </cfRule>
    <cfRule type="expression" dxfId="240" priority="34">
      <formula>F40&lt;0</formula>
    </cfRule>
  </conditionalFormatting>
  <conditionalFormatting sqref="F45:F59 F61:F91 F93:F102">
    <cfRule type="expression" dxfId="239" priority="29">
      <formula>F45&gt;0</formula>
    </cfRule>
    <cfRule type="expression" dxfId="238" priority="30">
      <formula>F45&lt;0</formula>
    </cfRule>
  </conditionalFormatting>
  <conditionalFormatting sqref="H40:H59 H61:H91 H93:H102">
    <cfRule type="expression" dxfId="237" priority="27">
      <formula>H40&gt;0</formula>
    </cfRule>
    <cfRule type="expression" dxfId="236" priority="28">
      <formula>H40&lt;0</formula>
    </cfRule>
  </conditionalFormatting>
  <conditionalFormatting sqref="F36:F39">
    <cfRule type="expression" dxfId="235" priority="25">
      <formula>F36&gt;0</formula>
    </cfRule>
    <cfRule type="expression" dxfId="234" priority="26">
      <formula>F36&lt;0</formula>
    </cfRule>
  </conditionalFormatting>
  <conditionalFormatting sqref="H36:H39">
    <cfRule type="expression" dxfId="233" priority="23">
      <formula>H36&gt;0</formula>
    </cfRule>
    <cfRule type="expression" dxfId="232" priority="24">
      <formula>H36&lt;0</formula>
    </cfRule>
  </conditionalFormatting>
  <conditionalFormatting sqref="Q7">
    <cfRule type="expression" dxfId="231" priority="17">
      <formula>Q7&gt;0</formula>
    </cfRule>
    <cfRule type="expression" dxfId="230" priority="18">
      <formula>Q7&lt;0</formula>
    </cfRule>
  </conditionalFormatting>
  <conditionalFormatting sqref="Q8">
    <cfRule type="expression" dxfId="229" priority="15">
      <formula>Q8&gt;0</formula>
    </cfRule>
    <cfRule type="expression" dxfId="228" priority="16">
      <formula>Q8&lt;0</formula>
    </cfRule>
  </conditionalFormatting>
  <conditionalFormatting sqref="Q10">
    <cfRule type="expression" dxfId="227" priority="13">
      <formula>Q10&gt;0</formula>
    </cfRule>
    <cfRule type="expression" dxfId="226" priority="14">
      <formula>Q10&lt;0</formula>
    </cfRule>
  </conditionalFormatting>
  <conditionalFormatting sqref="F60">
    <cfRule type="expression" dxfId="225" priority="11">
      <formula>F60&gt;0</formula>
    </cfRule>
    <cfRule type="expression" dxfId="224" priority="12">
      <formula>F60&lt;0</formula>
    </cfRule>
  </conditionalFormatting>
  <conditionalFormatting sqref="F60">
    <cfRule type="expression" dxfId="223" priority="9">
      <formula>F60&gt;0</formula>
    </cfRule>
    <cfRule type="expression" dxfId="222" priority="10">
      <formula>F60&lt;0</formula>
    </cfRule>
  </conditionalFormatting>
  <conditionalFormatting sqref="H60">
    <cfRule type="expression" dxfId="221" priority="7">
      <formula>H60&gt;0</formula>
    </cfRule>
    <cfRule type="expression" dxfId="220" priority="8">
      <formula>H60&lt;0</formula>
    </cfRule>
  </conditionalFormatting>
  <conditionalFormatting sqref="F92">
    <cfRule type="expression" dxfId="219" priority="5">
      <formula>F92&gt;0</formula>
    </cfRule>
    <cfRule type="expression" dxfId="218" priority="6">
      <formula>F92&lt;0</formula>
    </cfRule>
  </conditionalFormatting>
  <conditionalFormatting sqref="F92">
    <cfRule type="expression" dxfId="217" priority="3">
      <formula>F92&gt;0</formula>
    </cfRule>
    <cfRule type="expression" dxfId="216" priority="4">
      <formula>F92&lt;0</formula>
    </cfRule>
  </conditionalFormatting>
  <conditionalFormatting sqref="H92">
    <cfRule type="expression" dxfId="215" priority="1">
      <formula>H92&gt;0</formula>
    </cfRule>
    <cfRule type="expression" dxfId="2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835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T3" s="1">
        <v>43088</v>
      </c>
      <c r="U3" t="s">
        <v>841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18.95</v>
      </c>
      <c r="R4" s="487">
        <v>0</v>
      </c>
      <c r="U4" t="s">
        <v>842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3790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178</v>
      </c>
      <c r="Q7" s="2">
        <f>Q10+Q8</f>
        <v>-314.02999999999884</v>
      </c>
      <c r="R7">
        <v>200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180</v>
      </c>
      <c r="P8" s="33"/>
      <c r="Q8" s="2">
        <f>K17+M17-F17+Q2*Q4</f>
        <v>-314.02999999999884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210</v>
      </c>
      <c r="Q9" s="134">
        <f>IF(Q2=0, 0, Q8/Q6)</f>
        <v>-7.6517471850839056E-2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209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1.5197889182058047E-2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194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372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827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185</v>
      </c>
      <c r="O42" s="574" t="s">
        <v>78</v>
      </c>
      <c r="P42" s="574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20.845000000000002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1">O44*$Q$4</f>
        <v>20.6555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1"/>
        <v>20.466000000000001</v>
      </c>
      <c r="Q45" s="33"/>
      <c r="R45" s="33"/>
    </row>
    <row r="46" spans="1:18" x14ac:dyDescent="0.25">
      <c r="L46" t="s">
        <v>211</v>
      </c>
      <c r="M46" s="2">
        <f>M60+K60-F60</f>
        <v>0</v>
      </c>
      <c r="O46" s="81">
        <v>1.07</v>
      </c>
      <c r="P46" s="81">
        <f t="shared" si="11"/>
        <v>20.276500000000002</v>
      </c>
      <c r="Q46" s="81"/>
      <c r="R46" s="33"/>
    </row>
    <row r="47" spans="1:18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20.087</v>
      </c>
      <c r="Q47" s="81"/>
      <c r="R47" s="33"/>
    </row>
    <row r="48" spans="1:18" x14ac:dyDescent="0.25">
      <c r="A48" s="380" t="s">
        <v>338</v>
      </c>
      <c r="B48" s="370"/>
      <c r="C48" s="371"/>
      <c r="D48" s="372"/>
      <c r="E48" s="372"/>
      <c r="F48" s="372"/>
      <c r="G48" s="370"/>
      <c r="H48" s="375"/>
      <c r="I48" s="372"/>
      <c r="J48" s="372"/>
      <c r="K48" s="372"/>
      <c r="L48" s="370"/>
      <c r="M48" s="372"/>
      <c r="O48" s="81">
        <v>1.05</v>
      </c>
      <c r="P48" s="81">
        <f t="shared" si="11"/>
        <v>19.897500000000001</v>
      </c>
      <c r="Q48" s="81"/>
      <c r="R48" s="33"/>
    </row>
    <row r="49" spans="1:18" x14ac:dyDescent="0.25">
      <c r="A49" s="381" t="s">
        <v>71</v>
      </c>
      <c r="B49" s="370"/>
      <c r="C49" s="371"/>
      <c r="D49" s="372"/>
      <c r="E49" s="372"/>
      <c r="F49" s="372"/>
      <c r="G49" s="370"/>
      <c r="H49" s="375"/>
      <c r="I49" s="372"/>
      <c r="J49" s="372"/>
      <c r="K49" s="372"/>
      <c r="L49" s="371"/>
      <c r="M49" s="371"/>
      <c r="O49" s="81">
        <v>1.04</v>
      </c>
      <c r="P49" s="81">
        <f t="shared" si="11"/>
        <v>19.707999999999998</v>
      </c>
      <c r="Q49" s="81"/>
      <c r="R49" s="33"/>
    </row>
    <row r="50" spans="1:18" x14ac:dyDescent="0.25">
      <c r="A50" s="371"/>
      <c r="B50" s="371"/>
      <c r="C50" s="371"/>
      <c r="D50" s="372"/>
      <c r="E50" s="372"/>
      <c r="F50" s="372"/>
      <c r="G50" s="370"/>
      <c r="H50" s="375"/>
      <c r="I50" s="372"/>
      <c r="J50" s="372"/>
      <c r="K50" s="372"/>
      <c r="L50" s="371"/>
      <c r="M50" s="371"/>
      <c r="O50" s="81">
        <v>1.03</v>
      </c>
      <c r="P50" s="81">
        <f t="shared" si="11"/>
        <v>19.5185</v>
      </c>
      <c r="Q50" s="81"/>
      <c r="R50" s="33"/>
    </row>
    <row r="51" spans="1:18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19.329000000000001</v>
      </c>
      <c r="Q51" s="81"/>
      <c r="R51" s="33"/>
    </row>
    <row r="52" spans="1:18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19.139499999999998</v>
      </c>
      <c r="Q52" s="81"/>
      <c r="R52" s="33"/>
    </row>
    <row r="53" spans="1:18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18.95</v>
      </c>
      <c r="Q53" s="81"/>
      <c r="R53" s="33"/>
    </row>
    <row r="54" spans="1:18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18.7605</v>
      </c>
      <c r="Q54" s="81"/>
      <c r="R54" s="33"/>
    </row>
    <row r="55" spans="1:18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18.570999999999998</v>
      </c>
      <c r="Q55" s="81"/>
    </row>
    <row r="56" spans="1:18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18.381499999999999</v>
      </c>
      <c r="Q56" s="81"/>
    </row>
    <row r="57" spans="1:18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18.192</v>
      </c>
      <c r="Q57" s="81"/>
    </row>
    <row r="58" spans="1:18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18.002499999999998</v>
      </c>
      <c r="Q58" s="81"/>
    </row>
    <row r="59" spans="1:18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17.812999999999999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8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17.6235</v>
      </c>
      <c r="Q60" s="81"/>
    </row>
    <row r="61" spans="1:18" x14ac:dyDescent="0.25">
      <c r="G61" s="2"/>
      <c r="O61" s="81">
        <v>0.92</v>
      </c>
      <c r="P61" s="81">
        <f t="shared" si="11"/>
        <v>17.434000000000001</v>
      </c>
      <c r="Q61" s="81"/>
    </row>
    <row r="62" spans="1:18" x14ac:dyDescent="0.25">
      <c r="O62" s="81">
        <v>0.91</v>
      </c>
      <c r="P62" s="81">
        <f t="shared" si="11"/>
        <v>17.244499999999999</v>
      </c>
      <c r="Q62" s="81"/>
    </row>
    <row r="63" spans="1:18" x14ac:dyDescent="0.25">
      <c r="O63" s="81">
        <v>0.9</v>
      </c>
      <c r="P63" s="81">
        <f t="shared" si="11"/>
        <v>17.055</v>
      </c>
      <c r="Q63" s="81"/>
    </row>
    <row r="64" spans="1:18" x14ac:dyDescent="0.25">
      <c r="O64" s="33"/>
    </row>
    <row r="65" spans="1:15" x14ac:dyDescent="0.25">
      <c r="A65" s="262" t="s">
        <v>231</v>
      </c>
      <c r="B65" s="262" t="s">
        <v>113</v>
      </c>
      <c r="C65" s="262" t="s">
        <v>146</v>
      </c>
      <c r="D65" s="263" t="s">
        <v>145</v>
      </c>
      <c r="E65" s="264" t="s">
        <v>147</v>
      </c>
      <c r="F65" s="265" t="s">
        <v>65</v>
      </c>
      <c r="G65" s="266" t="s">
        <v>151</v>
      </c>
      <c r="H65" s="265" t="s">
        <v>88</v>
      </c>
      <c r="I65" s="265" t="s">
        <v>154</v>
      </c>
    </row>
    <row r="66" spans="1:15" x14ac:dyDescent="0.25">
      <c r="A66" s="254"/>
      <c r="B66" s="259"/>
      <c r="C66" s="254"/>
      <c r="D66" s="255"/>
      <c r="E66" s="255"/>
      <c r="F66" s="255"/>
      <c r="G66" s="255"/>
      <c r="H66" s="269"/>
      <c r="I66" s="269"/>
    </row>
    <row r="67" spans="1:15" x14ac:dyDescent="0.25">
      <c r="A67" s="254"/>
      <c r="B67" s="259"/>
      <c r="C67" s="254"/>
      <c r="D67" s="255"/>
      <c r="E67" s="255"/>
      <c r="F67" s="255"/>
      <c r="G67" s="255"/>
      <c r="H67" s="269"/>
      <c r="I67" s="269"/>
    </row>
    <row r="68" spans="1:15" x14ac:dyDescent="0.25">
      <c r="A68" s="254"/>
      <c r="B68" s="259"/>
      <c r="C68" s="254"/>
      <c r="D68" s="255"/>
      <c r="E68" s="255"/>
      <c r="F68" s="255"/>
      <c r="G68" s="255"/>
      <c r="H68" s="269"/>
      <c r="I68" s="269"/>
    </row>
    <row r="69" spans="1:15" x14ac:dyDescent="0.25">
      <c r="A69" s="254"/>
      <c r="B69" s="259"/>
      <c r="C69" s="254"/>
      <c r="D69" s="255"/>
      <c r="E69" s="255"/>
      <c r="F69" s="255"/>
      <c r="G69" s="255"/>
      <c r="H69" s="269"/>
      <c r="I69" s="269"/>
      <c r="O69" s="33"/>
    </row>
    <row r="70" spans="1:15" x14ac:dyDescent="0.25">
      <c r="A70" s="254"/>
      <c r="B70" s="259"/>
      <c r="C70" s="254"/>
      <c r="D70" s="255"/>
      <c r="E70" s="255"/>
      <c r="F70" s="255"/>
      <c r="G70" s="255"/>
      <c r="H70" s="267"/>
      <c r="I70" s="267"/>
    </row>
    <row r="71" spans="1:15" x14ac:dyDescent="0.25">
      <c r="A71" s="254"/>
      <c r="B71" s="259"/>
      <c r="C71" s="254"/>
      <c r="D71" s="255"/>
      <c r="E71" s="255"/>
      <c r="F71" s="255"/>
      <c r="G71" s="255"/>
      <c r="H71" s="267"/>
      <c r="I71" s="267"/>
    </row>
    <row r="72" spans="1:15" x14ac:dyDescent="0.25">
      <c r="A72" s="254"/>
      <c r="B72" s="259"/>
      <c r="C72" s="254"/>
      <c r="D72" s="255"/>
      <c r="E72" s="255"/>
      <c r="F72" s="255"/>
      <c r="G72" s="255"/>
      <c r="H72" s="267"/>
      <c r="I72" s="267"/>
    </row>
    <row r="73" spans="1:15" x14ac:dyDescent="0.25">
      <c r="A73" s="254"/>
      <c r="B73" s="259"/>
      <c r="C73" s="254"/>
      <c r="D73" s="255"/>
      <c r="E73" s="255"/>
      <c r="F73" s="255"/>
      <c r="G73" s="255"/>
      <c r="H73" s="267"/>
      <c r="I73" s="267"/>
    </row>
    <row r="74" spans="1:15" x14ac:dyDescent="0.25">
      <c r="A74" s="254"/>
      <c r="B74" s="259"/>
      <c r="C74" s="254"/>
      <c r="D74" s="255"/>
      <c r="E74" s="255"/>
      <c r="F74" s="255"/>
      <c r="G74" s="255"/>
      <c r="H74" s="267"/>
      <c r="I74" s="267"/>
    </row>
    <row r="75" spans="1:15" x14ac:dyDescent="0.25">
      <c r="A75" s="254"/>
      <c r="B75" s="259"/>
      <c r="C75" s="254"/>
      <c r="D75" s="255"/>
      <c r="E75" s="255"/>
      <c r="F75" s="255"/>
      <c r="G75" s="255"/>
      <c r="H75" s="267"/>
      <c r="I75" s="267"/>
    </row>
    <row r="76" spans="1:15" x14ac:dyDescent="0.25">
      <c r="A76" s="254"/>
      <c r="B76" s="259"/>
      <c r="C76" s="254"/>
      <c r="D76" s="255"/>
      <c r="E76" s="255"/>
      <c r="F76" s="255"/>
      <c r="G76" s="255"/>
      <c r="H76" s="267"/>
      <c r="I76" s="267"/>
    </row>
    <row r="77" spans="1:15" x14ac:dyDescent="0.25">
      <c r="A77" s="254"/>
      <c r="B77" s="259"/>
      <c r="C77" s="254"/>
      <c r="D77" s="255"/>
      <c r="E77" s="255"/>
      <c r="F77" s="255"/>
      <c r="G77" s="255"/>
      <c r="H77" s="267"/>
      <c r="I77" s="267"/>
    </row>
    <row r="78" spans="1:15" x14ac:dyDescent="0.25">
      <c r="A78" s="254"/>
      <c r="B78" s="254"/>
      <c r="C78" s="254"/>
      <c r="D78" s="255"/>
      <c r="E78" s="255"/>
      <c r="F78" s="255"/>
      <c r="G78" s="255"/>
      <c r="H78" s="267"/>
      <c r="I78" s="267"/>
    </row>
    <row r="79" spans="1:15" x14ac:dyDescent="0.25">
      <c r="A79" s="254"/>
      <c r="B79" s="254"/>
      <c r="C79" s="254"/>
      <c r="D79" s="255"/>
      <c r="E79" s="255"/>
      <c r="F79" s="255"/>
      <c r="G79" s="255"/>
      <c r="H79" s="267"/>
      <c r="I79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13" priority="63">
      <formula>F26&gt;0</formula>
    </cfRule>
    <cfRule type="expression" dxfId="212" priority="64">
      <formula>F26&lt;0</formula>
    </cfRule>
  </conditionalFormatting>
  <conditionalFormatting sqref="H26:H28">
    <cfRule type="expression" dxfId="211" priority="61">
      <formula>H26&gt;0</formula>
    </cfRule>
    <cfRule type="expression" dxfId="210" priority="62">
      <formula>H26&lt;0</formula>
    </cfRule>
  </conditionalFormatting>
  <conditionalFormatting sqref="H29:H30">
    <cfRule type="expression" dxfId="209" priority="57">
      <formula>H29&gt;0</formula>
    </cfRule>
    <cfRule type="expression" dxfId="208" priority="58">
      <formula>H29&lt;0</formula>
    </cfRule>
  </conditionalFormatting>
  <conditionalFormatting sqref="H31:H45">
    <cfRule type="expression" dxfId="207" priority="55">
      <formula>H31&gt;0</formula>
    </cfRule>
    <cfRule type="expression" dxfId="206" priority="56">
      <formula>H31&lt;0</formula>
    </cfRule>
  </conditionalFormatting>
  <conditionalFormatting sqref="F21:F24">
    <cfRule type="expression" dxfId="205" priority="53">
      <formula>F21&gt;0</formula>
    </cfRule>
    <cfRule type="expression" dxfId="204" priority="54">
      <formula>F21&lt;0</formula>
    </cfRule>
  </conditionalFormatting>
  <conditionalFormatting sqref="H21:H24">
    <cfRule type="expression" dxfId="203" priority="51">
      <formula>H21&gt;0</formula>
    </cfRule>
    <cfRule type="expression" dxfId="202" priority="52">
      <formula>H21&lt;0</formula>
    </cfRule>
  </conditionalFormatting>
  <conditionalFormatting sqref="F31">
    <cfRule type="expression" dxfId="201" priority="49">
      <formula>F31&gt;0</formula>
    </cfRule>
    <cfRule type="expression" dxfId="200" priority="50">
      <formula>F31&lt;0</formula>
    </cfRule>
  </conditionalFormatting>
  <conditionalFormatting sqref="I25:I27">
    <cfRule type="expression" dxfId="199" priority="47">
      <formula>I25&gt;0</formula>
    </cfRule>
    <cfRule type="expression" dxfId="198" priority="48">
      <formula>I25&lt;0</formula>
    </cfRule>
  </conditionalFormatting>
  <conditionalFormatting sqref="I28">
    <cfRule type="expression" dxfId="197" priority="45">
      <formula>I28&gt;0</formula>
    </cfRule>
    <cfRule type="expression" dxfId="196" priority="46">
      <formula>I28&lt;0</formula>
    </cfRule>
  </conditionalFormatting>
  <conditionalFormatting sqref="I29">
    <cfRule type="expression" dxfId="195" priority="43">
      <formula>I29&gt;0</formula>
    </cfRule>
    <cfRule type="expression" dxfId="194" priority="44">
      <formula>I29&lt;0</formula>
    </cfRule>
  </conditionalFormatting>
  <conditionalFormatting sqref="I30:I33 I35 I38 I40:I45">
    <cfRule type="expression" dxfId="193" priority="41">
      <formula>I30&gt;0</formula>
    </cfRule>
    <cfRule type="expression" dxfId="192" priority="42">
      <formula>I30&lt;0</formula>
    </cfRule>
  </conditionalFormatting>
  <conditionalFormatting sqref="I21:I24">
    <cfRule type="expression" dxfId="191" priority="39">
      <formula>I21&gt;0</formula>
    </cfRule>
    <cfRule type="expression" dxfId="190" priority="40">
      <formula>I21&lt;0</formula>
    </cfRule>
  </conditionalFormatting>
  <conditionalFormatting sqref="F32:F45">
    <cfRule type="expression" dxfId="189" priority="37">
      <formula>F32&gt;0</formula>
    </cfRule>
    <cfRule type="expression" dxfId="188" priority="38">
      <formula>F32&lt;0</formula>
    </cfRule>
  </conditionalFormatting>
  <conditionalFormatting sqref="Q8">
    <cfRule type="expression" dxfId="187" priority="33">
      <formula>Q8&gt;0</formula>
    </cfRule>
    <cfRule type="expression" dxfId="186" priority="34">
      <formula>Q8&lt;0</formula>
    </cfRule>
  </conditionalFormatting>
  <conditionalFormatting sqref="Q7">
    <cfRule type="expression" dxfId="185" priority="35">
      <formula>Q7&gt;0</formula>
    </cfRule>
    <cfRule type="expression" dxfId="184" priority="36">
      <formula>Q7&lt;0</formula>
    </cfRule>
  </conditionalFormatting>
  <conditionalFormatting sqref="F70:F74">
    <cfRule type="expression" dxfId="183" priority="31">
      <formula>F70&gt;0</formula>
    </cfRule>
    <cfRule type="expression" dxfId="182" priority="32">
      <formula>F70&lt;0</formula>
    </cfRule>
  </conditionalFormatting>
  <conditionalFormatting sqref="H70:H72">
    <cfRule type="expression" dxfId="181" priority="29">
      <formula>H70&gt;0</formula>
    </cfRule>
    <cfRule type="expression" dxfId="180" priority="30">
      <formula>H70&lt;0</formula>
    </cfRule>
  </conditionalFormatting>
  <conditionalFormatting sqref="H73">
    <cfRule type="expression" dxfId="179" priority="27">
      <formula>H73&gt;0</formula>
    </cfRule>
    <cfRule type="expression" dxfId="178" priority="28">
      <formula>H73&lt;0</formula>
    </cfRule>
  </conditionalFormatting>
  <conditionalFormatting sqref="H74">
    <cfRule type="expression" dxfId="177" priority="25">
      <formula>H74&gt;0</formula>
    </cfRule>
    <cfRule type="expression" dxfId="176" priority="26">
      <formula>H74&lt;0</formula>
    </cfRule>
  </conditionalFormatting>
  <conditionalFormatting sqref="H75:H79">
    <cfRule type="expression" dxfId="175" priority="23">
      <formula>H75&gt;0</formula>
    </cfRule>
    <cfRule type="expression" dxfId="174" priority="24">
      <formula>H75&lt;0</formula>
    </cfRule>
  </conditionalFormatting>
  <conditionalFormatting sqref="F66:F69">
    <cfRule type="expression" dxfId="173" priority="21">
      <formula>F66&gt;0</formula>
    </cfRule>
    <cfRule type="expression" dxfId="172" priority="22">
      <formula>F66&lt;0</formula>
    </cfRule>
  </conditionalFormatting>
  <conditionalFormatting sqref="H66:H69">
    <cfRule type="expression" dxfId="171" priority="19">
      <formula>H66&gt;0</formula>
    </cfRule>
    <cfRule type="expression" dxfId="170" priority="20">
      <formula>H66&lt;0</formula>
    </cfRule>
  </conditionalFormatting>
  <conditionalFormatting sqref="F75:F76">
    <cfRule type="expression" dxfId="169" priority="17">
      <formula>F75&gt;0</formula>
    </cfRule>
    <cfRule type="expression" dxfId="168" priority="18">
      <formula>F75&lt;0</formula>
    </cfRule>
  </conditionalFormatting>
  <conditionalFormatting sqref="I70:I72">
    <cfRule type="expression" dxfId="167" priority="15">
      <formula>I70&gt;0</formula>
    </cfRule>
    <cfRule type="expression" dxfId="166" priority="16">
      <formula>I70&lt;0</formula>
    </cfRule>
  </conditionalFormatting>
  <conditionalFormatting sqref="I73">
    <cfRule type="expression" dxfId="165" priority="13">
      <formula>I73&gt;0</formula>
    </cfRule>
    <cfRule type="expression" dxfId="164" priority="14">
      <formula>I73&lt;0</formula>
    </cfRule>
  </conditionalFormatting>
  <conditionalFormatting sqref="I74">
    <cfRule type="expression" dxfId="163" priority="11">
      <formula>I74&gt;0</formula>
    </cfRule>
    <cfRule type="expression" dxfId="162" priority="12">
      <formula>I74&lt;0</formula>
    </cfRule>
  </conditionalFormatting>
  <conditionalFormatting sqref="I75:I79">
    <cfRule type="expression" dxfId="161" priority="9">
      <formula>I75&gt;0</formula>
    </cfRule>
    <cfRule type="expression" dxfId="160" priority="10">
      <formula>I75&lt;0</formula>
    </cfRule>
  </conditionalFormatting>
  <conditionalFormatting sqref="I66:I69">
    <cfRule type="expression" dxfId="159" priority="7">
      <formula>I66&gt;0</formula>
    </cfRule>
    <cfRule type="expression" dxfId="158" priority="8">
      <formula>I66&lt;0</formula>
    </cfRule>
  </conditionalFormatting>
  <conditionalFormatting sqref="F77">
    <cfRule type="expression" dxfId="157" priority="5">
      <formula>F77&gt;0</formula>
    </cfRule>
    <cfRule type="expression" dxfId="156" priority="6">
      <formula>F77&lt;0</formula>
    </cfRule>
  </conditionalFormatting>
  <conditionalFormatting sqref="F25">
    <cfRule type="expression" dxfId="155" priority="3">
      <formula>F25&gt;0</formula>
    </cfRule>
    <cfRule type="expression" dxfId="154" priority="4">
      <formula>F25&lt;0</formula>
    </cfRule>
  </conditionalFormatting>
  <conditionalFormatting sqref="H25">
    <cfRule type="expression" dxfId="153" priority="1">
      <formula>H25&gt;0</formula>
    </cfRule>
    <cfRule type="expression" dxfId="15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65" t="s">
        <v>78</v>
      </c>
      <c r="P40" s="76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1" priority="15">
      <formula>F25&gt;0</formula>
    </cfRule>
    <cfRule type="expression" dxfId="150" priority="16">
      <formula>F25&lt;0</formula>
    </cfRule>
  </conditionalFormatting>
  <conditionalFormatting sqref="F32:F70">
    <cfRule type="expression" dxfId="149" priority="11">
      <formula>F32&gt;0</formula>
    </cfRule>
    <cfRule type="expression" dxfId="148" priority="12">
      <formula>F32&lt;0</formula>
    </cfRule>
  </conditionalFormatting>
  <conditionalFormatting sqref="F32:F70">
    <cfRule type="expression" dxfId="147" priority="13">
      <formula>F32&gt;0</formula>
    </cfRule>
    <cfRule type="expression" dxfId="146" priority="14">
      <formula>F32&lt;0</formula>
    </cfRule>
  </conditionalFormatting>
  <conditionalFormatting sqref="H25 H30:H70">
    <cfRule type="expression" dxfId="145" priority="9">
      <formula>H25&gt;0</formula>
    </cfRule>
    <cfRule type="expression" dxfId="144" priority="10">
      <formula>H25&lt;0</formula>
    </cfRule>
  </conditionalFormatting>
  <conditionalFormatting sqref="F26:F29">
    <cfRule type="expression" dxfId="143" priority="7">
      <formula>F26&gt;0</formula>
    </cfRule>
    <cfRule type="expression" dxfId="142" priority="8">
      <formula>F26&lt;0</formula>
    </cfRule>
  </conditionalFormatting>
  <conditionalFormatting sqref="H26:H29">
    <cfRule type="expression" dxfId="141" priority="5">
      <formula>H26&gt;0</formula>
    </cfRule>
    <cfRule type="expression" dxfId="140" priority="6">
      <formula>H26&lt;0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730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65" t="s">
        <v>78</v>
      </c>
      <c r="P40" s="76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5" priority="25">
      <formula>F34&gt;0</formula>
    </cfRule>
    <cfRule type="expression" dxfId="134" priority="26">
      <formula>F34&lt;0</formula>
    </cfRule>
  </conditionalFormatting>
  <conditionalFormatting sqref="H124:H131">
    <cfRule type="expression" dxfId="133" priority="23">
      <formula>H124&gt;0</formula>
    </cfRule>
    <cfRule type="expression" dxfId="132" priority="24">
      <formula>H124&lt;0</formula>
    </cfRule>
  </conditionalFormatting>
  <conditionalFormatting sqref="H132">
    <cfRule type="expression" dxfId="131" priority="21">
      <formula>H132&gt;0</formula>
    </cfRule>
    <cfRule type="expression" dxfId="130" priority="22">
      <formula>H132&lt;0</formula>
    </cfRule>
  </conditionalFormatting>
  <conditionalFormatting sqref="Q8">
    <cfRule type="expression" dxfId="129" priority="11">
      <formula>Q8&gt;0</formula>
    </cfRule>
    <cfRule type="expression" dxfId="128" priority="12">
      <formula>Q8&lt;0</formula>
    </cfRule>
  </conditionalFormatting>
  <conditionalFormatting sqref="Q7">
    <cfRule type="expression" dxfId="127" priority="13">
      <formula>Q7&gt;0</formula>
    </cfRule>
    <cfRule type="expression" dxfId="126" priority="14">
      <formula>Q7&lt;0</formula>
    </cfRule>
  </conditionalFormatting>
  <conditionalFormatting sqref="F36:F39">
    <cfRule type="expression" dxfId="125" priority="9">
      <formula>F36&gt;0</formula>
    </cfRule>
    <cfRule type="expression" dxfId="124" priority="10">
      <formula>F36&lt;0</formula>
    </cfRule>
  </conditionalFormatting>
  <conditionalFormatting sqref="H36:H39">
    <cfRule type="expression" dxfId="123" priority="7">
      <formula>H36&gt;0</formula>
    </cfRule>
    <cfRule type="expression" dxfId="122" priority="8">
      <formula>H36&lt;0</formula>
    </cfRule>
  </conditionalFormatting>
  <conditionalFormatting sqref="K65:K99">
    <cfRule type="expression" dxfId="121" priority="5">
      <formula>K65&gt;0</formula>
    </cfRule>
    <cfRule type="expression" dxfId="120" priority="6">
      <formula>K65&lt;0</formula>
    </cfRule>
  </conditionalFormatting>
  <conditionalFormatting sqref="K72">
    <cfRule type="expression" dxfId="119" priority="3">
      <formula>K72&gt;0</formula>
    </cfRule>
    <cfRule type="expression" dxfId="118" priority="4">
      <formula>K72&lt;0</formula>
    </cfRule>
  </conditionalFormatting>
  <conditionalFormatting sqref="M69">
    <cfRule type="expression" dxfId="117" priority="1">
      <formula>M69&gt;0</formula>
    </cfRule>
    <cfRule type="expression" dxfId="11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8.7109375" bestFit="1" customWidth="1"/>
    <col min="22" max="22" width="2" customWidth="1"/>
    <col min="24" max="24" width="17.85546875" bestFit="1" customWidth="1"/>
    <col min="25" max="33" width="9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">
        <v>43077</v>
      </c>
      <c r="Z1" s="1">
        <v>43084</v>
      </c>
      <c r="AA1" s="1">
        <v>43091</v>
      </c>
    </row>
    <row r="2" spans="1:31" x14ac:dyDescent="0.25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 t="shared" ref="F2:F8" si="0"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763">
        <v>26</v>
      </c>
      <c r="O2" s="11" t="s">
        <v>57</v>
      </c>
      <c r="Q2">
        <f>C24-H24</f>
        <v>200</v>
      </c>
      <c r="T2" s="1">
        <v>43096</v>
      </c>
      <c r="U2" t="s">
        <v>877</v>
      </c>
      <c r="W2" t="s">
        <v>875</v>
      </c>
      <c r="X2" s="757" t="s">
        <v>859</v>
      </c>
      <c r="Y2" s="756">
        <v>11.5</v>
      </c>
      <c r="Z2" s="756">
        <v>11.5</v>
      </c>
      <c r="AA2">
        <v>10.6</v>
      </c>
    </row>
    <row r="3" spans="1:31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 t="shared" si="0"/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>
        <v>43098</v>
      </c>
      <c r="M3" s="762">
        <v>52</v>
      </c>
      <c r="O3" s="11" t="s">
        <v>58</v>
      </c>
      <c r="Q3" s="225">
        <f>(F24-K24-M24)/Q2</f>
        <v>75.168900000000008</v>
      </c>
      <c r="U3" t="s">
        <v>878</v>
      </c>
      <c r="X3" s="757" t="s">
        <v>860</v>
      </c>
      <c r="Y3" s="756">
        <v>25</v>
      </c>
      <c r="Z3" s="756">
        <v>24.6</v>
      </c>
      <c r="AA3">
        <v>23.3</v>
      </c>
      <c r="AD3" s="229"/>
    </row>
    <row r="4" spans="1:31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 t="shared" si="0"/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71.64</v>
      </c>
      <c r="R4" s="487">
        <v>0</v>
      </c>
      <c r="U4" t="s">
        <v>879</v>
      </c>
      <c r="X4" s="757" t="s">
        <v>861</v>
      </c>
      <c r="Y4" s="756">
        <v>28.5</v>
      </c>
      <c r="Z4" s="756">
        <v>28.8</v>
      </c>
      <c r="AA4">
        <v>26.9</v>
      </c>
    </row>
    <row r="5" spans="1:31" x14ac:dyDescent="0.25">
      <c r="B5" s="72">
        <v>43035</v>
      </c>
      <c r="C5" s="7">
        <v>50</v>
      </c>
      <c r="D5" s="43">
        <v>73.88</v>
      </c>
      <c r="E5" s="43">
        <v>0</v>
      </c>
      <c r="F5" s="43">
        <f t="shared" si="0"/>
        <v>3694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14328</v>
      </c>
      <c r="T5" s="1"/>
      <c r="X5" s="757" t="s">
        <v>862</v>
      </c>
      <c r="Y5" s="756">
        <v>35.200000000000003</v>
      </c>
      <c r="Z5" s="756">
        <v>34.5</v>
      </c>
      <c r="AA5">
        <v>33.1</v>
      </c>
      <c r="AD5" s="229"/>
    </row>
    <row r="6" spans="1:31" x14ac:dyDescent="0.25">
      <c r="B6" s="72">
        <v>43053</v>
      </c>
      <c r="C6" s="7">
        <v>50</v>
      </c>
      <c r="D6" s="43">
        <v>71.58</v>
      </c>
      <c r="E6" s="43">
        <v>0</v>
      </c>
      <c r="F6" s="43">
        <f t="shared" si="0"/>
        <v>3579</v>
      </c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15033.780000000002</v>
      </c>
      <c r="T6" s="1">
        <v>43098</v>
      </c>
      <c r="U6" t="s">
        <v>889</v>
      </c>
      <c r="X6" s="757" t="s">
        <v>863</v>
      </c>
      <c r="Y6" s="756">
        <v>56</v>
      </c>
      <c r="Z6" s="756">
        <v>56.1</v>
      </c>
      <c r="AA6">
        <v>53.9</v>
      </c>
    </row>
    <row r="7" spans="1:31" x14ac:dyDescent="0.25">
      <c r="A7" s="622"/>
      <c r="B7" s="754">
        <v>43090</v>
      </c>
      <c r="C7" s="4">
        <v>50</v>
      </c>
      <c r="D7" s="3">
        <v>73.28</v>
      </c>
      <c r="E7" s="3">
        <v>0</v>
      </c>
      <c r="F7" s="3">
        <f t="shared" si="0"/>
        <v>3664</v>
      </c>
      <c r="G7" s="4"/>
      <c r="H7" s="4"/>
      <c r="I7" s="4"/>
      <c r="J7" s="4"/>
      <c r="K7" s="4"/>
      <c r="L7" s="72"/>
      <c r="M7" s="3"/>
      <c r="O7" s="11" t="s">
        <v>178</v>
      </c>
      <c r="Q7" s="2">
        <f>Q10+Q8</f>
        <v>-47.110000000002401</v>
      </c>
      <c r="R7">
        <v>100</v>
      </c>
      <c r="X7" s="757" t="s">
        <v>864</v>
      </c>
      <c r="Y7" s="756">
        <v>156.13</v>
      </c>
      <c r="Z7" s="756">
        <v>155.49</v>
      </c>
      <c r="AA7">
        <v>147.97</v>
      </c>
    </row>
    <row r="8" spans="1:31" x14ac:dyDescent="0.25">
      <c r="A8" s="622"/>
      <c r="B8" s="754">
        <v>43098</v>
      </c>
      <c r="C8" s="4">
        <v>50</v>
      </c>
      <c r="D8" s="3">
        <v>71.650000000000006</v>
      </c>
      <c r="E8" s="3">
        <v>0</v>
      </c>
      <c r="F8" s="3">
        <f t="shared" si="0"/>
        <v>3582.5000000000005</v>
      </c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-705.78000000000065</v>
      </c>
      <c r="T8" s="1"/>
      <c r="X8" s="757" t="s">
        <v>876</v>
      </c>
      <c r="Z8" s="753">
        <f>(Z7-Y7)/Y7</f>
        <v>-4.0991481457758683E-3</v>
      </c>
      <c r="AA8" s="753">
        <f>(AA7-Z7)/Z7</f>
        <v>-4.8363238793491609E-2</v>
      </c>
    </row>
    <row r="9" spans="1:31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-4.6946276984231546E-2</v>
      </c>
      <c r="X9" s="757" t="s">
        <v>887</v>
      </c>
      <c r="Y9">
        <f>SUM(Y2:Y5)</f>
        <v>100.2</v>
      </c>
      <c r="Z9">
        <f t="shared" ref="Z9:AA9" si="1">SUM(Z2:Z5)</f>
        <v>99.4</v>
      </c>
      <c r="AA9">
        <f t="shared" si="1"/>
        <v>93.9</v>
      </c>
      <c r="AB9" s="758"/>
    </row>
    <row r="10" spans="1:31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658.66999999999825</v>
      </c>
      <c r="X10" s="757" t="s">
        <v>888</v>
      </c>
      <c r="Z10" s="227">
        <f>(Z9-Y9)/Y9</f>
        <v>-7.9840319361277161E-3</v>
      </c>
      <c r="AA10" s="227">
        <f>(AA9-Z9)/Z9</f>
        <v>-5.5331991951710256E-2</v>
      </c>
      <c r="AB10" s="756"/>
    </row>
    <row r="11" spans="1:31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X11" s="757" t="s">
        <v>873</v>
      </c>
      <c r="Y11" s="753">
        <f>SUM(Y2:Y5)/Y7</f>
        <v>0.64177288157304813</v>
      </c>
      <c r="Z11" s="753">
        <f>SUM(Z2:Z5)/Z7</f>
        <v>0.63926940639269403</v>
      </c>
      <c r="AA11" s="753">
        <f>SUM(AA2:AA5)/AA7</f>
        <v>0.63458809218084755</v>
      </c>
      <c r="AB11" s="756"/>
    </row>
    <row r="12" spans="1:31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8"/>
      <c r="Z12" s="758"/>
      <c r="AB12" s="757"/>
      <c r="AC12" s="622"/>
      <c r="AD12" s="622"/>
      <c r="AE12" s="622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t="s">
        <v>874</v>
      </c>
      <c r="X13" s="757" t="s">
        <v>865</v>
      </c>
      <c r="Y13" s="759">
        <v>105.2</v>
      </c>
      <c r="Z13" s="759">
        <v>99.7</v>
      </c>
      <c r="AA13" s="81">
        <v>95.1</v>
      </c>
      <c r="AB13" s="757"/>
      <c r="AC13" s="622"/>
      <c r="AD13" s="622"/>
      <c r="AE13" s="622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X14" s="757" t="s">
        <v>866</v>
      </c>
      <c r="Y14" s="759">
        <v>1.77</v>
      </c>
      <c r="Z14" s="759">
        <v>2.23</v>
      </c>
      <c r="AA14" s="81">
        <v>1.39</v>
      </c>
      <c r="AB14" s="757"/>
      <c r="AC14" s="622"/>
      <c r="AD14" s="622"/>
      <c r="AE14" s="622"/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X15" s="757" t="s">
        <v>867</v>
      </c>
      <c r="Y15" s="759">
        <v>50.7</v>
      </c>
      <c r="Z15" s="759">
        <v>50.6</v>
      </c>
      <c r="AA15" s="81">
        <v>47</v>
      </c>
      <c r="AB15" s="757"/>
      <c r="AC15" s="622"/>
      <c r="AD15" s="622"/>
      <c r="AE15" s="622"/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7" t="s">
        <v>868</v>
      </c>
      <c r="Y16" s="759">
        <v>1.1599999999999999</v>
      </c>
      <c r="Z16" s="759">
        <v>1.06</v>
      </c>
      <c r="AA16" s="81">
        <v>0.98</v>
      </c>
      <c r="AB16" s="757"/>
      <c r="AC16" s="622"/>
      <c r="AD16" s="622"/>
      <c r="AE16" s="622"/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X17" s="757" t="s">
        <v>869</v>
      </c>
      <c r="Y17" s="759">
        <v>1.28</v>
      </c>
      <c r="Z17" s="759">
        <v>1.1499999999999999</v>
      </c>
      <c r="AA17" s="81">
        <v>0.61</v>
      </c>
      <c r="AB17" s="757"/>
      <c r="AC17" s="622"/>
      <c r="AD17" s="622"/>
      <c r="AE17" s="622"/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X18" s="757" t="s">
        <v>870</v>
      </c>
      <c r="Y18" s="759">
        <v>13.1</v>
      </c>
      <c r="Z18" s="759">
        <v>13.1</v>
      </c>
      <c r="AA18" s="81">
        <v>11.3</v>
      </c>
      <c r="AB18" s="622"/>
      <c r="AC18" s="622"/>
      <c r="AD18" s="622"/>
      <c r="AE18" s="622"/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X19" s="757" t="s">
        <v>871</v>
      </c>
      <c r="Y19" s="759">
        <v>0.03</v>
      </c>
      <c r="Z19" s="759">
        <v>0.05</v>
      </c>
      <c r="AA19" s="81" t="s">
        <v>886</v>
      </c>
      <c r="AB19" s="622"/>
      <c r="AC19" s="622"/>
      <c r="AD19" s="622"/>
      <c r="AE19" s="622"/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7" t="s">
        <v>872</v>
      </c>
      <c r="Y20" s="759">
        <v>19.600000000000001</v>
      </c>
      <c r="Z20" s="759">
        <v>19.100000000000001</v>
      </c>
      <c r="AA20" s="81">
        <v>18.100000000000001</v>
      </c>
      <c r="AB20" s="622"/>
      <c r="AC20" s="622"/>
      <c r="AD20" s="622"/>
      <c r="AE20" s="622"/>
    </row>
    <row r="21" spans="1:31" x14ac:dyDescent="0.25">
      <c r="X21" s="757" t="s">
        <v>864</v>
      </c>
      <c r="Y21" s="759">
        <v>192.89</v>
      </c>
      <c r="Z21" s="759">
        <v>187</v>
      </c>
      <c r="AA21" s="81">
        <v>174.4</v>
      </c>
      <c r="AB21" s="622"/>
      <c r="AC21" s="622"/>
      <c r="AD21" s="622"/>
      <c r="AE21" s="622"/>
    </row>
    <row r="22" spans="1:31" x14ac:dyDescent="0.25">
      <c r="X22" s="757" t="s">
        <v>876</v>
      </c>
      <c r="Y22" s="81"/>
      <c r="Z22" s="760">
        <f>(Z21-Y21)/Y21</f>
        <v>-3.0535538389755749E-2</v>
      </c>
      <c r="AA22" s="760">
        <f>(AA21-Z21)/Z21</f>
        <v>-6.7379679144385002E-2</v>
      </c>
    </row>
    <row r="23" spans="1:31" x14ac:dyDescent="0.25">
      <c r="C23" s="4"/>
      <c r="D23" s="3"/>
      <c r="E23" s="3"/>
      <c r="F23" s="3"/>
      <c r="H23" s="70"/>
      <c r="X23" s="757" t="s">
        <v>887</v>
      </c>
      <c r="Y23" s="81">
        <f>SUM(Y13:Y15)</f>
        <v>157.67000000000002</v>
      </c>
      <c r="Z23" s="81">
        <f>SUM(Z13:Z15)</f>
        <v>152.53</v>
      </c>
      <c r="AA23" s="81">
        <f>SUM(AA13:AA15)</f>
        <v>143.49</v>
      </c>
    </row>
    <row r="24" spans="1:31" x14ac:dyDescent="0.25">
      <c r="A24" s="21" t="s">
        <v>81</v>
      </c>
      <c r="B24" s="12"/>
      <c r="C24" s="12">
        <f>SUM(C2:C23)</f>
        <v>350</v>
      </c>
      <c r="D24" s="13"/>
      <c r="E24" s="13"/>
      <c r="F24" s="13">
        <f>SUM(F2:F23)</f>
        <v>26788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78</v>
      </c>
      <c r="X24" s="757" t="s">
        <v>888</v>
      </c>
      <c r="Z24" s="227">
        <f>(Z23-Y23)/Y23</f>
        <v>-3.259973362085377E-2</v>
      </c>
      <c r="AA24" s="227">
        <f>(AA23-Z23)/Z23</f>
        <v>-5.9267029436832049E-2</v>
      </c>
    </row>
    <row r="25" spans="1:31" ht="15.75" thickBot="1" x14ac:dyDescent="0.3">
      <c r="A25" s="347" t="s">
        <v>194</v>
      </c>
      <c r="B25" s="348"/>
      <c r="C25" s="349">
        <f>SumByColor($A$25,C2:C23)</f>
        <v>150</v>
      </c>
      <c r="D25" s="349"/>
      <c r="E25" s="349"/>
      <c r="F25" s="350">
        <f>SumByColor($A$25,F2:F23)</f>
        <v>11367</v>
      </c>
      <c r="G25" s="349"/>
      <c r="H25" s="349">
        <f>SumByColor($A$25,H2:H23)</f>
        <v>150</v>
      </c>
      <c r="I25" s="349"/>
      <c r="J25" s="349"/>
      <c r="K25" s="350">
        <f>SumByColor($A$25,K2:K23)</f>
        <v>11676</v>
      </c>
      <c r="L25" s="349"/>
      <c r="M25" s="350">
        <f>SumByColor($A$25,M2:M23)</f>
        <v>78</v>
      </c>
      <c r="X25" s="757" t="s">
        <v>873</v>
      </c>
      <c r="Y25" s="760">
        <f>Y23/Y21</f>
        <v>0.81740888589351457</v>
      </c>
      <c r="Z25" s="760">
        <f>Z23/Z21</f>
        <v>0.81566844919786097</v>
      </c>
      <c r="AA25" s="760">
        <f>AA23/AA21</f>
        <v>0.82276376146788999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2">C30*(E30-D30)</f>
        <v>39.000000000000057</v>
      </c>
      <c r="G30" s="39">
        <f t="shared" ref="G30:G40" si="3">D30*C30</f>
        <v>4094</v>
      </c>
      <c r="H30" s="226">
        <f t="shared" ref="H30:H40" si="4">(E30-D30)/D30</f>
        <v>9.5261358085002579E-3</v>
      </c>
      <c r="I30" s="344"/>
      <c r="J30" s="10"/>
      <c r="K30" s="10"/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6">
        <f t="shared" si="4"/>
        <v>3.9325842696629199E-2</v>
      </c>
      <c r="I31" s="345"/>
      <c r="J31" s="10"/>
      <c r="K31" s="10"/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6">
        <f t="shared" si="4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6">
        <f t="shared" si="4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7">
        <f t="shared" si="4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7">
        <f t="shared" si="4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7">
        <f t="shared" si="4"/>
        <v>-4.2813636015705522E-2</v>
      </c>
      <c r="I36" s="197" t="s">
        <v>819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7">
        <f t="shared" si="4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7">
        <f t="shared" si="4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7">
        <f t="shared" si="4"/>
        <v>-6.0245328652631269E-2</v>
      </c>
      <c r="I39" s="197" t="s">
        <v>830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2"/>
        <v>-550.27500000000134</v>
      </c>
      <c r="G40" s="39">
        <f t="shared" si="3"/>
        <v>11503.275000000001</v>
      </c>
      <c r="H40" s="227">
        <f t="shared" si="4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5">C41*(E41-D41)</f>
        <v>-651.29999999999984</v>
      </c>
      <c r="G41" s="39">
        <f t="shared" ref="G41" si="6">D41*C41</f>
        <v>11451.3</v>
      </c>
      <c r="H41" s="227">
        <f t="shared" ref="H41" si="7">(E41-D41)/D41</f>
        <v>-5.6875638573786365E-2</v>
      </c>
      <c r="I41" s="345" t="s">
        <v>890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" si="8">C42*(E42-D42)</f>
        <v>-706.00000000000023</v>
      </c>
      <c r="G42" s="39">
        <f t="shared" ref="G42" si="9">D42*C42</f>
        <v>15034</v>
      </c>
      <c r="H42" s="227">
        <f t="shared" ref="H42" si="10">(E42-D42)/D42</f>
        <v>-4.6960223493414943E-2</v>
      </c>
      <c r="I42" s="197">
        <v>75</v>
      </c>
      <c r="J42" s="10"/>
      <c r="K42" s="39">
        <v>-47</v>
      </c>
      <c r="O42" s="765" t="s">
        <v>78</v>
      </c>
      <c r="P42" s="765"/>
      <c r="T42" s="89" t="s">
        <v>112</v>
      </c>
    </row>
    <row r="43" spans="1:22" ht="15.75" thickTop="1" x14ac:dyDescent="0.25">
      <c r="B43" s="188"/>
      <c r="C43" s="10"/>
      <c r="D43" s="39"/>
      <c r="E43" s="39"/>
      <c r="F43" s="39"/>
      <c r="G43" s="39"/>
      <c r="H43" s="226"/>
      <c r="I43" s="344"/>
      <c r="J43" s="10"/>
      <c r="K43" s="39"/>
      <c r="O43" s="81">
        <v>1.1000000000000001</v>
      </c>
      <c r="P43" s="81">
        <f>O43*$Q$4</f>
        <v>78.804000000000002</v>
      </c>
      <c r="Q43" s="2"/>
      <c r="T43" s="125" t="s">
        <v>97</v>
      </c>
      <c r="U43" s="96">
        <v>66.98</v>
      </c>
      <c r="V43" s="761"/>
    </row>
    <row r="44" spans="1:22" x14ac:dyDescent="0.25">
      <c r="B44" s="10"/>
      <c r="C44" s="10"/>
      <c r="D44" s="39"/>
      <c r="E44" s="39"/>
      <c r="F44" s="39"/>
      <c r="G44" s="39"/>
      <c r="H44" s="227"/>
      <c r="I44" s="345"/>
      <c r="J44" s="10"/>
      <c r="K44" s="39"/>
      <c r="O44" s="81">
        <v>1.0900000000000001</v>
      </c>
      <c r="P44" s="81">
        <f t="shared" ref="P44:P63" si="11">O44*$Q$4</f>
        <v>78.087600000000009</v>
      </c>
      <c r="Q44" s="2"/>
      <c r="T44" s="91" t="s">
        <v>98</v>
      </c>
      <c r="U44" s="86">
        <v>67.05</v>
      </c>
      <c r="V44" s="86"/>
    </row>
    <row r="45" spans="1:22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39"/>
      <c r="O45" s="81">
        <v>1.08</v>
      </c>
      <c r="P45" s="81">
        <f t="shared" si="11"/>
        <v>77.371200000000002</v>
      </c>
      <c r="Q45" s="2"/>
      <c r="T45" s="91" t="s">
        <v>99</v>
      </c>
      <c r="U45" s="86" t="s">
        <v>695</v>
      </c>
      <c r="V45" s="86"/>
    </row>
    <row r="46" spans="1:22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39"/>
      <c r="O46" s="81">
        <v>1.07</v>
      </c>
      <c r="P46" s="81">
        <f t="shared" si="11"/>
        <v>76.654800000000009</v>
      </c>
      <c r="Q46" s="2"/>
      <c r="T46" s="91" t="s">
        <v>100</v>
      </c>
      <c r="U46" s="86" t="s">
        <v>696</v>
      </c>
      <c r="V46" s="86"/>
    </row>
    <row r="47" spans="1:22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39"/>
      <c r="O47" s="81">
        <v>1.06</v>
      </c>
      <c r="P47" s="81">
        <f t="shared" si="11"/>
        <v>75.938400000000001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39"/>
      <c r="O48" s="81">
        <v>1.05</v>
      </c>
      <c r="P48" s="81">
        <f t="shared" si="11"/>
        <v>75.222000000000008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1"/>
        <v>74.505600000000001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1"/>
        <v>73.789200000000008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1"/>
        <v>73.072800000000001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1"/>
        <v>72.356400000000008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1"/>
        <v>71.64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11"/>
        <v>70.923599999999993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1"/>
        <v>70.2072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12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1"/>
        <v>69.490799999999993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12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1"/>
        <v>68.7744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12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1"/>
        <v>68.057999999999993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12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1"/>
        <v>67.3416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12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1"/>
        <v>66.625200000000007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12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1"/>
        <v>65.908799999999999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12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1"/>
        <v>65.192400000000006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12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1"/>
        <v>64.475999999999999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12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12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13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12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13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12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13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12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13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12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13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12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13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12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13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12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13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12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13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12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13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12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13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12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13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12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13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12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13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12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13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12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13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12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14">C106*(E106-D106)</f>
        <v>103.99999999999991</v>
      </c>
      <c r="G106" s="372">
        <f t="shared" ref="G106:G169" si="15">D106*C106</f>
        <v>2555</v>
      </c>
      <c r="H106" s="373">
        <f t="shared" ref="H106:H169" si="1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14"/>
        <v>-54.250000000000043</v>
      </c>
      <c r="G107" s="372">
        <f t="shared" si="15"/>
        <v>2555</v>
      </c>
      <c r="H107" s="373">
        <f t="shared" si="1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14"/>
        <v>16.499999999999915</v>
      </c>
      <c r="G108" s="372">
        <f t="shared" si="15"/>
        <v>2555</v>
      </c>
      <c r="H108" s="373">
        <f t="shared" si="1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14"/>
        <v>-143.99999999999977</v>
      </c>
      <c r="G109" s="372">
        <f t="shared" si="15"/>
        <v>4956.5</v>
      </c>
      <c r="H109" s="373">
        <f t="shared" si="1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14"/>
        <v>-819.60000000000059</v>
      </c>
      <c r="G110" s="372">
        <f t="shared" si="15"/>
        <v>5782.2000000000007</v>
      </c>
      <c r="H110" s="373">
        <f t="shared" si="1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14"/>
        <v>-539</v>
      </c>
      <c r="G111" s="372">
        <f t="shared" si="15"/>
        <v>4901.5</v>
      </c>
      <c r="H111" s="373">
        <f t="shared" si="1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14"/>
        <v>-500.5000000000004</v>
      </c>
      <c r="G112" s="372">
        <f t="shared" si="15"/>
        <v>6662.6</v>
      </c>
      <c r="H112" s="374">
        <f t="shared" si="1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14"/>
        <v>-384.30000000000064</v>
      </c>
      <c r="G113" s="372">
        <f t="shared" si="15"/>
        <v>6662.6</v>
      </c>
      <c r="H113" s="374">
        <f t="shared" si="1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14"/>
        <v>-446.6000000000007</v>
      </c>
      <c r="G114" s="372">
        <f t="shared" si="15"/>
        <v>6662.6</v>
      </c>
      <c r="H114" s="374">
        <f t="shared" si="1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15"/>
        <v>6662.32</v>
      </c>
      <c r="H115" s="374">
        <f t="shared" si="1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15"/>
        <v>4850.55</v>
      </c>
      <c r="H116" s="374">
        <f t="shared" si="1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15"/>
        <v>4850.55</v>
      </c>
      <c r="H117" s="374">
        <f t="shared" si="1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7">C118*(E118-D118)</f>
        <v>-221.95000000000036</v>
      </c>
      <c r="G118" s="372">
        <f t="shared" si="15"/>
        <v>4820.4500000000007</v>
      </c>
      <c r="H118" s="374">
        <f t="shared" si="1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7"/>
        <v>-15.950000000000131</v>
      </c>
      <c r="G119" s="372">
        <f t="shared" si="15"/>
        <v>4820.4500000000007</v>
      </c>
      <c r="H119" s="374">
        <f t="shared" si="1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7"/>
        <v>94.050000000000011</v>
      </c>
      <c r="G120" s="372">
        <f t="shared" si="15"/>
        <v>4820.4500000000007</v>
      </c>
      <c r="H120" s="374">
        <f t="shared" si="1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7"/>
        <v>145.74999999999994</v>
      </c>
      <c r="G121" s="372">
        <f t="shared" si="15"/>
        <v>2334.25</v>
      </c>
      <c r="H121" s="374">
        <f t="shared" si="1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7"/>
        <v>59.499999999999886</v>
      </c>
      <c r="G122" s="372">
        <f t="shared" si="15"/>
        <v>4790.5</v>
      </c>
      <c r="H122" s="374">
        <f t="shared" si="1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7"/>
        <v>-422.59000000000043</v>
      </c>
      <c r="G123" s="372">
        <f t="shared" si="15"/>
        <v>6597.29</v>
      </c>
      <c r="H123" s="374">
        <f t="shared" si="1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7"/>
        <v>-461.29999999999995</v>
      </c>
      <c r="G124" s="372">
        <f t="shared" si="15"/>
        <v>9282.2999999999993</v>
      </c>
      <c r="H124" s="374">
        <f t="shared" si="1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7"/>
        <v>-814.29999999999859</v>
      </c>
      <c r="G125" s="372">
        <f t="shared" si="15"/>
        <v>9282.2999999999993</v>
      </c>
      <c r="H125" s="374">
        <f t="shared" si="1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7"/>
        <v>-1005.2999999999997</v>
      </c>
      <c r="G126" s="372">
        <f t="shared" si="15"/>
        <v>9282.2999999999993</v>
      </c>
      <c r="H126" s="374">
        <f t="shared" si="1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7"/>
        <v>-659.99999999999943</v>
      </c>
      <c r="G127" s="372">
        <f t="shared" si="15"/>
        <v>9282</v>
      </c>
      <c r="H127" s="374">
        <f t="shared" si="1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7"/>
        <v>-522.29999999999995</v>
      </c>
      <c r="G128" s="372">
        <f t="shared" si="15"/>
        <v>9282.2999999999993</v>
      </c>
      <c r="H128" s="374">
        <f t="shared" si="1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7"/>
        <v>-925</v>
      </c>
      <c r="G129" s="372">
        <f t="shared" si="15"/>
        <v>9282</v>
      </c>
      <c r="H129" s="374">
        <f t="shared" si="1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7"/>
        <v>-1102.9999999999986</v>
      </c>
      <c r="G130" s="372">
        <f t="shared" si="15"/>
        <v>9282</v>
      </c>
      <c r="H130" s="374">
        <f t="shared" si="1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7"/>
        <v>-1235.4000000000015</v>
      </c>
      <c r="G131" s="372">
        <f t="shared" si="15"/>
        <v>17329.400000000001</v>
      </c>
      <c r="H131" s="374">
        <f t="shared" si="1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7"/>
        <v>-1679.400000000001</v>
      </c>
      <c r="G132" s="372">
        <f t="shared" si="15"/>
        <v>17329.400000000001</v>
      </c>
      <c r="H132" s="374">
        <f t="shared" si="1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7"/>
        <v>-867.40000000000066</v>
      </c>
      <c r="G133" s="372">
        <f t="shared" si="15"/>
        <v>17329.400000000001</v>
      </c>
      <c r="H133" s="374">
        <f t="shared" si="1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7"/>
        <v>-828.30000000000155</v>
      </c>
      <c r="G134" s="372">
        <f t="shared" si="15"/>
        <v>17282.3</v>
      </c>
      <c r="H134" s="374">
        <f t="shared" si="1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7"/>
        <v>-422.48000000000019</v>
      </c>
      <c r="G135" s="372">
        <f t="shared" si="15"/>
        <v>8908.48</v>
      </c>
      <c r="H135" s="374">
        <f t="shared" si="1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7"/>
        <v>-519.48</v>
      </c>
      <c r="G136" s="372">
        <f t="shared" si="15"/>
        <v>8908.48</v>
      </c>
      <c r="H136" s="374">
        <f t="shared" si="1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7"/>
        <v>-253.48000000000042</v>
      </c>
      <c r="G137" s="372">
        <f t="shared" si="15"/>
        <v>8908.48</v>
      </c>
      <c r="H137" s="374">
        <f t="shared" si="1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7"/>
        <v>-215.47999999999945</v>
      </c>
      <c r="G138" s="372">
        <f t="shared" si="15"/>
        <v>8908.48</v>
      </c>
      <c r="H138" s="374">
        <f t="shared" si="1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7"/>
        <v>-364.48000000000036</v>
      </c>
      <c r="G139" s="372">
        <f t="shared" si="15"/>
        <v>8908.48</v>
      </c>
      <c r="H139" s="374">
        <f t="shared" si="1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7"/>
        <v>-242.48000000000047</v>
      </c>
      <c r="G140" s="372">
        <f t="shared" si="15"/>
        <v>8908.48</v>
      </c>
      <c r="H140" s="374">
        <f t="shared" si="1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7"/>
        <v>-184.48000000000064</v>
      </c>
      <c r="G141" s="372">
        <f t="shared" si="15"/>
        <v>8908.48</v>
      </c>
      <c r="H141" s="374">
        <f t="shared" si="1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7"/>
        <v>-253.48000000000042</v>
      </c>
      <c r="G142" s="372">
        <f t="shared" si="15"/>
        <v>8908.48</v>
      </c>
      <c r="H142" s="374">
        <f t="shared" si="1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7"/>
        <v>-53.480000000000416</v>
      </c>
      <c r="G143" s="372">
        <f t="shared" si="15"/>
        <v>8908.48</v>
      </c>
      <c r="H143" s="374">
        <f t="shared" si="1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7"/>
        <v>-795.27600000000064</v>
      </c>
      <c r="G144" s="372">
        <f t="shared" si="15"/>
        <v>10521.276</v>
      </c>
      <c r="H144" s="374">
        <f t="shared" si="1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7"/>
        <v>-982.18499999999972</v>
      </c>
      <c r="G145" s="372">
        <f t="shared" si="15"/>
        <v>12902.684999999999</v>
      </c>
      <c r="H145" s="374">
        <f t="shared" si="1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7"/>
        <v>-1067.6849999999988</v>
      </c>
      <c r="G146" s="372">
        <f t="shared" si="15"/>
        <v>12902.684999999999</v>
      </c>
      <c r="H146" s="374">
        <f t="shared" si="1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7"/>
        <v>-955.18499999999881</v>
      </c>
      <c r="G147" s="372">
        <f t="shared" si="15"/>
        <v>12902.684999999999</v>
      </c>
      <c r="H147" s="374">
        <f t="shared" si="1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7"/>
        <v>-797.68499999999915</v>
      </c>
      <c r="G148" s="372">
        <f t="shared" si="15"/>
        <v>12902.684999999999</v>
      </c>
      <c r="H148" s="374">
        <f t="shared" si="1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7"/>
        <v>-814.18499999999904</v>
      </c>
      <c r="G149" s="372">
        <f t="shared" si="15"/>
        <v>12902.684999999999</v>
      </c>
      <c r="H149" s="374">
        <f t="shared" si="1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7"/>
        <v>-752.6849999999996</v>
      </c>
      <c r="G150" s="372">
        <f t="shared" si="15"/>
        <v>12902.684999999999</v>
      </c>
      <c r="H150" s="374">
        <f t="shared" si="1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7"/>
        <v>-682.18499999999972</v>
      </c>
      <c r="G151" s="372">
        <f t="shared" si="15"/>
        <v>12902.684999999999</v>
      </c>
      <c r="H151" s="374">
        <f t="shared" si="1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7"/>
        <v>-827.6849999999996</v>
      </c>
      <c r="G152" s="372">
        <f t="shared" si="15"/>
        <v>12902.684999999999</v>
      </c>
      <c r="H152" s="374">
        <f t="shared" si="1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7"/>
        <v>-890.68499999999983</v>
      </c>
      <c r="G153" s="372">
        <f t="shared" si="15"/>
        <v>12902.684999999999</v>
      </c>
      <c r="H153" s="374">
        <f t="shared" si="1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7"/>
        <v>-927.38400000000081</v>
      </c>
      <c r="G154" s="372">
        <f t="shared" si="15"/>
        <v>14488.284</v>
      </c>
      <c r="H154" s="374">
        <f t="shared" si="1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7"/>
        <v>-1241.8839999999998</v>
      </c>
      <c r="G155" s="372">
        <f t="shared" si="15"/>
        <v>14488.284</v>
      </c>
      <c r="H155" s="374">
        <f t="shared" si="1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7"/>
        <v>-1334.6800000000003</v>
      </c>
      <c r="G156" s="372">
        <f t="shared" si="15"/>
        <v>16818.68</v>
      </c>
      <c r="H156" s="374">
        <f t="shared" si="1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7"/>
        <v>-1440.6800000000003</v>
      </c>
      <c r="G157" s="372">
        <f t="shared" si="15"/>
        <v>16818.68</v>
      </c>
      <c r="H157" s="374">
        <f t="shared" si="1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7"/>
        <v>-1242.6800000000014</v>
      </c>
      <c r="G158" s="372">
        <f t="shared" si="15"/>
        <v>16818.68</v>
      </c>
      <c r="H158" s="374">
        <f t="shared" si="1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7"/>
        <v>-1020.6800000000015</v>
      </c>
      <c r="G159" s="372">
        <f t="shared" si="15"/>
        <v>16818.68</v>
      </c>
      <c r="H159" s="374">
        <f t="shared" si="1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7"/>
        <v>-462.68000000000029</v>
      </c>
      <c r="G160" s="372">
        <f t="shared" si="15"/>
        <v>16818.68</v>
      </c>
      <c r="H160" s="374">
        <f t="shared" si="1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7"/>
        <v>-514.68000000000131</v>
      </c>
      <c r="G161" s="372">
        <f t="shared" si="15"/>
        <v>16818.68</v>
      </c>
      <c r="H161" s="374">
        <f t="shared" si="1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7"/>
        <v>-968.68000000000052</v>
      </c>
      <c r="G162" s="372">
        <f t="shared" si="15"/>
        <v>16818.68</v>
      </c>
      <c r="H162" s="374">
        <f t="shared" si="1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7"/>
        <v>-900.67999999999984</v>
      </c>
      <c r="G163" s="372">
        <f t="shared" si="15"/>
        <v>16724.68</v>
      </c>
      <c r="H163" s="374">
        <f t="shared" si="1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7"/>
        <v>-1097.7599999999995</v>
      </c>
      <c r="G164" s="372">
        <f t="shared" si="15"/>
        <v>16703.759999999998</v>
      </c>
      <c r="H164" s="374">
        <f t="shared" si="1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7"/>
        <v>-1470.25</v>
      </c>
      <c r="G165" s="372">
        <f t="shared" si="15"/>
        <v>20522.75</v>
      </c>
      <c r="H165" s="374">
        <f t="shared" si="1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7"/>
        <v>-1712.7499999999998</v>
      </c>
      <c r="G166" s="372">
        <f t="shared" si="15"/>
        <v>20522.75</v>
      </c>
      <c r="H166" s="374">
        <f t="shared" si="1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7"/>
        <v>-2170.2499999999995</v>
      </c>
      <c r="G167" s="372">
        <f t="shared" si="15"/>
        <v>20522.75</v>
      </c>
      <c r="H167" s="374">
        <f t="shared" si="1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7"/>
        <v>-2395.2499999999973</v>
      </c>
      <c r="G168" s="372">
        <f t="shared" si="15"/>
        <v>20522.75</v>
      </c>
      <c r="H168" s="374">
        <f t="shared" si="1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7"/>
        <v>-1409.9999999999995</v>
      </c>
      <c r="G169" s="372">
        <f t="shared" si="15"/>
        <v>16498</v>
      </c>
      <c r="H169" s="374">
        <f t="shared" si="1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7"/>
        <v>-1757.9999999999984</v>
      </c>
      <c r="G170" s="372">
        <f t="shared" ref="G170:G202" si="18">D170*C170</f>
        <v>16498</v>
      </c>
      <c r="H170" s="374">
        <f t="shared" ref="H170:H204" si="1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7"/>
        <v>-1954.0000000000007</v>
      </c>
      <c r="G171" s="372">
        <f t="shared" si="18"/>
        <v>20164</v>
      </c>
      <c r="H171" s="374">
        <f t="shared" si="1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7"/>
        <v>-1457.1799999999996</v>
      </c>
      <c r="G172" s="372">
        <f t="shared" si="18"/>
        <v>16425.18</v>
      </c>
      <c r="H172" s="374">
        <f t="shared" si="1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7"/>
        <v>-1412.67</v>
      </c>
      <c r="G173" s="372">
        <f t="shared" si="18"/>
        <v>12638.67</v>
      </c>
      <c r="H173" s="374">
        <f t="shared" si="1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7"/>
        <v>-1429.6799999999989</v>
      </c>
      <c r="G174" s="372">
        <f t="shared" si="18"/>
        <v>16397.68</v>
      </c>
      <c r="H174" s="374">
        <f t="shared" si="1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7"/>
        <v>-2201.6750000000015</v>
      </c>
      <c r="G175" s="372">
        <f t="shared" si="18"/>
        <v>20221.675000000003</v>
      </c>
      <c r="H175" s="374">
        <f t="shared" si="1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7"/>
        <v>-1864.1749999999995</v>
      </c>
      <c r="G176" s="372">
        <f t="shared" si="18"/>
        <v>19884.174999999999</v>
      </c>
      <c r="H176" s="374">
        <f t="shared" si="1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7"/>
        <v>-1373.260000000002</v>
      </c>
      <c r="G177" s="372">
        <f t="shared" si="18"/>
        <v>16205.260000000002</v>
      </c>
      <c r="H177" s="374">
        <f t="shared" si="1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7"/>
        <v>-929.26000000000215</v>
      </c>
      <c r="G178" s="372">
        <f t="shared" si="18"/>
        <v>16205.260000000002</v>
      </c>
      <c r="H178" s="374">
        <f t="shared" si="1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7"/>
        <v>-1451.260000000002</v>
      </c>
      <c r="G179" s="372">
        <f t="shared" si="18"/>
        <v>16205.260000000002</v>
      </c>
      <c r="H179" s="374">
        <f t="shared" si="1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7"/>
        <v>-1821.7500000000016</v>
      </c>
      <c r="G180" s="372">
        <f t="shared" si="18"/>
        <v>19799.25</v>
      </c>
      <c r="H180" s="374">
        <f t="shared" si="1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7"/>
        <v>-2035.2599999999995</v>
      </c>
      <c r="G181" s="372">
        <f t="shared" si="18"/>
        <v>23338.260000000002</v>
      </c>
      <c r="H181" s="374">
        <f t="shared" si="1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20">C182*(E182-D182)</f>
        <v>-1804.4750000000001</v>
      </c>
      <c r="G182" s="372">
        <f t="shared" si="18"/>
        <v>19749.474999999999</v>
      </c>
      <c r="H182" s="374">
        <f t="shared" si="1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20"/>
        <v>-1934.474999999999</v>
      </c>
      <c r="G183" s="372">
        <f t="shared" si="18"/>
        <v>19749.474999999999</v>
      </c>
      <c r="H183" s="374">
        <f t="shared" si="1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20"/>
        <v>-1664.4749999999995</v>
      </c>
      <c r="G184" s="372">
        <f t="shared" si="18"/>
        <v>19749.474999999999</v>
      </c>
      <c r="H184" s="374">
        <f t="shared" si="1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20"/>
        <v>-1284.3300000000027</v>
      </c>
      <c r="G185" s="372">
        <f t="shared" si="18"/>
        <v>23223.33</v>
      </c>
      <c r="H185" s="374">
        <f t="shared" si="1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20"/>
        <v>-3507.3149999999991</v>
      </c>
      <c r="G186" s="372">
        <f t="shared" si="18"/>
        <v>26607.314999999999</v>
      </c>
      <c r="H186" s="374">
        <f t="shared" si="1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20"/>
        <v>-2464.409999999998</v>
      </c>
      <c r="G187" s="372">
        <f t="shared" si="18"/>
        <v>23158.41</v>
      </c>
      <c r="H187" s="374">
        <f t="shared" si="1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20"/>
        <v>-2221</v>
      </c>
      <c r="G188" s="372">
        <f t="shared" si="18"/>
        <v>19671</v>
      </c>
      <c r="H188" s="374">
        <f t="shared" si="1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20"/>
        <v>-2463.5</v>
      </c>
      <c r="G189" s="372">
        <f t="shared" si="18"/>
        <v>19671</v>
      </c>
      <c r="H189" s="374">
        <f t="shared" si="1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20"/>
        <v>-2186</v>
      </c>
      <c r="G190" s="372">
        <f t="shared" si="18"/>
        <v>19671</v>
      </c>
      <c r="H190" s="374">
        <f t="shared" si="1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20"/>
        <v>-2728.5000000000005</v>
      </c>
      <c r="G191" s="372">
        <f t="shared" si="18"/>
        <v>19671</v>
      </c>
      <c r="H191" s="374">
        <f t="shared" si="1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20"/>
        <v>-2553.4999999999995</v>
      </c>
      <c r="G192" s="372">
        <f t="shared" si="18"/>
        <v>19671</v>
      </c>
      <c r="H192" s="374">
        <f t="shared" si="1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20"/>
        <v>-2793.4999999999982</v>
      </c>
      <c r="G193" s="372">
        <f t="shared" si="18"/>
        <v>19671</v>
      </c>
      <c r="H193" s="374">
        <f t="shared" si="1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20"/>
        <v>-2561</v>
      </c>
      <c r="G194" s="372">
        <f t="shared" si="18"/>
        <v>19541</v>
      </c>
      <c r="H194" s="374">
        <f t="shared" si="1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20"/>
        <v>-3036.0000000000014</v>
      </c>
      <c r="G195" s="372">
        <f t="shared" si="18"/>
        <v>19541</v>
      </c>
      <c r="H195" s="374">
        <f t="shared" si="1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20"/>
        <v>-2591.0000000000009</v>
      </c>
      <c r="G196" s="372">
        <f t="shared" si="18"/>
        <v>19541</v>
      </c>
      <c r="H196" s="374">
        <f t="shared" si="1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20"/>
        <v>-1716.0000000000011</v>
      </c>
      <c r="G197" s="372">
        <f t="shared" si="18"/>
        <v>19411</v>
      </c>
      <c r="H197" s="374">
        <f t="shared" si="1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20"/>
        <v>-829.07999999999902</v>
      </c>
      <c r="G198" s="372">
        <f t="shared" si="18"/>
        <v>15707.08</v>
      </c>
      <c r="H198" s="374">
        <f t="shared" si="19"/>
        <v>-5.2783840153612198E-2</v>
      </c>
      <c r="I198" s="717" t="s">
        <v>763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20"/>
        <v>-490.00000000000057</v>
      </c>
      <c r="G199" s="372">
        <f t="shared" si="18"/>
        <v>15708.000000000002</v>
      </c>
      <c r="H199" s="374">
        <f t="shared" si="1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20"/>
        <v>-1076.0000000000018</v>
      </c>
      <c r="G200" s="372">
        <f t="shared" si="18"/>
        <v>15708.000000000002</v>
      </c>
      <c r="H200" s="374">
        <f t="shared" si="1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20"/>
        <v>474.00000000000091</v>
      </c>
      <c r="G201" s="372">
        <f t="shared" si="18"/>
        <v>7648.9999999999991</v>
      </c>
      <c r="H201" s="374">
        <f t="shared" si="19"/>
        <v>6.1968884821545424E-2</v>
      </c>
      <c r="I201" s="717" t="s">
        <v>750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20"/>
        <v>696.99999999999989</v>
      </c>
      <c r="G202" s="372">
        <f t="shared" si="18"/>
        <v>3490.5</v>
      </c>
      <c r="H202" s="374">
        <f t="shared" si="1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20"/>
        <v>671.99999999999989</v>
      </c>
      <c r="G203" s="372"/>
      <c r="H203" s="374">
        <f t="shared" si="1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20"/>
        <v>713.65000000000055</v>
      </c>
      <c r="G204" s="372">
        <f t="shared" ref="G204" si="21">D204*C204</f>
        <v>3435.3499999999995</v>
      </c>
      <c r="H204" s="374">
        <f t="shared" si="1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4:I45 F44:F45 H48:I52 F48:F52 I31:I32 H34 H35:I35 H37:I37 H36 H38:H39 F34:F42 H40:I41 H42">
    <cfRule type="expression" dxfId="115" priority="74">
      <formula>F31&gt;0</formula>
    </cfRule>
    <cfRule type="expression" dxfId="114" priority="75">
      <formula>F31&lt;0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47 F30:F33">
    <cfRule type="expression" dxfId="113" priority="57">
      <formula>F30&gt;0</formula>
    </cfRule>
    <cfRule type="expression" dxfId="112" priority="58">
      <formula>F30&lt;0</formula>
    </cfRule>
  </conditionalFormatting>
  <conditionalFormatting sqref="H30:I30 H43:I43 H47:I47 H31:H33">
    <cfRule type="expression" dxfId="111" priority="55">
      <formula>H30&gt;0</formula>
    </cfRule>
    <cfRule type="expression" dxfId="110" priority="56">
      <formula>H30&lt;0</formula>
    </cfRule>
  </conditionalFormatting>
  <conditionalFormatting sqref="Q8">
    <cfRule type="expression" dxfId="109" priority="49">
      <formula>Q8&gt;0</formula>
    </cfRule>
    <cfRule type="expression" dxfId="108" priority="50">
      <formula>Q8&lt;0</formula>
    </cfRule>
  </conditionalFormatting>
  <conditionalFormatting sqref="Q7">
    <cfRule type="expression" dxfId="107" priority="51">
      <formula>Q7&gt;0</formula>
    </cfRule>
    <cfRule type="expression" dxfId="106" priority="5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5" priority="37">
      <formula>F115&gt;0</formula>
    </cfRule>
    <cfRule type="expression" dxfId="104" priority="38">
      <formula>F115&lt;0</formula>
    </cfRule>
  </conditionalFormatting>
  <conditionalFormatting sqref="F112:F114">
    <cfRule type="expression" dxfId="103" priority="35">
      <formula>F112&gt;0</formula>
    </cfRule>
    <cfRule type="expression" dxfId="102" priority="36">
      <formula>F112&lt;0</formula>
    </cfRule>
  </conditionalFormatting>
  <conditionalFormatting sqref="H112:I112">
    <cfRule type="expression" dxfId="101" priority="33">
      <formula>H112&gt;0</formula>
    </cfRule>
    <cfRule type="expression" dxfId="100" priority="34">
      <formula>H112&lt;0</formula>
    </cfRule>
  </conditionalFormatting>
  <conditionalFormatting sqref="H113:I113">
    <cfRule type="expression" dxfId="99" priority="31">
      <formula>H113&gt;0</formula>
    </cfRule>
    <cfRule type="expression" dxfId="98" priority="32">
      <formula>H113&lt;0</formula>
    </cfRule>
  </conditionalFormatting>
  <conditionalFormatting sqref="H114:I114">
    <cfRule type="expression" dxfId="97" priority="29">
      <formula>H114&gt;0</formula>
    </cfRule>
    <cfRule type="expression" dxfId="96" priority="30">
      <formula>H114&lt;0</formula>
    </cfRule>
  </conditionalFormatting>
  <conditionalFormatting sqref="F105:F111">
    <cfRule type="expression" dxfId="95" priority="27">
      <formula>F105&gt;0</formula>
    </cfRule>
    <cfRule type="expression" dxfId="94" priority="28">
      <formula>F105&lt;0</formula>
    </cfRule>
  </conditionalFormatting>
  <conditionalFormatting sqref="H105:I111">
    <cfRule type="expression" dxfId="93" priority="25">
      <formula>H105&gt;0</formula>
    </cfRule>
    <cfRule type="expression" dxfId="92" priority="26">
      <formula>H105&lt;0</formula>
    </cfRule>
  </conditionalFormatting>
  <conditionalFormatting sqref="I117 F117:F119">
    <cfRule type="expression" dxfId="91" priority="23">
      <formula>F117&gt;0</formula>
    </cfRule>
    <cfRule type="expression" dxfId="90" priority="24">
      <formula>F117&lt;0</formula>
    </cfRule>
  </conditionalFormatting>
  <conditionalFormatting sqref="F189:F196 H189:H196">
    <cfRule type="expression" dxfId="89" priority="21">
      <formula>F189&gt;0</formula>
    </cfRule>
    <cfRule type="expression" dxfId="88" priority="22">
      <formula>F189&lt;0</formula>
    </cfRule>
  </conditionalFormatting>
  <conditionalFormatting sqref="H202 F202">
    <cfRule type="expression" dxfId="87" priority="19">
      <formula>F202&gt;0</formula>
    </cfRule>
    <cfRule type="expression" dxfId="86" priority="20">
      <formula>F202&lt;0</formula>
    </cfRule>
  </conditionalFormatting>
  <conditionalFormatting sqref="I204">
    <cfRule type="expression" dxfId="85" priority="17">
      <formula>I204&gt;0</formula>
    </cfRule>
    <cfRule type="expression" dxfId="84" priority="18">
      <formula>I204&lt;0</formula>
    </cfRule>
  </conditionalFormatting>
  <conditionalFormatting sqref="H204 F204">
    <cfRule type="expression" dxfId="83" priority="15">
      <formula>F204&gt;0</formula>
    </cfRule>
    <cfRule type="expression" dxfId="82" priority="16">
      <formula>F204&lt;0</formula>
    </cfRule>
  </conditionalFormatting>
  <conditionalFormatting sqref="M54">
    <cfRule type="expression" dxfId="81" priority="13">
      <formula>M54&gt;0</formula>
    </cfRule>
    <cfRule type="expression" dxfId="80" priority="14">
      <formula>M54&lt;0</formula>
    </cfRule>
  </conditionalFormatting>
  <conditionalFormatting sqref="K33:K49">
    <cfRule type="expression" dxfId="79" priority="11">
      <formula>K33&gt;0</formula>
    </cfRule>
    <cfRule type="expression" dxfId="78" priority="12">
      <formula>K33&lt;0</formula>
    </cfRule>
  </conditionalFormatting>
  <conditionalFormatting sqref="Q10">
    <cfRule type="expression" dxfId="77" priority="9">
      <formula>Q10&gt;0</formula>
    </cfRule>
    <cfRule type="expression" dxfId="76" priority="10">
      <formula>Q10&lt;0</formula>
    </cfRule>
  </conditionalFormatting>
  <conditionalFormatting sqref="Z10">
    <cfRule type="expression" dxfId="75" priority="7">
      <formula>Z10&gt;0</formula>
    </cfRule>
    <cfRule type="expression" dxfId="74" priority="8">
      <formula>Z10&lt;0</formula>
    </cfRule>
  </conditionalFormatting>
  <conditionalFormatting sqref="AA10">
    <cfRule type="expression" dxfId="73" priority="5">
      <formula>AA10&gt;0</formula>
    </cfRule>
    <cfRule type="expression" dxfId="72" priority="6">
      <formula>AA10&lt;0</formula>
    </cfRule>
  </conditionalFormatting>
  <conditionalFormatting sqref="Z24">
    <cfRule type="expression" dxfId="71" priority="3">
      <formula>Z24&gt;0</formula>
    </cfRule>
    <cfRule type="expression" dxfId="70" priority="4">
      <formula>Z24&lt;0</formula>
    </cfRule>
  </conditionalFormatting>
  <conditionalFormatting sqref="AA24">
    <cfRule type="expression" dxfId="69" priority="1">
      <formula>AA24&gt;0</formula>
    </cfRule>
    <cfRule type="expression" dxfId="68" priority="2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" formulaRange="1"/>
  </ignoredError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65" t="s">
        <v>78</v>
      </c>
      <c r="P42" s="76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729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60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52.806000000000012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59.29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3557.4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3168.3600000000006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178</v>
      </c>
      <c r="Q7" s="2">
        <f>Q10+Q8</f>
        <v>438.98999999999933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389.03999999999951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134">
        <f>IF(Q2=0, 0, Q8/Q6)</f>
        <v>0.12278907699882571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268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765" t="s">
        <v>78</v>
      </c>
      <c r="P41" s="76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65.219000000000008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64.626100000000008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64.033200000000008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63.440300000000001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62.8474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62.2545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5" si="21">C48*(E48-D48)</f>
        <v>-1145.4900000000002</v>
      </c>
      <c r="G48" s="39">
        <f t="shared" ref="G48:G55" si="22">D48*C48</f>
        <v>16604.490000000002</v>
      </c>
      <c r="H48" s="226">
        <f t="shared" ref="H48:H55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61.6616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817</v>
      </c>
      <c r="J49" s="39">
        <v>-948</v>
      </c>
      <c r="K49" s="39">
        <v>46.9</v>
      </c>
      <c r="O49" s="81">
        <v>1.03</v>
      </c>
      <c r="P49" s="81">
        <f t="shared" si="17"/>
        <v>61.0687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60.4758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832</v>
      </c>
      <c r="J51" s="39">
        <v>-829</v>
      </c>
      <c r="K51" s="39"/>
      <c r="O51" s="81">
        <v>1.01</v>
      </c>
      <c r="P51" s="81">
        <f t="shared" si="17"/>
        <v>59.882899999999999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59.29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58.697099999999999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58.104199999999999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57.511299999999999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7"/>
        <v>56.918399999999998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56.325499999999998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55.732599999999998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55.139700000000005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54.546800000000005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53.953900000000004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53.360999999999997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72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72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65" t="s">
        <v>78</v>
      </c>
      <c r="P41" s="76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65" t="s">
        <v>78</v>
      </c>
      <c r="P45" s="765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65" t="s">
        <v>78</v>
      </c>
      <c r="Q39" s="76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65" t="s">
        <v>78</v>
      </c>
      <c r="P41" s="76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95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CMG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2017-12-31T22:35:22Z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