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6.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3.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4.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5.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6.xml" ContentType="application/vnd.openxmlformats-officedocument.drawing+xml"/>
  <Override PartName="/xl/queryTables/queryTable30.xml" ContentType="application/vnd.openxmlformats-officedocument.spreadsheetml.queryTable+xml"/>
  <Override PartName="/xl/drawings/drawing37.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0.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1.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2.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4.xml" ContentType="application/vnd.openxmlformats-officedocument.drawing+xml"/>
  <Override PartName="/xl/drawings/drawing45.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9.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2.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3.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4.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5.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XLB" sheetId="110" r:id="rId30"/>
    <sheet name="EOG" sheetId="117" state="hidden" r:id="rId31"/>
    <sheet name="TCEHY" sheetId="111" state="hidden" r:id="rId32"/>
    <sheet name="CCL" sheetId="126" state="hidden" r:id="rId33"/>
    <sheet name="DVN" sheetId="116" state="hidden" r:id="rId34"/>
    <sheet name="ET" sheetId="124" r:id="rId35"/>
    <sheet name="KWEB" sheetId="125" state="hidden" r:id="rId36"/>
    <sheet name="MRO" sheetId="25" state="hidden" r:id="rId37"/>
    <sheet name="GE" sheetId="86" state="hidden" r:id="rId38"/>
    <sheet name="XRAY" sheetId="103" state="hidden" r:id="rId39"/>
    <sheet name="ATVI" sheetId="127" state="hidden" r:id="rId40"/>
    <sheet name="CRI" sheetId="114" state="hidden" r:id="rId41"/>
    <sheet name="AOS" sheetId="121" state="hidden" r:id="rId42"/>
    <sheet name="IWM" sheetId="123" state="hidden" r:id="rId43"/>
    <sheet name="PXD" sheetId="119" state="hidden" r:id="rId44"/>
    <sheet name="IPGP" sheetId="120" state="hidden" r:id="rId45"/>
    <sheet name="SLCA" sheetId="122" state="hidden" r:id="rId46"/>
    <sheet name="XLP" sheetId="104" state="hidden" r:id="rId47"/>
    <sheet name="KR" sheetId="51" state="hidden" r:id="rId48"/>
    <sheet name="F" sheetId="54" state="hidden" r:id="rId49"/>
    <sheet name="JNJ" sheetId="68" state="hidden" r:id="rId50"/>
    <sheet name="ULTA" sheetId="81" state="hidden" r:id="rId51"/>
    <sheet name="FRC" sheetId="89" state="hidden" r:id="rId52"/>
    <sheet name="AAP" sheetId="77" state="hidden" r:id="rId53"/>
    <sheet name="CMCSA" sheetId="99" state="hidden" r:id="rId54"/>
    <sheet name="XEC" sheetId="100" state="hidden" r:id="rId55"/>
    <sheet name="WRK" sheetId="108" state="hidden" r:id="rId56"/>
    <sheet name="MO" sheetId="102" state="hidden" r:id="rId57"/>
    <sheet name="T" sheetId="93" state="hidden" r:id="rId58"/>
    <sheet name="COST" sheetId="78" state="hidden" r:id="rId59"/>
    <sheet name="CPN" sheetId="7" state="hidden" r:id="rId60"/>
    <sheet name="EW" sheetId="72" state="hidden" r:id="rId61"/>
    <sheet name="TJX" sheetId="79" state="hidden" r:id="rId62"/>
    <sheet name="QQQ" sheetId="101" state="hidden" r:id="rId63"/>
    <sheet name="WBA" sheetId="84" state="hidden" r:id="rId64"/>
    <sheet name="AZO" sheetId="83" state="hidden" r:id="rId65"/>
    <sheet name="FL" sheetId="98" r:id="rId66"/>
    <sheet name="MLM" sheetId="97" r:id="rId67"/>
    <sheet name="KHC" sheetId="96" state="hidden" r:id="rId68"/>
    <sheet name="KBWY" sheetId="94" state="hidden" r:id="rId69"/>
    <sheet name="AYI" sheetId="92" state="hidden" r:id="rId70"/>
    <sheet name="DIA" sheetId="91" state="hidden" r:id="rId71"/>
    <sheet name="ICE" sheetId="95" state="hidden" r:id="rId72"/>
    <sheet name="NKE" sheetId="50" state="hidden" r:id="rId73"/>
    <sheet name="MOS" sheetId="58" state="hidden" r:id="rId74"/>
    <sheet name="VGK" sheetId="59" state="hidden" r:id="rId75"/>
    <sheet name="CMG" sheetId="87" state="hidden" r:id="rId76"/>
    <sheet name="HAS" sheetId="90" state="hidden" r:id="rId77"/>
    <sheet name="HSIC" sheetId="82" state="hidden" r:id="rId78"/>
    <sheet name="PDCO" sheetId="88" state="hidden" r:id="rId79"/>
    <sheet name="MU" sheetId="17" state="hidden" r:id="rId80"/>
    <sheet name="IP" sheetId="44" state="hidden" r:id="rId81"/>
    <sheet name="INTC" sheetId="13" state="hidden" r:id="rId82"/>
    <sheet name="HES" sheetId="10" state="hidden" r:id="rId83"/>
    <sheet name="UNP" sheetId="20" state="hidden" r:id="rId84"/>
    <sheet name="NCLH" sheetId="67" state="hidden" r:id="rId85"/>
    <sheet name="SPY" sheetId="47" state="hidden" r:id="rId86"/>
    <sheet name="SWKS" sheetId="41" state="hidden" r:id="rId87"/>
    <sheet name="CNI" sheetId="42" state="hidden" r:id="rId88"/>
    <sheet name="WFC" sheetId="45" r:id="rId89"/>
    <sheet name="AA" sheetId="3" state="hidden" r:id="rId90"/>
    <sheet name="CF" sheetId="61" state="hidden" r:id="rId91"/>
    <sheet name="TGT" sheetId="75" state="hidden" r:id="rId92"/>
    <sheet name="NWL" sheetId="46" state="hidden" r:id="rId93"/>
    <sheet name="CPRI" sheetId="16" state="hidden" r:id="rId94"/>
    <sheet name="ALL" sheetId="22" state="hidden" r:id="rId95"/>
    <sheet name="NSC" sheetId="24" state="hidden" r:id="rId96"/>
    <sheet name="AVGO" sheetId="15" state="hidden" r:id="rId97"/>
    <sheet name="UAL" sheetId="52" state="hidden" r:id="rId98"/>
    <sheet name="CAH" sheetId="53" state="hidden" r:id="rId99"/>
    <sheet name="DAL" sheetId="49" state="hidden" r:id="rId100"/>
    <sheet name="TEVA" sheetId="74" state="hidden" r:id="rId101"/>
    <sheet name="DIS" sheetId="34" state="hidden" r:id="rId102"/>
    <sheet name="FTR" sheetId="40" state="hidden" r:id="rId103"/>
    <sheet name="GILD" sheetId="31" r:id="rId104"/>
    <sheet name="WWD" sheetId="28" state="hidden" r:id="rId105"/>
    <sheet name="GIS" sheetId="43" state="hidden" r:id="rId106"/>
    <sheet name="GM" sheetId="29" state="hidden" r:id="rId107"/>
    <sheet name="TMO" sheetId="48" state="hidden" r:id="rId108"/>
    <sheet name="TKR" sheetId="32" state="hidden" r:id="rId109"/>
    <sheet name="UTX" sheetId="30" state="hidden" r:id="rId110"/>
    <sheet name="UNH" sheetId="26" state="hidden" r:id="rId111"/>
  </sheets>
  <functionGroups builtInGroupCount="18"/>
  <definedNames>
    <definedName name="_xlnm._FilterDatabase" localSheetId="0" hidden="1">ACTIVE!$E$1:$M$26</definedName>
    <definedName name="hp?s_AA_Historical_Prices_1" localSheetId="89">AA!$W$1:$AC$68</definedName>
    <definedName name="hp?s_AAPL" localSheetId="8">AAPL!#REF!</definedName>
    <definedName name="hp?s_AKAM_Historical_Prices" localSheetId="16">BMY!$W$1:$AC$70</definedName>
    <definedName name="hp?s_ALL_Historical_Prices" localSheetId="94">ALL!$X$1:$AD$69</definedName>
    <definedName name="hp?s_AVGO" localSheetId="96">AVGO!$W$1:$AC$69</definedName>
    <definedName name="hp?s_AXP_Historical_Prices" localSheetId="9">AXP!$W$1:$AC$70</definedName>
    <definedName name="hp?s_BIIB" localSheetId="3">BIIB!#REF!</definedName>
    <definedName name="hp?s_CAH" localSheetId="98">CAH!#REF!</definedName>
    <definedName name="hp?s_cce" localSheetId="15">CCEP!#REF!</definedName>
    <definedName name="hp?s_CNI" localSheetId="87">CNI!$W$1:$AC$69</definedName>
    <definedName name="hp?s_CPN_Historical_Prices" localSheetId="59">CPN!$W$1:$AC$68</definedName>
    <definedName name="hp?s_DIS" localSheetId="15">CCEP!#REF!</definedName>
    <definedName name="hp?s_DIS" localSheetId="101">DIS!$W$1:$AC$68</definedName>
    <definedName name="hp?s_DIS" localSheetId="102">FTR!#REF!</definedName>
    <definedName name="hp?s_ew_Historical_Prices" localSheetId="60">EW!$W$1:$AC$68</definedName>
    <definedName name="hp?s_foxa" localSheetId="12">FOXA!$W$1:$AC$69</definedName>
    <definedName name="hp?s_GILD" localSheetId="103">GILD!#REF!</definedName>
    <definedName name="hp?s_GIS" localSheetId="105">GIS!#REF!</definedName>
    <definedName name="hp?s_GM" localSheetId="106">GM!$W$1:$AC$69</definedName>
    <definedName name="hp?s_HES" localSheetId="82">HES!$W$1:$AC$69</definedName>
    <definedName name="hp?s_INTC_Historical_Prices" localSheetId="81">INTC!$W$1:$AC$69</definedName>
    <definedName name="hp?s_IP" localSheetId="80">IP!$W$1:$AC$69</definedName>
    <definedName name="hp?s_KORS" localSheetId="93">CPRI!$W$1:$AC$68</definedName>
    <definedName name="hp?s_MYL" localSheetId="4">MYL!$W$1:$AC$68</definedName>
    <definedName name="hp?s_nclh" localSheetId="84">NCLH!$W$1:$AC$68</definedName>
    <definedName name="hp?s_nke" localSheetId="72">NKE!$W$1:$AC$69</definedName>
    <definedName name="hp?s_NWL" localSheetId="92">NWL!#REF!</definedName>
    <definedName name="hp?s_pinc" localSheetId="11">PINC!$W$1:$AC$68</definedName>
    <definedName name="hp?s_SWKS" localSheetId="86">SWKS!$W$1:$AC$69</definedName>
    <definedName name="hp?s_TKR" localSheetId="108">TKR!$W$1:$AC$69</definedName>
    <definedName name="hp?s_tmo" localSheetId="107">TMO!$W$1:$AC$69</definedName>
    <definedName name="hp?s_ual" localSheetId="97">UAL!$W$1:$AC$68</definedName>
    <definedName name="hp?s_UNH" localSheetId="110">UNH!$W$1:$AC$69</definedName>
    <definedName name="hp?s_UTX" localSheetId="109">UTX!$W$1:$AC$69</definedName>
    <definedName name="hp?s_vgk" localSheetId="74">VGK!$W$1:$AC$69</definedName>
    <definedName name="hp?s_WFC" localSheetId="88">WFC!#REF!</definedName>
    <definedName name="hp?s_WWD" localSheetId="104">WWD!$W$1:$AC$69</definedName>
    <definedName name="PL" localSheetId="89">AA!$Q$7</definedName>
    <definedName name="PL" localSheetId="52">#REF!</definedName>
    <definedName name="PL" localSheetId="6">#REF!</definedName>
    <definedName name="PL" localSheetId="24">#REF!</definedName>
    <definedName name="PL" localSheetId="20">#REF!</definedName>
    <definedName name="PL" localSheetId="13">#REF!</definedName>
    <definedName name="PL" localSheetId="41">#REF!</definedName>
    <definedName name="PL" localSheetId="21">#REF!</definedName>
    <definedName name="PL" localSheetId="39">#REF!</definedName>
    <definedName name="PL" localSheetId="9">#REF!</definedName>
    <definedName name="PL" localSheetId="69">#REF!</definedName>
    <definedName name="PL" localSheetId="64">#REF!</definedName>
    <definedName name="PL" localSheetId="16">#REF!</definedName>
    <definedName name="PL" localSheetId="98">#REF!</definedName>
    <definedName name="PL" localSheetId="32">#REF!</definedName>
    <definedName name="PL" localSheetId="90">#REF!</definedName>
    <definedName name="PL" localSheetId="53">#REF!</definedName>
    <definedName name="PL" localSheetId="75">#REF!</definedName>
    <definedName name="PL" localSheetId="58">#REF!</definedName>
    <definedName name="PL" localSheetId="40">#REF!</definedName>
    <definedName name="PL" localSheetId="23">#REF!</definedName>
    <definedName name="PL" localSheetId="10">#REF!</definedName>
    <definedName name="PL" localSheetId="70">#REF!</definedName>
    <definedName name="PL" localSheetId="28">#REF!</definedName>
    <definedName name="PL" localSheetId="33">#REF!</definedName>
    <definedName name="PL" localSheetId="18">#REF!</definedName>
    <definedName name="PL" localSheetId="30">#REF!</definedName>
    <definedName name="PL" localSheetId="34">#REF!</definedName>
    <definedName name="PL" localSheetId="60">#REF!</definedName>
    <definedName name="PL" localSheetId="48">#REF!</definedName>
    <definedName name="PL" localSheetId="25">#REF!</definedName>
    <definedName name="PL" localSheetId="65">#REF!</definedName>
    <definedName name="PL" localSheetId="12">#REF!</definedName>
    <definedName name="PL" localSheetId="51">#REF!</definedName>
    <definedName name="PL" localSheetId="37">#REF!</definedName>
    <definedName name="PL" localSheetId="19">#REF!</definedName>
    <definedName name="PL" localSheetId="76">#REF!</definedName>
    <definedName name="PL" localSheetId="77">#REF!</definedName>
    <definedName name="PL" localSheetId="71">#REF!</definedName>
    <definedName name="PL" localSheetId="22">#REF!</definedName>
    <definedName name="PL" localSheetId="44">#REF!</definedName>
    <definedName name="PL" localSheetId="42">#REF!</definedName>
    <definedName name="PL" localSheetId="49">#REF!</definedName>
    <definedName name="PL" localSheetId="68">#REF!</definedName>
    <definedName name="PL" localSheetId="67">#REF!</definedName>
    <definedName name="PL" localSheetId="47">#REF!</definedName>
    <definedName name="PL" localSheetId="35">#REF!</definedName>
    <definedName name="PL" localSheetId="14">#REF!</definedName>
    <definedName name="PL" localSheetId="66">#REF!</definedName>
    <definedName name="PL" localSheetId="56">#REF!</definedName>
    <definedName name="PL" localSheetId="73">#REF!</definedName>
    <definedName name="PL" localSheetId="4">#REF!</definedName>
    <definedName name="PL" localSheetId="84">NCLH!$Q$7</definedName>
    <definedName name="PL" localSheetId="72">#REF!</definedName>
    <definedName name="PL" localSheetId="7">#REF!</definedName>
    <definedName name="PL" localSheetId="78">#REF!</definedName>
    <definedName name="PL" localSheetId="11">PINC!$Q$7</definedName>
    <definedName name="PL" localSheetId="26">#REF!</definedName>
    <definedName name="PL" localSheetId="43">#REF!</definedName>
    <definedName name="PL" localSheetId="62">#REF!</definedName>
    <definedName name="PL" localSheetId="27">#REF!</definedName>
    <definedName name="PL" localSheetId="45">#REF!</definedName>
    <definedName name="PL" localSheetId="85">SPY!$Q$7</definedName>
    <definedName name="PL" localSheetId="86">SWKS!$Q$7</definedName>
    <definedName name="PL" localSheetId="57">#REF!</definedName>
    <definedName name="PL" localSheetId="31">#REF!</definedName>
    <definedName name="PL" localSheetId="91">#REF!</definedName>
    <definedName name="PL" localSheetId="17">#REF!</definedName>
    <definedName name="PL" localSheetId="61">#REF!</definedName>
    <definedName name="PL" localSheetId="97">#REF!</definedName>
    <definedName name="PL" localSheetId="50">#REF!</definedName>
    <definedName name="PL" localSheetId="74">#REF!</definedName>
    <definedName name="PL" localSheetId="63">#REF!</definedName>
    <definedName name="PL" localSheetId="88">WFC!$Q$7</definedName>
    <definedName name="PL" localSheetId="55">#REF!</definedName>
    <definedName name="PL" localSheetId="54">#REF!</definedName>
    <definedName name="PL" localSheetId="29">#REF!</definedName>
    <definedName name="PL" localSheetId="46">#REF!</definedName>
    <definedName name="PL" localSheetId="38">#REF!</definedName>
    <definedName name="q?s_aa_ql_1" localSheetId="89">AA!$T$40:$U$55</definedName>
    <definedName name="q?s_AKAM" localSheetId="20">AKAM!$T$43:$U$58</definedName>
    <definedName name="q?s_ALL" localSheetId="94">ALL!$T$40:$U$55</definedName>
    <definedName name="q?s_AVGO" localSheetId="96">AVGO!$T$42:$U$57</definedName>
    <definedName name="q?s_AXP" localSheetId="9">AXP!$T$43:$U$58</definedName>
    <definedName name="q?s_BMY_1" localSheetId="16">BMY!$T$43:$U$58</definedName>
    <definedName name="q?s_cce" localSheetId="15">CCEP!$T$43:$U$58</definedName>
    <definedName name="q?s_CF" localSheetId="90">CF!$T$56:$U$71</definedName>
    <definedName name="q?s_CNI" localSheetId="87">CNI!$T$43:$U$58</definedName>
    <definedName name="q?s_CPN" localSheetId="59">CPN!$T$43:$U$58</definedName>
    <definedName name="q?s_dg" localSheetId="10">DG!$T$43:$U$58</definedName>
    <definedName name="q?s_DIS" localSheetId="101">DIS!$T$43:$U$58</definedName>
    <definedName name="q?s_ew" localSheetId="60">EW!$T$43:$U$58</definedName>
    <definedName name="q?s_F" localSheetId="48">F!$T$43:$U$58</definedName>
    <definedName name="q?s_foxa" localSheetId="12">FOXA!$T$43:$U$58</definedName>
    <definedName name="q?s_FTR" localSheetId="102">FTR!$T$43:$U$58</definedName>
    <definedName name="q?s_GILD" localSheetId="103">GILD!$T$43:$U$58</definedName>
    <definedName name="q?s_GM" localSheetId="106">GM!$T$43:$U$58</definedName>
    <definedName name="q?s_HES" localSheetId="82">HES!$T$43:$U$58</definedName>
    <definedName name="q?s_INTC" localSheetId="81">INTC!$T$43:$U$58</definedName>
    <definedName name="q?s_IP" localSheetId="80">IP!$T$43:$U$58</definedName>
    <definedName name="q?s_JNJ" localSheetId="49">JNJ!$T$43:$U$58</definedName>
    <definedName name="q?s_KORS" localSheetId="93">CPRI!$T$43:$U$58</definedName>
    <definedName name="q?s_MU" localSheetId="79">MU!#REF!</definedName>
    <definedName name="q?s_MYL" localSheetId="4">MYL!$T$43:$U$58</definedName>
    <definedName name="q?s_nclh" localSheetId="84">NCLH!$T$40:$U$55</definedName>
    <definedName name="q?s_NKE" localSheetId="72">NKE!$T$43:$U$58</definedName>
    <definedName name="q?s_NSC" localSheetId="83">UNP!$T$43:$U$58</definedName>
    <definedName name="q?s_pinc" localSheetId="11">PINC!$T$40:$U$55</definedName>
    <definedName name="q?s_SIG" localSheetId="5">SIG!#REF!</definedName>
    <definedName name="q?s_SWKS" localSheetId="86">SWKS!$T$40:$U$55</definedName>
    <definedName name="q?s_tgt" localSheetId="91">TGT!$T$43:$U$58</definedName>
    <definedName name="q?s_TKR" localSheetId="108">TKR!$T$43:$U$58</definedName>
    <definedName name="q?s_tmo" localSheetId="107">TMO!$T$43:$U$58</definedName>
    <definedName name="q?s_UAL" localSheetId="97">UAL!$T$43:$U$58</definedName>
    <definedName name="q?s_UNH" localSheetId="110">UNH!$T$43:$U$58</definedName>
    <definedName name="q?s_UTX" localSheetId="109">UTX!$T$43:$U$58</definedName>
    <definedName name="q?s_vgk" localSheetId="74">VGK!$T$43:$U$56</definedName>
    <definedName name="q?s_WWD" localSheetId="104">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1" i="112" l="1"/>
  <c r="H31" i="112"/>
  <c r="G31" i="112"/>
  <c r="F36" i="109"/>
  <c r="H36" i="109"/>
  <c r="G36" i="109"/>
  <c r="F95" i="92"/>
  <c r="H95" i="92"/>
  <c r="G95" i="92"/>
  <c r="K53" i="69"/>
  <c r="G53" i="69"/>
  <c r="F53" i="69"/>
  <c r="H53" i="69"/>
  <c r="A877" i="38"/>
  <c r="D877" i="38"/>
  <c r="E877" i="38"/>
  <c r="X877" i="38" s="1"/>
  <c r="G877" i="38"/>
  <c r="H877" i="38"/>
  <c r="K877" i="38"/>
  <c r="L877" i="38" s="1"/>
  <c r="M877" i="38"/>
  <c r="N877" i="38" s="1"/>
  <c r="O877" i="38" s="1"/>
  <c r="S877" i="38"/>
  <c r="V877" i="38"/>
  <c r="K18" i="108"/>
  <c r="H18" i="108"/>
  <c r="G56" i="108"/>
  <c r="F56" i="108"/>
  <c r="H56" i="108"/>
  <c r="F13" i="108"/>
  <c r="F18" i="108"/>
  <c r="C18" i="108"/>
  <c r="P877" i="38" l="1"/>
  <c r="Q877" i="38" s="1"/>
  <c r="W877" i="38"/>
  <c r="Y877" i="38" s="1"/>
  <c r="U877" i="38"/>
  <c r="Z877" i="38"/>
  <c r="A876" i="38"/>
  <c r="D876" i="38"/>
  <c r="E876" i="38"/>
  <c r="G876" i="38"/>
  <c r="H876" i="38"/>
  <c r="K876" i="38"/>
  <c r="L876" i="38" s="1"/>
  <c r="P876" i="38" s="1"/>
  <c r="M876" i="38"/>
  <c r="N876" i="38" s="1"/>
  <c r="S876" i="38"/>
  <c r="O876" i="38" l="1"/>
  <c r="Z876" i="38"/>
  <c r="U876" i="38"/>
  <c r="K35" i="58"/>
  <c r="F63" i="45"/>
  <c r="G63" i="45"/>
  <c r="H63" i="45"/>
  <c r="F14" i="45"/>
  <c r="K9" i="45"/>
  <c r="A875" i="38"/>
  <c r="D875" i="38"/>
  <c r="E875" i="38"/>
  <c r="G875" i="38"/>
  <c r="H875" i="38"/>
  <c r="K875" i="38"/>
  <c r="L875" i="38" s="1"/>
  <c r="M875" i="38"/>
  <c r="U875" i="38" s="1"/>
  <c r="S875" i="38"/>
  <c r="P875" i="38" l="1"/>
  <c r="N875" i="38"/>
  <c r="O875" i="38" s="1"/>
  <c r="Z875" i="38"/>
  <c r="F55" i="107"/>
  <c r="H55" i="107"/>
  <c r="G55" i="107"/>
  <c r="F10" i="107"/>
  <c r="C18" i="107"/>
  <c r="F366" i="25"/>
  <c r="H366" i="25"/>
  <c r="G366" i="25"/>
  <c r="F124" i="25"/>
  <c r="A874" i="38"/>
  <c r="D874" i="38"/>
  <c r="E874" i="38"/>
  <c r="G874" i="38"/>
  <c r="H874" i="38"/>
  <c r="K874" i="38"/>
  <c r="L874" i="38" s="1"/>
  <c r="M874" i="38"/>
  <c r="N874" i="38" s="1"/>
  <c r="S874" i="38"/>
  <c r="A873" i="38"/>
  <c r="D873" i="38"/>
  <c r="E873" i="38"/>
  <c r="G873" i="38"/>
  <c r="H873" i="38"/>
  <c r="K873" i="38"/>
  <c r="L873" i="38" s="1"/>
  <c r="M873" i="38"/>
  <c r="N873" i="38"/>
  <c r="S873" i="38"/>
  <c r="U873" i="38"/>
  <c r="O874" i="38" l="1"/>
  <c r="O873" i="38"/>
  <c r="Z873" i="38"/>
  <c r="P874" i="38"/>
  <c r="U874" i="38"/>
  <c r="Z874" i="38"/>
  <c r="P873" i="38"/>
  <c r="H60" i="45"/>
  <c r="H61" i="45"/>
  <c r="H62" i="45"/>
  <c r="F62" i="45"/>
  <c r="G62" i="45"/>
  <c r="F13" i="45"/>
  <c r="A872" i="38"/>
  <c r="D872" i="38"/>
  <c r="E872" i="38"/>
  <c r="G872" i="38"/>
  <c r="H872" i="38"/>
  <c r="K872" i="38"/>
  <c r="L872" i="38" s="1"/>
  <c r="M872" i="38"/>
  <c r="N872" i="38" s="1"/>
  <c r="S872" i="38"/>
  <c r="F59" i="74"/>
  <c r="H59" i="74"/>
  <c r="G59"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65" i="25"/>
  <c r="H365" i="25"/>
  <c r="G365"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4" i="25"/>
  <c r="G364" i="25"/>
  <c r="H364"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M19" i="128"/>
  <c r="F19" i="128"/>
  <c r="F85" i="128"/>
  <c r="K19" i="128"/>
  <c r="K85" i="128"/>
  <c r="C85" i="128"/>
  <c r="H85" i="128"/>
  <c r="H19" i="128"/>
  <c r="C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3" i="25"/>
  <c r="G363" i="25"/>
  <c r="H363"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T267" i="1"/>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2" i="25"/>
  <c r="G362" i="25"/>
  <c r="F362" i="25"/>
  <c r="F361" i="25"/>
  <c r="H361" i="25"/>
  <c r="G361"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0" i="25"/>
  <c r="H360" i="25"/>
  <c r="G360" i="25"/>
  <c r="K97" i="25"/>
  <c r="F60" i="105"/>
  <c r="H60" i="105"/>
  <c r="G60" i="105"/>
  <c r="K7" i="105"/>
  <c r="C29" i="92"/>
  <c r="H34" i="116"/>
  <c r="G34" i="116"/>
  <c r="K6" i="116"/>
  <c r="F92" i="92"/>
  <c r="H92" i="92"/>
  <c r="G92" i="92"/>
  <c r="F23" i="92"/>
  <c r="C130"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9" i="25"/>
  <c r="G359" i="25"/>
  <c r="H359"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8" i="25"/>
  <c r="H358" i="25"/>
  <c r="G358" i="25"/>
  <c r="K96" i="25"/>
  <c r="F357" i="25"/>
  <c r="H357" i="25"/>
  <c r="G357"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K19" i="127"/>
  <c r="K85" i="127"/>
  <c r="H85" i="127"/>
  <c r="M85" i="127"/>
  <c r="F85" i="127"/>
  <c r="F19" i="127"/>
  <c r="C85" i="127"/>
  <c r="C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6" i="25"/>
  <c r="H356" i="25"/>
  <c r="G356"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5" i="25"/>
  <c r="G355" i="25"/>
  <c r="H355"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4" i="25"/>
  <c r="H354" i="25"/>
  <c r="G354"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57" i="74"/>
  <c r="G57" i="74"/>
  <c r="H57" i="74"/>
  <c r="F43" i="108"/>
  <c r="H43" i="108"/>
  <c r="G43" i="108"/>
  <c r="F55" i="105"/>
  <c r="H55" i="105"/>
  <c r="G55" i="105"/>
  <c r="F153" i="58"/>
  <c r="H153" i="58"/>
  <c r="G153" i="58"/>
  <c r="F63" i="96"/>
  <c r="H63" i="96"/>
  <c r="G63" i="96"/>
  <c r="F80" i="93"/>
  <c r="G80" i="93"/>
  <c r="H80" i="93"/>
  <c r="F117" i="25"/>
  <c r="F353" i="25" l="1"/>
  <c r="H353" i="25"/>
  <c r="G353"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2" i="25"/>
  <c r="H352" i="25"/>
  <c r="G352"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1" i="25"/>
  <c r="G351" i="25"/>
  <c r="H351"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0" i="25"/>
  <c r="H350" i="25"/>
  <c r="G350"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9" i="25"/>
  <c r="H349" i="25"/>
  <c r="G349"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8" i="25"/>
  <c r="H348" i="25"/>
  <c r="G348"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7" i="25"/>
  <c r="G347" i="25"/>
  <c r="H347" i="25"/>
  <c r="K91" i="25"/>
  <c r="F346" i="25"/>
  <c r="H346" i="25"/>
  <c r="G346"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5" i="25"/>
  <c r="H345" i="25"/>
  <c r="G345"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4" i="25"/>
  <c r="H344" i="25"/>
  <c r="G344" i="25"/>
  <c r="K89" i="25"/>
  <c r="A801" i="38"/>
  <c r="D801" i="38"/>
  <c r="E801" i="38"/>
  <c r="G801" i="38"/>
  <c r="H801" i="38"/>
  <c r="K801" i="38"/>
  <c r="L801" i="38" s="1"/>
  <c r="M801" i="38"/>
  <c r="N801" i="38" s="1"/>
  <c r="S801" i="38"/>
  <c r="O801" i="38" l="1"/>
  <c r="P801" i="38"/>
  <c r="U801" i="38"/>
  <c r="Z801" i="38"/>
  <c r="F53" i="105"/>
  <c r="H53" i="105"/>
  <c r="G53" i="105"/>
  <c r="F343" i="25"/>
  <c r="G343" i="25"/>
  <c r="H343"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85" i="126"/>
  <c r="H85" i="126"/>
  <c r="F19" i="126"/>
  <c r="M19" i="126"/>
  <c r="K19" i="126"/>
  <c r="M85" i="126"/>
  <c r="C19" i="126"/>
  <c r="F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M85" i="125"/>
  <c r="M19" i="125"/>
  <c r="F19" i="125"/>
  <c r="C85" i="125"/>
  <c r="H85" i="125"/>
  <c r="K85" i="125"/>
  <c r="C19" i="125"/>
  <c r="H19" i="125"/>
  <c r="F85" i="125"/>
  <c r="Z798" i="38" l="1"/>
  <c r="Q5" i="126"/>
  <c r="Q7" i="126"/>
  <c r="Q3" i="126"/>
  <c r="Q6" i="126" s="1"/>
  <c r="Q2" i="125"/>
  <c r="Q3" i="125" s="1"/>
  <c r="Q6" i="125" s="1"/>
  <c r="M66" i="125"/>
  <c r="Q10" i="125" s="1"/>
  <c r="Q9" i="126"/>
  <c r="P797" i="38"/>
  <c r="O797" i="38"/>
  <c r="Z797" i="38"/>
  <c r="U797" i="38"/>
  <c r="G54" i="74"/>
  <c r="F54" i="74"/>
  <c r="H54" i="74"/>
  <c r="F13" i="74"/>
  <c r="F342" i="25"/>
  <c r="H342" i="25"/>
  <c r="G342"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4"/>
  <c r="K85" i="123"/>
  <c r="H19" i="124"/>
  <c r="C19" i="123"/>
  <c r="M19" i="123"/>
  <c r="M85" i="123"/>
  <c r="K85" i="124"/>
  <c r="F19" i="124"/>
  <c r="M85" i="124"/>
  <c r="K19" i="124"/>
  <c r="H85" i="124"/>
  <c r="F19" i="123"/>
  <c r="H19" i="123"/>
  <c r="H85" i="123"/>
  <c r="C85" i="123"/>
  <c r="K19" i="123"/>
  <c r="M19" i="124"/>
  <c r="F85" i="123"/>
  <c r="C19" i="124"/>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1" i="25"/>
  <c r="H341" i="25"/>
  <c r="G341"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40" i="25"/>
  <c r="G340" i="25"/>
  <c r="H340" i="25"/>
  <c r="M19" i="122"/>
  <c r="K19" i="122"/>
  <c r="F19" i="122"/>
  <c r="C19" i="122"/>
  <c r="C85" i="122"/>
  <c r="H19" i="122"/>
  <c r="H85" i="122"/>
  <c r="M85" i="122"/>
  <c r="K85"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9" i="25"/>
  <c r="G339" i="25"/>
  <c r="H339"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8" i="25"/>
  <c r="H338" i="25"/>
  <c r="G338"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1"/>
  <c r="M85" i="120"/>
  <c r="H19" i="121"/>
  <c r="H85" i="121"/>
  <c r="K19" i="120"/>
  <c r="M19" i="120"/>
  <c r="C85" i="121"/>
  <c r="K19" i="121"/>
  <c r="H19" i="120"/>
  <c r="K85" i="120"/>
  <c r="F85" i="121"/>
  <c r="C85" i="120"/>
  <c r="F19" i="121"/>
  <c r="C19" i="120"/>
  <c r="F19" i="120"/>
  <c r="H85" i="120"/>
  <c r="K85" i="121"/>
  <c r="F85" i="120"/>
  <c r="M85" i="121"/>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7" i="25"/>
  <c r="H337" i="25"/>
  <c r="G337"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K85" i="119"/>
  <c r="C19" i="119"/>
  <c r="M19" i="119"/>
  <c r="H85" i="119"/>
  <c r="M85" i="119"/>
  <c r="C85" i="119"/>
  <c r="H19" i="119"/>
  <c r="F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F85" i="118"/>
  <c r="M19" i="118"/>
  <c r="K85" i="118"/>
  <c r="M85" i="118"/>
  <c r="C19" i="118"/>
  <c r="F19" i="118"/>
  <c r="H19" i="118"/>
  <c r="C85"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6" i="25"/>
  <c r="H336" i="25"/>
  <c r="G336"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5" i="25"/>
  <c r="G335" i="25"/>
  <c r="H335" i="25"/>
  <c r="K85" i="25"/>
  <c r="F109" i="25"/>
  <c r="H85" i="116"/>
  <c r="H19" i="117"/>
  <c r="K85" i="116"/>
  <c r="F19" i="116"/>
  <c r="M19" i="116"/>
  <c r="F19" i="117"/>
  <c r="H85" i="117"/>
  <c r="K19" i="117"/>
  <c r="K85" i="117"/>
  <c r="C19" i="117"/>
  <c r="M85" i="116"/>
  <c r="M85" i="117"/>
  <c r="K19" i="116"/>
  <c r="C85" i="117"/>
  <c r="F85" i="116"/>
  <c r="M19" i="117"/>
  <c r="C85" i="116"/>
  <c r="H19" i="116"/>
  <c r="F85" i="117"/>
  <c r="C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4" i="25"/>
  <c r="G334" i="25"/>
  <c r="H334"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85" i="115"/>
  <c r="C19" i="115"/>
  <c r="F19" i="115"/>
  <c r="H19" i="115"/>
  <c r="F85" i="115"/>
  <c r="K85" i="115"/>
  <c r="K19" i="115"/>
  <c r="M19"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3" i="25" l="1"/>
  <c r="H333" i="25"/>
  <c r="G333"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2" i="25"/>
  <c r="H332" i="25"/>
  <c r="G332"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31" i="25"/>
  <c r="H331" i="25"/>
  <c r="G331"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0" i="25"/>
  <c r="G330" i="25"/>
  <c r="H330"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F19" i="114"/>
  <c r="F85" i="114"/>
  <c r="M85" i="114"/>
  <c r="H85" i="114"/>
  <c r="M19" i="114"/>
  <c r="C19" i="114"/>
  <c r="K19" i="114"/>
  <c r="H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9" i="25" l="1"/>
  <c r="H329" i="25"/>
  <c r="G329"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8" i="25"/>
  <c r="H328" i="25"/>
  <c r="G328" i="25"/>
  <c r="O766" i="38" l="1"/>
  <c r="Z766" i="38"/>
  <c r="U766" i="38"/>
  <c r="F34" i="108"/>
  <c r="H34" i="108"/>
  <c r="G34" i="108"/>
  <c r="F327" i="25"/>
  <c r="H327" i="25"/>
  <c r="G327"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5" i="25"/>
  <c r="F326" i="25"/>
  <c r="G326" i="25"/>
  <c r="H326"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5" i="25"/>
  <c r="H325" i="25"/>
  <c r="F324" i="25"/>
  <c r="H324" i="25"/>
  <c r="G324"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3" i="25"/>
  <c r="G323" i="25"/>
  <c r="H323"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2" i="25"/>
  <c r="G322" i="25"/>
  <c r="H322"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21" i="25"/>
  <c r="H321" i="25"/>
  <c r="G321" i="25"/>
  <c r="F104" i="25"/>
  <c r="F178" i="51"/>
  <c r="H178" i="51"/>
  <c r="G178" i="51"/>
  <c r="F54" i="51"/>
  <c r="M19" i="113"/>
  <c r="H19" i="113"/>
  <c r="C85" i="112"/>
  <c r="K19" i="113"/>
  <c r="C85" i="113"/>
  <c r="K19" i="112"/>
  <c r="M85" i="112"/>
  <c r="F85" i="112"/>
  <c r="K85" i="113"/>
  <c r="H85" i="113"/>
  <c r="K85" i="112"/>
  <c r="H85" i="112"/>
  <c r="C19" i="113"/>
  <c r="M19" i="112"/>
  <c r="F19" i="112"/>
  <c r="F19" i="113"/>
  <c r="C19" i="112"/>
  <c r="M85" i="113"/>
  <c r="F85" i="113"/>
  <c r="H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0" i="25"/>
  <c r="H320" i="25"/>
  <c r="G320"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C19" i="111"/>
  <c r="M19" i="111"/>
  <c r="K85" i="110"/>
  <c r="H19" i="110"/>
  <c r="H85" i="110"/>
  <c r="M85" i="110"/>
  <c r="F85" i="111"/>
  <c r="H19" i="111"/>
  <c r="K19" i="110"/>
  <c r="M85" i="111"/>
  <c r="F85" i="110"/>
  <c r="C19" i="110"/>
  <c r="C85" i="110"/>
  <c r="F19" i="111"/>
  <c r="C85" i="111"/>
  <c r="F19" i="110"/>
  <c r="H85" i="111"/>
  <c r="K19"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9" i="25"/>
  <c r="H319" i="25"/>
  <c r="G319"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8" i="25"/>
  <c r="G318" i="25"/>
  <c r="H318" i="25"/>
  <c r="K85" i="109"/>
  <c r="C19" i="109"/>
  <c r="K19" i="109"/>
  <c r="F85" i="109"/>
  <c r="M85" i="109"/>
  <c r="H19" i="109"/>
  <c r="H85" i="109"/>
  <c r="F19" i="109"/>
  <c r="C85"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7" i="25"/>
  <c r="G317" i="25"/>
  <c r="H317"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6" i="25"/>
  <c r="H316" i="25"/>
  <c r="G316"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5" i="25"/>
  <c r="H315" i="25"/>
  <c r="G315"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4" i="25"/>
  <c r="G314" i="25"/>
  <c r="H314"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3" i="25"/>
  <c r="G313" i="25"/>
  <c r="H313"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2" i="25"/>
  <c r="H312" i="25"/>
  <c r="G312"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1" i="25"/>
  <c r="G311" i="25"/>
  <c r="H311"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10" i="25"/>
  <c r="G310" i="25"/>
  <c r="H310"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9" i="25"/>
  <c r="H309" i="25"/>
  <c r="G309"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8" i="25"/>
  <c r="H308" i="25"/>
  <c r="G308"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7" i="25"/>
  <c r="G307" i="25"/>
  <c r="H307" i="25"/>
  <c r="O725" i="38" l="1"/>
  <c r="O724" i="38"/>
  <c r="Z724" i="38"/>
  <c r="P724" i="38"/>
  <c r="U724" i="38"/>
  <c r="Q11" i="97"/>
  <c r="F47" i="102" l="1"/>
  <c r="G47" i="102"/>
  <c r="H47" i="102"/>
  <c r="F306" i="25"/>
  <c r="G306" i="25"/>
  <c r="H306"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5" i="25"/>
  <c r="H305" i="25"/>
  <c r="G305" i="25"/>
  <c r="K79" i="25"/>
  <c r="F57" i="93"/>
  <c r="H57" i="93"/>
  <c r="G57" i="93"/>
  <c r="F11" i="93"/>
  <c r="C18" i="98"/>
  <c r="F40" i="74"/>
  <c r="H40" i="74"/>
  <c r="G40" i="74"/>
  <c r="H50" i="103"/>
  <c r="G50" i="103"/>
  <c r="F50" i="103"/>
  <c r="F304" i="25"/>
  <c r="G304" i="25"/>
  <c r="H304"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3" i="25"/>
  <c r="G303" i="25"/>
  <c r="H303" i="25"/>
  <c r="K78" i="25"/>
  <c r="G44" i="98"/>
  <c r="F44" i="98"/>
  <c r="H44" i="98"/>
  <c r="K7" i="98"/>
  <c r="F129" i="58"/>
  <c r="H129" i="58"/>
  <c r="G129" i="58"/>
  <c r="K25" i="58"/>
  <c r="F97" i="25"/>
  <c r="F34" i="105"/>
  <c r="H34" i="105"/>
  <c r="G34" i="105"/>
  <c r="K2" i="105"/>
  <c r="K18" i="105" s="1"/>
  <c r="F35" i="53"/>
  <c r="H35" i="53"/>
  <c r="G35" i="53"/>
  <c r="K4" i="53"/>
  <c r="F302" i="25"/>
  <c r="G302" i="25"/>
  <c r="H302" i="25"/>
  <c r="F96" i="25"/>
  <c r="P719" i="38" l="1"/>
  <c r="Z719" i="38"/>
  <c r="O719" i="38"/>
  <c r="U719" i="38"/>
  <c r="F56" i="93"/>
  <c r="H56" i="93"/>
  <c r="G56" i="93"/>
  <c r="F88" i="25"/>
  <c r="F33" i="105"/>
  <c r="H33" i="105"/>
  <c r="G33" i="105"/>
  <c r="F35" i="69"/>
  <c r="H35" i="69"/>
  <c r="G35" i="69"/>
  <c r="F64" i="92"/>
  <c r="H64" i="92"/>
  <c r="G64" i="92"/>
  <c r="F301" i="25"/>
  <c r="G301" i="25"/>
  <c r="H301"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0" i="25"/>
  <c r="H300" i="25"/>
  <c r="G300" i="25"/>
  <c r="K76" i="25"/>
  <c r="F299" i="25"/>
  <c r="H299" i="25"/>
  <c r="G299" i="25"/>
  <c r="K75" i="25"/>
  <c r="A716" i="38"/>
  <c r="D716" i="38"/>
  <c r="E716" i="38"/>
  <c r="G716" i="38"/>
  <c r="H716" i="38"/>
  <c r="K716" i="38"/>
  <c r="L716" i="38" s="1"/>
  <c r="M716" i="38"/>
  <c r="N716" i="38" s="1"/>
  <c r="S716" i="38"/>
  <c r="O716" i="38" l="1"/>
  <c r="Z716" i="38"/>
  <c r="P716" i="38"/>
  <c r="U716" i="38"/>
  <c r="F34" i="69"/>
  <c r="H34" i="69"/>
  <c r="G34" i="69"/>
  <c r="F5" i="69"/>
  <c r="F55" i="93"/>
  <c r="G55" i="93"/>
  <c r="H55" i="93"/>
  <c r="F298" i="25"/>
  <c r="G298" i="25"/>
  <c r="H298"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7" i="25"/>
  <c r="G297" i="25"/>
  <c r="H297"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6" i="25"/>
  <c r="G296" i="25"/>
  <c r="H296"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5" i="25"/>
  <c r="G295" i="25"/>
  <c r="H295"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4" i="25"/>
  <c r="H294" i="25"/>
  <c r="G294" i="25"/>
  <c r="F293" i="25"/>
  <c r="H293" i="25"/>
  <c r="G293"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2" i="25"/>
  <c r="H292" i="25"/>
  <c r="G292"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K19" i="108"/>
  <c r="H19" i="108"/>
  <c r="C85" i="108"/>
  <c r="F85" i="108"/>
  <c r="F19" i="108"/>
  <c r="H85" i="108"/>
  <c r="K85" i="108"/>
  <c r="C19" i="108"/>
  <c r="M85" i="108"/>
  <c r="M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1" i="25"/>
  <c r="G291" i="25"/>
  <c r="H291"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90" i="25"/>
  <c r="G290" i="25"/>
  <c r="H290"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9" i="25"/>
  <c r="G289" i="25"/>
  <c r="H289" i="25"/>
  <c r="K73" i="25"/>
  <c r="F41" i="102"/>
  <c r="H41" i="102"/>
  <c r="G41" i="102"/>
  <c r="K5" i="102"/>
  <c r="F288" i="25"/>
  <c r="H288" i="25"/>
  <c r="G288"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F19" i="107"/>
  <c r="M85" i="107"/>
  <c r="C19" i="107"/>
  <c r="K19" i="107"/>
  <c r="H85" i="107"/>
  <c r="F85" i="107"/>
  <c r="C85" i="107"/>
  <c r="H19" i="107"/>
  <c r="K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7" i="25"/>
  <c r="H287" i="25"/>
  <c r="G287" i="25"/>
  <c r="F91" i="25"/>
  <c r="F45" i="101"/>
  <c r="H45" i="101"/>
  <c r="G45" i="101"/>
  <c r="Q3" i="107" l="1"/>
  <c r="Q6" i="107" s="1"/>
  <c r="Q8" i="107"/>
  <c r="Q7" i="107" s="1"/>
  <c r="P700" i="38"/>
  <c r="O700" i="38"/>
  <c r="Z700" i="38"/>
  <c r="U700" i="38"/>
  <c r="F286" i="25"/>
  <c r="H286" i="25"/>
  <c r="G286"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5" i="25"/>
  <c r="G285" i="25"/>
  <c r="H285"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4" i="25"/>
  <c r="G284" i="25"/>
  <c r="H284"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3" i="25"/>
  <c r="H283" i="25"/>
  <c r="G283"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H19" i="106"/>
  <c r="F19" i="106"/>
  <c r="K19" i="106"/>
  <c r="C85" i="106"/>
  <c r="K85" i="106"/>
  <c r="M85" i="106"/>
  <c r="M19" i="106"/>
  <c r="F85" i="106"/>
  <c r="H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2" i="25"/>
  <c r="H282" i="25"/>
  <c r="G282"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1" i="25"/>
  <c r="F281" i="25"/>
  <c r="H281"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0" i="25"/>
  <c r="G280" i="25"/>
  <c r="H280" i="25"/>
  <c r="F279" i="25"/>
  <c r="H279" i="25"/>
  <c r="G279"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8" i="25"/>
  <c r="H278" i="25"/>
  <c r="G278"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7" i="25"/>
  <c r="H277" i="25"/>
  <c r="G277"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6" i="25"/>
  <c r="G276" i="25"/>
  <c r="H276"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5" i="25"/>
  <c r="H275" i="25"/>
  <c r="G275" i="25"/>
  <c r="F86" i="25"/>
  <c r="F79" i="46"/>
  <c r="H79" i="46"/>
  <c r="G79" i="46"/>
  <c r="F41" i="47"/>
  <c r="H41" i="47"/>
  <c r="G41" i="47"/>
  <c r="K9" i="47"/>
  <c r="K13" i="46"/>
  <c r="F274" i="25"/>
  <c r="H274" i="25"/>
  <c r="G274" i="25"/>
  <c r="F54" i="92"/>
  <c r="H54" i="92"/>
  <c r="G54" i="92"/>
  <c r="F9" i="92"/>
  <c r="F85" i="25"/>
  <c r="F53" i="92"/>
  <c r="H53" i="92"/>
  <c r="G53" i="92"/>
  <c r="F8" i="92"/>
  <c r="Q13" i="68"/>
  <c r="Q13" i="47"/>
  <c r="F31" i="102"/>
  <c r="H31" i="102"/>
  <c r="G31" i="102"/>
  <c r="Q13" i="84"/>
  <c r="F72" i="84"/>
  <c r="H72" i="84"/>
  <c r="G72" i="84"/>
  <c r="F157" i="51"/>
  <c r="H157" i="51"/>
  <c r="G157" i="51"/>
  <c r="Q13" i="51"/>
  <c r="H39" i="46"/>
  <c r="C19" i="47"/>
  <c r="M19" i="47"/>
  <c r="C39"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3" i="25"/>
  <c r="H273" i="25"/>
  <c r="G273"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2" i="25"/>
  <c r="G272" i="25"/>
  <c r="H272"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1" i="25"/>
  <c r="G271" i="25"/>
  <c r="H271"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19" i="105"/>
  <c r="M85" i="105"/>
  <c r="K19" i="105"/>
  <c r="C19" i="105"/>
  <c r="F19" i="105"/>
  <c r="C85" i="105"/>
  <c r="H19" i="105"/>
  <c r="K85" i="105"/>
  <c r="F85" i="105"/>
  <c r="H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0" i="25"/>
  <c r="G270" i="25"/>
  <c r="H270"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9" i="25"/>
  <c r="H269" i="25"/>
  <c r="G269"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8" i="25"/>
  <c r="G268" i="25"/>
  <c r="H268"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7" i="25"/>
  <c r="H267" i="25"/>
  <c r="G267"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6" i="25"/>
  <c r="H266" i="25"/>
  <c r="G266" i="25"/>
  <c r="F82" i="25"/>
  <c r="F37" i="86"/>
  <c r="H37" i="86"/>
  <c r="G37" i="86"/>
  <c r="F7" i="86"/>
  <c r="F265" i="25"/>
  <c r="H265" i="25"/>
  <c r="G265"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4" i="25"/>
  <c r="G264" i="25"/>
  <c r="H264"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3" i="25"/>
  <c r="G263" i="25"/>
  <c r="H263"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2" i="25"/>
  <c r="H262" i="25"/>
  <c r="G262"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61" i="25"/>
  <c r="H261" i="25"/>
  <c r="G261"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60" i="25"/>
  <c r="G260" i="25"/>
  <c r="H260"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9" i="25"/>
  <c r="G259" i="25"/>
  <c r="H259"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8" i="25"/>
  <c r="H258" i="25"/>
  <c r="G258" i="25"/>
  <c r="C129"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7" i="25"/>
  <c r="H257" i="25"/>
  <c r="G257"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6" i="25"/>
  <c r="H256" i="25"/>
  <c r="G256"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F85" i="104"/>
  <c r="K19" i="104"/>
  <c r="K85" i="104"/>
  <c r="C19" i="104"/>
  <c r="H19" i="104"/>
  <c r="M19" i="104"/>
  <c r="M85" i="104"/>
  <c r="C85" i="104"/>
  <c r="H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5" i="25"/>
  <c r="G255" i="25"/>
  <c r="H255"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4" i="25"/>
  <c r="G254" i="25"/>
  <c r="H254"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3" i="25"/>
  <c r="G253" i="25"/>
  <c r="H253"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2" i="25"/>
  <c r="H252" i="25"/>
  <c r="G252"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1" i="25"/>
  <c r="H251" i="25"/>
  <c r="G251"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0" i="25"/>
  <c r="H250" i="25"/>
  <c r="G250" i="25"/>
  <c r="F75" i="25"/>
  <c r="F31" i="47"/>
  <c r="H31" i="47"/>
  <c r="G31" i="47"/>
  <c r="F9" i="47"/>
  <c r="F34" i="91"/>
  <c r="H34" i="91"/>
  <c r="G34" i="91"/>
  <c r="F7" i="91"/>
  <c r="F64" i="81"/>
  <c r="H64" i="81"/>
  <c r="G64" i="81"/>
  <c r="F18" i="81"/>
  <c r="F105" i="58"/>
  <c r="H105" i="58"/>
  <c r="G105" i="58"/>
  <c r="F22" i="58"/>
  <c r="F249" i="25"/>
  <c r="G249" i="25"/>
  <c r="H249" i="25"/>
  <c r="F74" i="25"/>
  <c r="F63" i="81"/>
  <c r="H63" i="81"/>
  <c r="G63" i="81"/>
  <c r="K8" i="81"/>
  <c r="AD4" i="88" l="1"/>
  <c r="AE4" i="88" s="1"/>
  <c r="P620" i="38"/>
  <c r="O620" i="38"/>
  <c r="Z620" i="38"/>
  <c r="U620" i="38"/>
  <c r="A619" i="38"/>
  <c r="D619" i="38"/>
  <c r="E619" i="38"/>
  <c r="G619" i="38"/>
  <c r="H619" i="38"/>
  <c r="K619" i="38"/>
  <c r="L619" i="38" s="1"/>
  <c r="M619" i="38"/>
  <c r="U619" i="38" s="1"/>
  <c r="S619" i="38"/>
  <c r="F248" i="25"/>
  <c r="H248" i="25"/>
  <c r="G248"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7" i="25"/>
  <c r="H247" i="25"/>
  <c r="G247" i="25"/>
  <c r="K53" i="25"/>
  <c r="A616" i="38"/>
  <c r="D616" i="38"/>
  <c r="E616" i="38"/>
  <c r="G616" i="38"/>
  <c r="H616" i="38"/>
  <c r="K616" i="38"/>
  <c r="L616" i="38" s="1"/>
  <c r="M616" i="38"/>
  <c r="N616" i="38" s="1"/>
  <c r="F103" i="58"/>
  <c r="H103" i="58"/>
  <c r="G103" i="58"/>
  <c r="F21" i="58"/>
  <c r="F29" i="47"/>
  <c r="H29" i="47"/>
  <c r="G29" i="47"/>
  <c r="F8" i="47"/>
  <c r="H246" i="25"/>
  <c r="G246" i="25"/>
  <c r="F246" i="25"/>
  <c r="F245" i="25"/>
  <c r="G245" i="25"/>
  <c r="H245" i="25"/>
  <c r="P617" i="38" l="1"/>
  <c r="O617" i="38"/>
  <c r="Z617" i="38"/>
  <c r="U617" i="38"/>
  <c r="O616" i="38"/>
  <c r="Z616" i="38"/>
  <c r="P616" i="38"/>
  <c r="F73" i="25"/>
  <c r="F72" i="25"/>
  <c r="F32" i="31" l="1"/>
  <c r="G32" i="31"/>
  <c r="H32" i="31"/>
  <c r="F31" i="94"/>
  <c r="J31" i="94" s="1"/>
  <c r="G31" i="94"/>
  <c r="H31" i="94"/>
  <c r="F27" i="95"/>
  <c r="G27" i="95"/>
  <c r="H27" i="95"/>
  <c r="Q11" i="95"/>
  <c r="F244" i="25" l="1"/>
  <c r="H244" i="25"/>
  <c r="G244" i="25"/>
  <c r="K52" i="25"/>
  <c r="F102" i="58"/>
  <c r="H102" i="58"/>
  <c r="G102" i="58"/>
  <c r="K15" i="58"/>
  <c r="F131" i="51"/>
  <c r="G131" i="51"/>
  <c r="H131" i="51"/>
  <c r="K20" i="51"/>
  <c r="A615" i="38" l="1"/>
  <c r="D615" i="38"/>
  <c r="E615" i="38"/>
  <c r="G615" i="38"/>
  <c r="H615" i="38"/>
  <c r="K615" i="38"/>
  <c r="L615" i="38" s="1"/>
  <c r="M615" i="38"/>
  <c r="N615" i="38" s="1"/>
  <c r="S615" i="38"/>
  <c r="F243" i="25"/>
  <c r="H243" i="25"/>
  <c r="G243" i="25"/>
  <c r="K51" i="25"/>
  <c r="P615" i="38" l="1"/>
  <c r="O615" i="38"/>
  <c r="Z615" i="38"/>
  <c r="U615" i="38"/>
  <c r="A614" i="38"/>
  <c r="D614" i="38"/>
  <c r="E614" i="38"/>
  <c r="G614" i="38"/>
  <c r="H614" i="38"/>
  <c r="K614" i="38"/>
  <c r="L614" i="38" s="1"/>
  <c r="M614" i="38"/>
  <c r="N614" i="38" s="1"/>
  <c r="S614" i="38"/>
  <c r="F101" i="58"/>
  <c r="H101" i="58"/>
  <c r="G101" i="58"/>
  <c r="F20" i="58"/>
  <c r="F242" i="25"/>
  <c r="H242" i="25"/>
  <c r="G242"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1" i="25"/>
  <c r="G241" i="25"/>
  <c r="H241"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40" i="25"/>
  <c r="G240" i="25"/>
  <c r="H240"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9" i="25"/>
  <c r="H239" i="25"/>
  <c r="G239"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8" i="25"/>
  <c r="H238" i="25"/>
  <c r="G238" i="25"/>
  <c r="K50" i="25"/>
  <c r="F30" i="101"/>
  <c r="G30" i="101"/>
  <c r="H30" i="101"/>
  <c r="K2" i="101"/>
  <c r="K21" i="101" s="1"/>
  <c r="F26" i="96"/>
  <c r="G26" i="96"/>
  <c r="H26" i="96"/>
  <c r="F3" i="96"/>
  <c r="F29" i="101"/>
  <c r="G29" i="101"/>
  <c r="H29" i="101"/>
  <c r="F3" i="101"/>
  <c r="F4" i="92"/>
  <c r="F237" i="25"/>
  <c r="H237" i="25"/>
  <c r="G237" i="25"/>
  <c r="F69" i="25"/>
  <c r="K19" i="103"/>
  <c r="M91" i="103"/>
  <c r="H91" i="103"/>
  <c r="H19" i="103"/>
  <c r="K91" i="103"/>
  <c r="K19" i="89"/>
  <c r="C19" i="103"/>
  <c r="F91" i="103"/>
  <c r="C91" i="103"/>
  <c r="F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6" i="25"/>
  <c r="H236" i="25"/>
  <c r="G236"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5" i="25"/>
  <c r="H235" i="25"/>
  <c r="G235" i="25"/>
  <c r="K48" i="25"/>
  <c r="F69" i="87"/>
  <c r="K69" i="87"/>
  <c r="F19" i="102"/>
  <c r="K19" i="102"/>
  <c r="F87" i="102"/>
  <c r="C19" i="102"/>
  <c r="K87" i="102"/>
  <c r="C87" i="102"/>
  <c r="M87" i="102"/>
  <c r="H19" i="102"/>
  <c r="H87" i="102"/>
  <c r="M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K19" i="99"/>
  <c r="M90" i="101"/>
  <c r="K90" i="101"/>
  <c r="H19" i="100"/>
  <c r="C85" i="99"/>
  <c r="K19" i="100"/>
  <c r="C90" i="101"/>
  <c r="F19" i="99"/>
  <c r="F19" i="100"/>
  <c r="M85" i="99"/>
  <c r="F22" i="101"/>
  <c r="K85" i="99"/>
  <c r="F90" i="101"/>
  <c r="H90" i="101"/>
  <c r="H85" i="99"/>
  <c r="C22" i="101"/>
  <c r="M19" i="99"/>
  <c r="C19" i="99"/>
  <c r="M85" i="100"/>
  <c r="F85" i="99"/>
  <c r="H22" i="101"/>
  <c r="K85" i="100"/>
  <c r="C85" i="100"/>
  <c r="M22" i="101"/>
  <c r="M19" i="100"/>
  <c r="H85" i="100"/>
  <c r="F85" i="100"/>
  <c r="K22" i="101"/>
  <c r="H19" i="99"/>
  <c r="C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4" i="25"/>
  <c r="H234" i="25"/>
  <c r="G234"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3" i="25"/>
  <c r="G233" i="25"/>
  <c r="H233"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2" i="25"/>
  <c r="H232" i="25"/>
  <c r="G232"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M19" i="98"/>
  <c r="M19" i="97"/>
  <c r="K19" i="98"/>
  <c r="H19" i="98"/>
  <c r="C19" i="97"/>
  <c r="K19" i="97"/>
  <c r="H85" i="98"/>
  <c r="C85" i="98"/>
  <c r="K85" i="98"/>
  <c r="C19" i="98"/>
  <c r="M85" i="97"/>
  <c r="M85" i="98"/>
  <c r="K85" i="97"/>
  <c r="F85" i="98"/>
  <c r="F85" i="97"/>
  <c r="F19" i="98"/>
  <c r="H85" i="97"/>
  <c r="F19" i="97"/>
  <c r="H19" i="97"/>
  <c r="K25" i="8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1" i="25"/>
  <c r="H231" i="25"/>
  <c r="G231"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0" i="25"/>
  <c r="G230" i="25"/>
  <c r="H230"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9" i="25"/>
  <c r="H229" i="25"/>
  <c r="G229"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8" i="25"/>
  <c r="H228" i="25"/>
  <c r="G228"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7" i="25"/>
  <c r="H227" i="25"/>
  <c r="G227" i="25"/>
  <c r="K47" i="25"/>
  <c r="F95" i="58"/>
  <c r="H95" i="58"/>
  <c r="G95" i="58"/>
  <c r="K14" i="58"/>
  <c r="F94" i="58"/>
  <c r="H94" i="58"/>
  <c r="G94" i="58"/>
  <c r="K13" i="58"/>
  <c r="C94" i="96"/>
  <c r="F19" i="96"/>
  <c r="M94" i="96"/>
  <c r="H19" i="96"/>
  <c r="K19" i="96"/>
  <c r="H94" i="96"/>
  <c r="M19" i="96"/>
  <c r="K94" i="96"/>
  <c r="C19" i="96"/>
  <c r="F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6" i="25"/>
  <c r="H226" i="25"/>
  <c r="G226" i="25"/>
  <c r="F65" i="25"/>
  <c r="F26" i="90"/>
  <c r="G26" i="90"/>
  <c r="H26" i="90"/>
  <c r="P587" i="38" l="1"/>
  <c r="O587" i="38"/>
  <c r="Z587" i="38"/>
  <c r="U587" i="38"/>
  <c r="F50" i="77"/>
  <c r="H50" i="77"/>
  <c r="G50" i="77"/>
  <c r="F93" i="58"/>
  <c r="H93" i="58"/>
  <c r="G93" i="58"/>
  <c r="F122" i="51"/>
  <c r="G122" i="51"/>
  <c r="H122" i="51"/>
  <c r="F225" i="25"/>
  <c r="H225" i="25"/>
  <c r="G225"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4" i="25"/>
  <c r="H224" i="25"/>
  <c r="G224"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3" i="25"/>
  <c r="G223" i="25"/>
  <c r="H223" i="25"/>
  <c r="F222" i="25"/>
  <c r="H222" i="25"/>
  <c r="F221" i="25"/>
  <c r="H221" i="25"/>
  <c r="F220" i="25"/>
  <c r="H220" i="25"/>
  <c r="K43" i="25"/>
  <c r="F25" i="47"/>
  <c r="G25" i="47"/>
  <c r="H25" i="47"/>
  <c r="F24" i="47"/>
  <c r="G24" i="47"/>
  <c r="H24" i="47"/>
  <c r="K2" i="47"/>
  <c r="K18" i="47" s="1"/>
  <c r="G222" i="25"/>
  <c r="F61" i="25"/>
  <c r="G49" i="81"/>
  <c r="K4" i="81"/>
  <c r="G221" i="25"/>
  <c r="K42" i="25"/>
  <c r="F6" i="47"/>
  <c r="F5" i="91"/>
  <c r="G48" i="81"/>
  <c r="F11" i="81"/>
  <c r="F8" i="57"/>
  <c r="G220"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9" i="25"/>
  <c r="H219" i="25"/>
  <c r="G219"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M85" i="95"/>
  <c r="K85" i="95"/>
  <c r="H85" i="95"/>
  <c r="K19" i="95"/>
  <c r="F19" i="95"/>
  <c r="C85" i="95"/>
  <c r="F85" i="95"/>
  <c r="C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19" i="94"/>
  <c r="K19" i="94"/>
  <c r="M85" i="94"/>
  <c r="H19" i="94"/>
  <c r="F85" i="94"/>
  <c r="K85" i="94"/>
  <c r="C85" i="94"/>
  <c r="C19" i="94"/>
  <c r="H85"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26" i="93"/>
  <c r="F113" i="93"/>
  <c r="H113" i="93"/>
  <c r="M26" i="93"/>
  <c r="F26" i="93"/>
  <c r="C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8" i="25"/>
  <c r="H218" i="25"/>
  <c r="G218"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30" i="92"/>
  <c r="M85" i="91"/>
  <c r="K121" i="92"/>
  <c r="M19" i="91"/>
  <c r="F121" i="92"/>
  <c r="H19" i="91"/>
  <c r="F19" i="91"/>
  <c r="H85" i="91"/>
  <c r="F19" i="47"/>
  <c r="C30" i="92"/>
  <c r="H121" i="92"/>
  <c r="C121" i="92"/>
  <c r="K85" i="91"/>
  <c r="F30" i="92"/>
  <c r="M30" i="92"/>
  <c r="C19" i="91"/>
  <c r="C85" i="91"/>
  <c r="K19" i="91"/>
  <c r="H30" i="92"/>
  <c r="M121" i="92"/>
  <c r="F85"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7" i="25"/>
  <c r="H217" i="25"/>
  <c r="G217"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6" i="25"/>
  <c r="G216" i="25"/>
  <c r="H216"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5" i="25"/>
  <c r="G215" i="25"/>
  <c r="H215"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4" i="25"/>
  <c r="H214" i="25"/>
  <c r="G214"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3" i="25"/>
  <c r="H213" i="25"/>
  <c r="G213" i="25"/>
  <c r="K40" i="25"/>
  <c r="F212" i="25"/>
  <c r="H212" i="25"/>
  <c r="G212" i="25"/>
  <c r="K39" i="25"/>
  <c r="F53" i="25"/>
  <c r="Z565" i="38" l="1"/>
  <c r="O565" i="38"/>
  <c r="U565" i="38"/>
  <c r="P565" i="38"/>
  <c r="Q11" i="89"/>
  <c r="F211" i="25"/>
  <c r="H211" i="25"/>
  <c r="G211" i="25"/>
  <c r="F52" i="25"/>
  <c r="A564" i="38"/>
  <c r="D564" i="38"/>
  <c r="E564" i="38"/>
  <c r="G564" i="38"/>
  <c r="H564" i="38"/>
  <c r="K564" i="38"/>
  <c r="L564" i="38" s="1"/>
  <c r="M564" i="38"/>
  <c r="N564" i="38" s="1"/>
  <c r="S564" i="38"/>
  <c r="F27" i="89"/>
  <c r="G27" i="89"/>
  <c r="H27" i="89"/>
  <c r="F210" i="25"/>
  <c r="H210" i="25"/>
  <c r="G210"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9" i="25"/>
  <c r="H209" i="25"/>
  <c r="G209"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8" i="25"/>
  <c r="H208" i="25"/>
  <c r="G208"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7" i="25"/>
  <c r="G207" i="25"/>
  <c r="H207"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6" i="25"/>
  <c r="G206" i="25"/>
  <c r="H206"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19" i="90"/>
  <c r="C85" i="90"/>
  <c r="H19" i="90"/>
  <c r="H85" i="90"/>
  <c r="C19" i="90"/>
  <c r="F85" i="90"/>
  <c r="K85" i="90"/>
  <c r="M85" i="90"/>
  <c r="F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05" i="25"/>
  <c r="H205" i="25"/>
  <c r="G205" i="25"/>
  <c r="K35" i="25"/>
  <c r="F108" i="51"/>
  <c r="G108" i="51"/>
  <c r="H108" i="51"/>
  <c r="F24" i="51"/>
  <c r="F107" i="51"/>
  <c r="G107" i="51"/>
  <c r="H107" i="51"/>
  <c r="F23" i="51"/>
  <c r="Q8" i="90" l="1"/>
  <c r="N557" i="38"/>
  <c r="Z557" i="38" s="1"/>
  <c r="Q3" i="90"/>
  <c r="Q6" i="90" s="1"/>
  <c r="Q9" i="90" s="1"/>
  <c r="Q7" i="90"/>
  <c r="P557" i="38"/>
  <c r="F26" i="86"/>
  <c r="G26" i="86"/>
  <c r="H26" i="86"/>
  <c r="F57" i="46"/>
  <c r="G57" i="46"/>
  <c r="H57" i="46"/>
  <c r="F106" i="51"/>
  <c r="G106" i="51"/>
  <c r="H106" i="51"/>
  <c r="F204" i="25"/>
  <c r="G204" i="25"/>
  <c r="H204"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3" i="25"/>
  <c r="H203" i="25"/>
  <c r="G203"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60" i="51"/>
  <c r="H85" i="89"/>
  <c r="M19" i="89"/>
  <c r="C85" i="89"/>
  <c r="H19" i="89"/>
  <c r="F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5" i="88"/>
  <c r="M85" i="87"/>
  <c r="K107" i="88"/>
  <c r="C85" i="87"/>
  <c r="C19" i="87"/>
  <c r="F19" i="87"/>
  <c r="F107" i="88"/>
  <c r="M107" i="88"/>
  <c r="H19" i="87"/>
  <c r="C107" i="88"/>
  <c r="H107" i="88"/>
  <c r="M25" i="88"/>
  <c r="K19" i="87"/>
  <c r="H85" i="87"/>
  <c r="F85" i="87"/>
  <c r="K85" i="87"/>
  <c r="M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2" i="25"/>
  <c r="G202" i="25"/>
  <c r="H202"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F85" i="86"/>
  <c r="M19" i="86"/>
  <c r="M85" i="86"/>
  <c r="C85" i="86"/>
  <c r="C19" i="86"/>
  <c r="H19" i="86"/>
  <c r="H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81" i="58"/>
  <c r="H81" i="58"/>
  <c r="G81" i="58"/>
  <c r="F10" i="58"/>
  <c r="K8" i="58"/>
  <c r="F201" i="25"/>
  <c r="H201" i="25"/>
  <c r="G201" i="25"/>
  <c r="K33" i="25"/>
  <c r="F44" i="84"/>
  <c r="H44" i="84"/>
  <c r="G44" i="84"/>
  <c r="K5" i="84"/>
  <c r="F200" i="25"/>
  <c r="G200" i="25"/>
  <c r="H200" i="25"/>
  <c r="K32" i="25"/>
  <c r="K31" i="25"/>
  <c r="A549" i="38"/>
  <c r="D549" i="38"/>
  <c r="E549" i="38"/>
  <c r="G549" i="38"/>
  <c r="H549" i="38"/>
  <c r="K549" i="38"/>
  <c r="L549" i="38" s="1"/>
  <c r="M549" i="38"/>
  <c r="N549" i="38" s="1"/>
  <c r="S549" i="38"/>
  <c r="F199" i="25"/>
  <c r="H199"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9" i="25"/>
  <c r="K30" i="25"/>
  <c r="Z548" i="38" l="1"/>
  <c r="P548" i="38"/>
  <c r="O548" i="38"/>
  <c r="U548" i="38"/>
  <c r="F198" i="25"/>
  <c r="G198" i="25"/>
  <c r="H198" i="25"/>
  <c r="A547" i="38" l="1"/>
  <c r="D547" i="38"/>
  <c r="E547" i="38"/>
  <c r="G547" i="38"/>
  <c r="H547" i="38"/>
  <c r="K547" i="38"/>
  <c r="L547" i="38" s="1"/>
  <c r="M547" i="38"/>
  <c r="N547" i="38" s="1"/>
  <c r="S547" i="38"/>
  <c r="K29" i="25"/>
  <c r="Z547" i="38" l="1"/>
  <c r="P547" i="38"/>
  <c r="O547" i="38"/>
  <c r="U547" i="38"/>
  <c r="F197" i="25"/>
  <c r="H197" i="25"/>
  <c r="G197"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6" i="25"/>
  <c r="H196" i="25"/>
  <c r="G196"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5" i="25"/>
  <c r="H195" i="25"/>
  <c r="G195"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4" i="25"/>
  <c r="H194" i="25"/>
  <c r="G194"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3" i="25"/>
  <c r="H193" i="25"/>
  <c r="G193" i="25"/>
  <c r="F192" i="25"/>
  <c r="H192" i="25"/>
  <c r="G192"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1" i="25"/>
  <c r="H191" i="25"/>
  <c r="G191"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0" i="25"/>
  <c r="H190" i="25"/>
  <c r="G190"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9" i="25"/>
  <c r="H189" i="25"/>
  <c r="G189"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8" i="25"/>
  <c r="H188" i="25"/>
  <c r="G188"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7" i="25"/>
  <c r="H187" i="25"/>
  <c r="G187"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6" i="25"/>
  <c r="H186" i="25"/>
  <c r="G186"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5" i="25"/>
  <c r="G185" i="25"/>
  <c r="H185" i="25"/>
  <c r="O508" i="38" l="1"/>
  <c r="Z508" i="38"/>
  <c r="P507" i="38"/>
  <c r="N507" i="38"/>
  <c r="F184" i="25"/>
  <c r="G184" i="25"/>
  <c r="H184"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3" i="25"/>
  <c r="G183" i="25"/>
  <c r="H183"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2" i="25"/>
  <c r="H182" i="25"/>
  <c r="G182"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1" i="25"/>
  <c r="H181" i="25"/>
  <c r="G181" i="25"/>
  <c r="F45" i="25"/>
  <c r="F2" i="45"/>
  <c r="O491" i="38" l="1"/>
  <c r="Z491" i="38"/>
  <c r="P490" i="38"/>
  <c r="N490" i="38"/>
  <c r="D489" i="38"/>
  <c r="E489" i="38"/>
  <c r="G489" i="38"/>
  <c r="H489" i="38"/>
  <c r="K489" i="38"/>
  <c r="L489" i="38" s="1"/>
  <c r="M489" i="38"/>
  <c r="U489" i="38" s="1"/>
  <c r="S489" i="38"/>
  <c r="F180" i="25"/>
  <c r="H180" i="25"/>
  <c r="G180"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9" i="25"/>
  <c r="H179" i="25"/>
  <c r="G179" i="25"/>
  <c r="K19" i="25"/>
  <c r="M130"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8" i="25"/>
  <c r="H178" i="25"/>
  <c r="G178" i="25"/>
  <c r="K18" i="25"/>
  <c r="F177" i="25"/>
  <c r="H177" i="25"/>
  <c r="G177" i="25"/>
  <c r="K17" i="25"/>
  <c r="P486" i="38" l="1"/>
  <c r="N486" i="38"/>
  <c r="F176" i="25"/>
  <c r="G176" i="25"/>
  <c r="H176"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M85" i="85"/>
  <c r="F85" i="85"/>
  <c r="C19" i="85"/>
  <c r="H19" i="85"/>
  <c r="K19" i="85"/>
  <c r="H85" i="85"/>
  <c r="F19" i="85"/>
  <c r="K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F25" i="84"/>
  <c r="H19" i="83"/>
  <c r="M110" i="84"/>
  <c r="H85" i="83"/>
  <c r="C85" i="83"/>
  <c r="K19" i="83"/>
  <c r="C110" i="84"/>
  <c r="M19" i="83"/>
  <c r="F85" i="83"/>
  <c r="K85" i="83"/>
  <c r="C19" i="83"/>
  <c r="C25" i="84"/>
  <c r="F19" i="83"/>
  <c r="K110" i="84"/>
  <c r="M25" i="84"/>
  <c r="H25" i="84"/>
  <c r="H110" i="84"/>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5" i="25"/>
  <c r="G175" i="25"/>
  <c r="H175"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M19" i="82"/>
  <c r="K60" i="82"/>
  <c r="C18" i="74"/>
  <c r="H19" i="82"/>
  <c r="F19" i="82"/>
  <c r="H60" i="82"/>
  <c r="C19" i="82"/>
  <c r="M60" i="82"/>
  <c r="H18" i="74"/>
  <c r="M18" i="74"/>
  <c r="C60"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4" i="25"/>
  <c r="G174" i="25"/>
  <c r="H174" i="25"/>
  <c r="K15" i="25"/>
  <c r="F29" i="78"/>
  <c r="H29" i="78"/>
  <c r="G29" i="78"/>
  <c r="F29" i="70"/>
  <c r="H29" i="70"/>
  <c r="G29" i="70"/>
  <c r="K5" i="51"/>
  <c r="F6" i="70"/>
  <c r="F173" i="25"/>
  <c r="H173" i="25"/>
  <c r="G173"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2" i="25"/>
  <c r="H172" i="25"/>
  <c r="G172" i="25"/>
  <c r="K14" i="25"/>
  <c r="F96" i="31"/>
  <c r="M78" i="75"/>
  <c r="K96" i="31"/>
  <c r="K78" i="75"/>
  <c r="H96" i="31"/>
  <c r="M96" i="31"/>
  <c r="C78" i="75"/>
  <c r="H78" i="75"/>
  <c r="F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85" i="64"/>
  <c r="M19" i="64"/>
  <c r="H85" i="64"/>
  <c r="H19" i="64"/>
  <c r="K19" i="64"/>
  <c r="M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1" i="25"/>
  <c r="H171" i="25"/>
  <c r="G171"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K110" i="81"/>
  <c r="H30" i="81"/>
  <c r="M30" i="81"/>
  <c r="H110" i="81"/>
  <c r="C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0" i="25"/>
  <c r="H170" i="25"/>
  <c r="G170"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C85" i="80"/>
  <c r="F85" i="80"/>
  <c r="K85" i="80"/>
  <c r="C19" i="80"/>
  <c r="H85" i="80"/>
  <c r="H19" i="80"/>
  <c r="M19" i="80"/>
  <c r="M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H19" i="79"/>
  <c r="K19" i="79"/>
  <c r="C19" i="79"/>
  <c r="C65" i="79"/>
  <c r="K65" i="79"/>
  <c r="H65" i="79"/>
  <c r="M65" i="79"/>
  <c r="M19"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9" i="25"/>
  <c r="G169" i="25"/>
  <c r="H169"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8" i="25"/>
  <c r="H168" i="25"/>
  <c r="G168"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7" i="25"/>
  <c r="G167" i="25"/>
  <c r="H167" i="25"/>
  <c r="K11" i="25"/>
  <c r="K103" i="7"/>
  <c r="F85" i="51"/>
  <c r="G85" i="51"/>
  <c r="H85" i="51"/>
  <c r="K4" i="51"/>
  <c r="O454" i="38" l="1"/>
  <c r="Z454" i="38"/>
  <c r="P454" i="38"/>
  <c r="D453" i="38"/>
  <c r="E453" i="38"/>
  <c r="G453" i="38"/>
  <c r="H453" i="38"/>
  <c r="K453" i="38"/>
  <c r="L453" i="38" s="1"/>
  <c r="M453" i="38"/>
  <c r="N453" i="38" s="1"/>
  <c r="S453" i="38"/>
  <c r="F166" i="25"/>
  <c r="H166" i="25"/>
  <c r="G166"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5" i="25"/>
  <c r="G165" i="25"/>
  <c r="H165"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19" i="78"/>
  <c r="F19" i="78"/>
  <c r="K19" i="78"/>
  <c r="M19" i="78"/>
  <c r="K85" i="78"/>
  <c r="F85" i="78"/>
  <c r="C85" i="78"/>
  <c r="H85" i="78"/>
  <c r="M85"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9" i="25"/>
  <c r="F164" i="25"/>
  <c r="H164" i="25"/>
  <c r="G164"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H19" i="77"/>
  <c r="C19" i="77"/>
  <c r="K89" i="77"/>
  <c r="M19" i="77"/>
  <c r="M89" i="77"/>
  <c r="F19" i="77"/>
  <c r="F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3" i="25"/>
  <c r="H163" i="25"/>
  <c r="G163"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2" i="25"/>
  <c r="H162" i="25"/>
  <c r="G162" i="25"/>
  <c r="K10" i="25"/>
  <c r="E424" i="38"/>
  <c r="H424" i="38"/>
  <c r="K424" i="38"/>
  <c r="L424" i="38" s="1"/>
  <c r="P424" i="38" s="1"/>
  <c r="M424" i="38"/>
  <c r="U424" i="38" s="1"/>
  <c r="S424" i="38"/>
  <c r="N424" i="38" l="1"/>
  <c r="M73" i="76"/>
  <c r="Q10" i="76" s="1"/>
  <c r="N425" i="38"/>
  <c r="F161" i="25"/>
  <c r="H161" i="25"/>
  <c r="G161" i="25"/>
  <c r="F33" i="25"/>
  <c r="F266" i="7"/>
  <c r="H266" i="7"/>
  <c r="G266" i="7"/>
  <c r="K102" i="7"/>
  <c r="G23" i="50"/>
  <c r="K23" i="50" s="1"/>
  <c r="F23" i="50"/>
  <c r="M18" i="50"/>
  <c r="C18" i="50"/>
  <c r="F18" i="50"/>
  <c r="F160" i="25"/>
  <c r="H160" i="25"/>
  <c r="G160" i="25"/>
  <c r="K9" i="25"/>
  <c r="F32" i="25"/>
  <c r="O425" i="38" l="1"/>
  <c r="O424" i="38"/>
  <c r="Z424" i="38"/>
  <c r="Z425" i="38"/>
  <c r="E423" i="38"/>
  <c r="H423" i="38"/>
  <c r="K423" i="38"/>
  <c r="L423" i="38" s="1"/>
  <c r="P423" i="38" s="1"/>
  <c r="M423" i="38"/>
  <c r="U423" i="38" s="1"/>
  <c r="S423" i="38"/>
  <c r="F159" i="25"/>
  <c r="H159" i="25"/>
  <c r="G159"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8" i="25"/>
  <c r="H158" i="25"/>
  <c r="G158"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7" i="25"/>
  <c r="H157" i="25"/>
  <c r="G157" i="25"/>
  <c r="K8" i="25"/>
  <c r="P416" i="38" l="1"/>
  <c r="N416" i="38"/>
  <c r="F49" i="43"/>
  <c r="H49" i="43"/>
  <c r="G49" i="43"/>
  <c r="F62" i="58"/>
  <c r="H62" i="58"/>
  <c r="G62" i="58"/>
  <c r="F77" i="40"/>
  <c r="G77" i="40"/>
  <c r="H77" i="40"/>
  <c r="F80" i="51"/>
  <c r="G80" i="51"/>
  <c r="H80" i="51"/>
  <c r="F261" i="7"/>
  <c r="H261" i="7"/>
  <c r="G261" i="7"/>
  <c r="F156" i="25"/>
  <c r="H156" i="25"/>
  <c r="G156" i="25"/>
  <c r="O416" i="38" l="1"/>
  <c r="Z416" i="38"/>
  <c r="E415" i="38"/>
  <c r="H415" i="38"/>
  <c r="K415" i="38"/>
  <c r="L415" i="38" s="1"/>
  <c r="P415" i="38" s="1"/>
  <c r="M415" i="38"/>
  <c r="U415" i="38" s="1"/>
  <c r="S415" i="38"/>
  <c r="F155" i="25"/>
  <c r="H155" i="25"/>
  <c r="G155"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4" i="25"/>
  <c r="H154" i="25"/>
  <c r="G154"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K77" i="69"/>
  <c r="F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3" i="25"/>
  <c r="H153" i="25"/>
  <c r="G153"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F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2" i="25"/>
  <c r="H152" i="25"/>
  <c r="G152"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1" i="25"/>
  <c r="G151" i="25"/>
  <c r="H151"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0" i="25"/>
  <c r="H150" i="25"/>
  <c r="G150" i="25"/>
  <c r="K6" i="25"/>
  <c r="O390" i="38" l="1"/>
  <c r="Z390" i="38"/>
  <c r="N389" i="38"/>
  <c r="P389" i="38"/>
  <c r="F149" i="25"/>
  <c r="G149" i="25"/>
  <c r="H149" i="25"/>
  <c r="D388" i="38"/>
  <c r="E388" i="38"/>
  <c r="G388" i="38"/>
  <c r="H388" i="38"/>
  <c r="K388" i="38"/>
  <c r="L388" i="38" s="1"/>
  <c r="M388" i="38"/>
  <c r="N388" i="38" s="1"/>
  <c r="S388" i="38"/>
  <c r="F75" i="40"/>
  <c r="G75" i="40"/>
  <c r="H75" i="40"/>
  <c r="F148" i="25"/>
  <c r="G148" i="25"/>
  <c r="H148"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7" i="25"/>
  <c r="G147" i="25"/>
  <c r="H147"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6" i="25"/>
  <c r="G146" i="25"/>
  <c r="H146"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5" i="25"/>
  <c r="G145" i="25"/>
  <c r="H145"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4" i="25"/>
  <c r="G144" i="25"/>
  <c r="H144" i="25"/>
  <c r="D378" i="38"/>
  <c r="E378" i="38"/>
  <c r="H378" i="38"/>
  <c r="K378" i="38"/>
  <c r="L378" i="38" s="1"/>
  <c r="M378" i="38"/>
  <c r="N378" i="38" s="1"/>
  <c r="S378" i="38"/>
  <c r="F13" i="51"/>
  <c r="F3" i="58"/>
  <c r="K5" i="25"/>
  <c r="F24" i="25"/>
  <c r="F107" i="7"/>
  <c r="Z378" i="38" l="1"/>
  <c r="O378" i="38"/>
  <c r="P378" i="38"/>
  <c r="U378" i="38"/>
  <c r="F143" i="25"/>
  <c r="G143" i="25"/>
  <c r="H143"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2" i="25"/>
  <c r="G142" i="25"/>
  <c r="H142"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1" i="25"/>
  <c r="G141" i="25"/>
  <c r="H141" i="25"/>
  <c r="K3" i="25"/>
  <c r="K4" i="25"/>
  <c r="C54" i="50"/>
  <c r="K44" i="50"/>
  <c r="F44" i="50"/>
  <c r="K43" i="50"/>
  <c r="F43" i="50"/>
  <c r="K46" i="50"/>
  <c r="F46" i="50"/>
  <c r="K45" i="50"/>
  <c r="F45" i="50"/>
  <c r="K48" i="48"/>
  <c r="K47" i="48"/>
  <c r="F47" i="48"/>
  <c r="K46" i="48"/>
  <c r="F46" i="48"/>
  <c r="O376" i="38" l="1"/>
  <c r="Z376" i="38"/>
  <c r="P375" i="38"/>
  <c r="N375" i="38"/>
  <c r="F140" i="25"/>
  <c r="H140" i="25"/>
  <c r="G140"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9" i="25"/>
  <c r="G139" i="25"/>
  <c r="H139" i="25"/>
  <c r="E372" i="38"/>
  <c r="H372" i="38"/>
  <c r="K372" i="38"/>
  <c r="L372" i="38" s="1"/>
  <c r="M372" i="38"/>
  <c r="U372" i="38" s="1"/>
  <c r="S372" i="38"/>
  <c r="N372" i="38" l="1"/>
  <c r="P372" i="38"/>
  <c r="F138" i="25"/>
  <c r="G138" i="25"/>
  <c r="H138"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7" i="25"/>
  <c r="G137" i="25"/>
  <c r="H137" i="25"/>
  <c r="F21" i="25"/>
  <c r="F75" i="51"/>
  <c r="G75" i="51"/>
  <c r="H75" i="51"/>
  <c r="F11" i="51"/>
  <c r="F10" i="51"/>
  <c r="F9" i="51"/>
  <c r="C93" i="68"/>
  <c r="F93" i="68"/>
  <c r="M93" i="68"/>
  <c r="H93" i="68"/>
  <c r="K93" i="68"/>
  <c r="O371" i="38" l="1"/>
  <c r="Z371" i="38"/>
  <c r="N370" i="38"/>
  <c r="L370" i="38"/>
  <c r="P370" i="38" s="1"/>
  <c r="F92" i="68"/>
  <c r="K92" i="68"/>
  <c r="F26" i="64"/>
  <c r="G26" i="64"/>
  <c r="H26" i="64"/>
  <c r="D369" i="38"/>
  <c r="E369" i="38"/>
  <c r="G369" i="38"/>
  <c r="H369" i="38"/>
  <c r="K369" i="38"/>
  <c r="L369" i="38" s="1"/>
  <c r="M369" i="38"/>
  <c r="U369" i="38" s="1"/>
  <c r="S369" i="38"/>
  <c r="F136" i="25"/>
  <c r="G136" i="25"/>
  <c r="H136" i="25"/>
  <c r="K2" i="25"/>
  <c r="K129" i="25" s="1"/>
  <c r="K130"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5" i="25"/>
  <c r="G135" i="25"/>
  <c r="H135" i="25"/>
  <c r="F20" i="25"/>
  <c r="F73" i="51"/>
  <c r="G73" i="51"/>
  <c r="H73" i="51"/>
  <c r="F7" i="51"/>
  <c r="P364" i="38" l="1"/>
  <c r="N364" i="38"/>
  <c r="H134" i="25"/>
  <c r="G134" i="25"/>
  <c r="F134" i="25"/>
  <c r="M895" i="25"/>
  <c r="H895" i="25"/>
  <c r="C895" i="25"/>
  <c r="F871" i="25"/>
  <c r="F870" i="25"/>
  <c r="F869" i="25"/>
  <c r="F868" i="25"/>
  <c r="F867" i="25"/>
  <c r="F866" i="25"/>
  <c r="F865"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F777" i="25"/>
  <c r="F776" i="25"/>
  <c r="F775" i="25"/>
  <c r="K774"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96" i="25"/>
  <c r="C896" i="25"/>
  <c r="H896" i="25"/>
  <c r="M896" i="25"/>
  <c r="F896" i="25"/>
  <c r="O364" i="38" l="1"/>
  <c r="Z364" i="38"/>
  <c r="N363" i="38"/>
  <c r="F895" i="25"/>
  <c r="K895" i="25"/>
  <c r="P363" i="38"/>
  <c r="O363" i="38" l="1"/>
  <c r="Z363" i="38"/>
  <c r="M632" i="25"/>
  <c r="Q10" i="25" s="1"/>
  <c r="E362" i="38"/>
  <c r="H362" i="38"/>
  <c r="K362" i="38"/>
  <c r="M362" i="38"/>
  <c r="U362" i="38" s="1"/>
  <c r="S362" i="38"/>
  <c r="K365" i="25" l="1"/>
  <c r="K366" i="25"/>
  <c r="K363" i="25"/>
  <c r="K364" i="25"/>
  <c r="K362" i="25"/>
  <c r="K361" i="25"/>
  <c r="K359" i="25"/>
  <c r="K360" i="25"/>
  <c r="K356" i="25"/>
  <c r="K357" i="25"/>
  <c r="K358" i="25"/>
  <c r="K354" i="25"/>
  <c r="K355" i="25"/>
  <c r="K352" i="25"/>
  <c r="K353" i="25"/>
  <c r="K350" i="25"/>
  <c r="K351" i="25"/>
  <c r="K348" i="25"/>
  <c r="K349" i="25"/>
  <c r="K346" i="25"/>
  <c r="K347" i="25"/>
  <c r="K344" i="25"/>
  <c r="K345" i="25"/>
  <c r="K343" i="25"/>
  <c r="K342" i="25"/>
  <c r="K341" i="25"/>
  <c r="K340"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5" i="25"/>
  <c r="K304" i="25"/>
  <c r="K303" i="25"/>
  <c r="K302" i="25"/>
  <c r="K283" i="25"/>
  <c r="K284" i="25"/>
  <c r="K282" i="25"/>
  <c r="K281" i="25"/>
  <c r="K279" i="25"/>
  <c r="K280" i="25"/>
  <c r="K278" i="25"/>
  <c r="K277" i="25"/>
  <c r="K276" i="25"/>
  <c r="K274" i="25"/>
  <c r="K275" i="25"/>
  <c r="K272" i="25"/>
  <c r="K273" i="25"/>
  <c r="K271" i="25"/>
  <c r="K270" i="25"/>
  <c r="K269" i="25"/>
  <c r="K268" i="25"/>
  <c r="K267" i="25"/>
  <c r="K265" i="25"/>
  <c r="K266" i="25"/>
  <c r="K264" i="25"/>
  <c r="K263" i="25"/>
  <c r="K262" i="25"/>
  <c r="K261" i="25"/>
  <c r="K260" i="25"/>
  <c r="K259" i="25"/>
  <c r="K258" i="25"/>
  <c r="K257" i="25"/>
  <c r="K256" i="25"/>
  <c r="K255" i="25"/>
  <c r="K254" i="25"/>
  <c r="K253" i="25"/>
  <c r="K252" i="25"/>
  <c r="K251" i="25"/>
  <c r="K249" i="25"/>
  <c r="K250" i="25"/>
  <c r="K248" i="25"/>
  <c r="K245" i="25"/>
  <c r="K247" i="25"/>
  <c r="K246" i="25"/>
  <c r="K244" i="25"/>
  <c r="K243" i="25"/>
  <c r="K242" i="25"/>
  <c r="K241" i="25"/>
  <c r="K240" i="25"/>
  <c r="K239" i="25"/>
  <c r="K238" i="25"/>
  <c r="K237" i="25"/>
  <c r="K236" i="25"/>
  <c r="K235" i="25"/>
  <c r="K234" i="25"/>
  <c r="K233" i="25"/>
  <c r="K232" i="25"/>
  <c r="K231" i="25"/>
  <c r="K230" i="25"/>
  <c r="K229" i="25"/>
  <c r="K227" i="25"/>
  <c r="K228" i="25"/>
  <c r="K226" i="25"/>
  <c r="K225" i="25"/>
  <c r="K224" i="25"/>
  <c r="K220" i="25"/>
  <c r="K221" i="25"/>
  <c r="K223" i="25"/>
  <c r="K222" i="25"/>
  <c r="K219" i="25"/>
  <c r="K218" i="25"/>
  <c r="K217" i="25"/>
  <c r="K216" i="25"/>
  <c r="K215" i="25"/>
  <c r="K214" i="25"/>
  <c r="K213" i="25"/>
  <c r="K212" i="25"/>
  <c r="K211" i="25"/>
  <c r="K210" i="25"/>
  <c r="K209" i="25"/>
  <c r="K208" i="25"/>
  <c r="K207" i="25"/>
  <c r="K206" i="25"/>
  <c r="K205" i="25"/>
  <c r="K204" i="25"/>
  <c r="K203" i="25"/>
  <c r="K202" i="25"/>
  <c r="K199" i="25"/>
  <c r="K200" i="25"/>
  <c r="K201"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301" i="25"/>
  <c r="K299" i="25"/>
  <c r="K300" i="25"/>
  <c r="K298" i="25"/>
  <c r="K297" i="25"/>
  <c r="K296" i="25"/>
  <c r="K295" i="25"/>
  <c r="K294" i="25"/>
  <c r="K293" i="25"/>
  <c r="K292" i="25"/>
  <c r="K291" i="25"/>
  <c r="K290" i="25"/>
  <c r="K289" i="25"/>
  <c r="K288" i="25"/>
  <c r="K287" i="25"/>
  <c r="K286" i="25"/>
  <c r="K285"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H378" i="25"/>
  <c r="G378" i="25"/>
  <c r="H377" i="25"/>
  <c r="G377" i="25"/>
  <c r="H376" i="25"/>
  <c r="G376" i="25"/>
  <c r="H375" i="25"/>
  <c r="G375" i="25"/>
  <c r="H374" i="25"/>
  <c r="G374" i="25"/>
  <c r="H373" i="25"/>
  <c r="G373" i="25"/>
  <c r="H129"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77" i="70"/>
  <c r="K19" i="61"/>
  <c r="K213" i="57"/>
  <c r="K19" i="54"/>
  <c r="C47" i="58"/>
  <c r="M156" i="49"/>
  <c r="F77" i="70"/>
  <c r="H86" i="53"/>
  <c r="M47" i="58"/>
  <c r="C19" i="60"/>
  <c r="F19" i="53"/>
  <c r="H19" i="55"/>
  <c r="C19" i="34"/>
  <c r="C19" i="63"/>
  <c r="M19" i="45"/>
  <c r="H65" i="71"/>
  <c r="C19" i="41"/>
  <c r="K60" i="51"/>
  <c r="C19" i="54"/>
  <c r="H19" i="61"/>
  <c r="F19" i="60"/>
  <c r="K55" i="50"/>
  <c r="M19" i="75"/>
  <c r="K65" i="63"/>
  <c r="M19" i="54"/>
  <c r="K63" i="66"/>
  <c r="H119" i="7"/>
  <c r="H19" i="63"/>
  <c r="M19" i="61"/>
  <c r="K81" i="61"/>
  <c r="H19" i="34"/>
  <c r="M230" i="58"/>
  <c r="F19" i="61"/>
  <c r="F19" i="70"/>
  <c r="M23" i="57"/>
  <c r="C19" i="71"/>
  <c r="C19" i="3"/>
  <c r="F23" i="57"/>
  <c r="C19" i="52"/>
  <c r="K230" i="58"/>
  <c r="C63" i="66"/>
  <c r="H72" i="59"/>
  <c r="H19" i="66"/>
  <c r="C19" i="73"/>
  <c r="K19" i="53"/>
  <c r="K23" i="17"/>
  <c r="H67" i="60"/>
  <c r="H65" i="63"/>
  <c r="K19" i="50"/>
  <c r="F72" i="59"/>
  <c r="K19" i="73"/>
  <c r="K86" i="53"/>
  <c r="H19" i="60"/>
  <c r="M19" i="50"/>
  <c r="H19" i="62"/>
  <c r="C119" i="7"/>
  <c r="H19" i="50"/>
  <c r="H19" i="72"/>
  <c r="F19" i="54"/>
  <c r="M19" i="53"/>
  <c r="M19" i="72"/>
  <c r="K19" i="75"/>
  <c r="M100" i="34"/>
  <c r="F25" i="31"/>
  <c r="M19" i="71"/>
  <c r="H130" i="25"/>
  <c r="H19" i="54"/>
  <c r="C451" i="17"/>
  <c r="K119" i="7"/>
  <c r="H30" i="40"/>
  <c r="H25" i="31"/>
  <c r="F75" i="41"/>
  <c r="F19" i="34"/>
  <c r="C111" i="45"/>
  <c r="C65" i="71"/>
  <c r="H81" i="61"/>
  <c r="H55" i="50"/>
  <c r="C85" i="64"/>
  <c r="C94" i="52"/>
  <c r="K23" i="57"/>
  <c r="F23" i="17"/>
  <c r="K156" i="49"/>
  <c r="H75" i="41"/>
  <c r="C72" i="59"/>
  <c r="C86" i="53"/>
  <c r="K19" i="60"/>
  <c r="K94" i="52"/>
  <c r="F63" i="66"/>
  <c r="H19" i="71"/>
  <c r="C23" i="57"/>
  <c r="H156" i="49"/>
  <c r="H47" i="58"/>
  <c r="C51" i="54"/>
  <c r="F19" i="66"/>
  <c r="C213" i="57"/>
  <c r="K19" i="72"/>
  <c r="H63" i="66"/>
  <c r="M19" i="59"/>
  <c r="F119" i="7"/>
  <c r="F51" i="54"/>
  <c r="C19" i="61"/>
  <c r="C19" i="70"/>
  <c r="F65" i="63"/>
  <c r="F19" i="75"/>
  <c r="K19" i="3"/>
  <c r="K72" i="59"/>
  <c r="K65" i="71"/>
  <c r="F19" i="73"/>
  <c r="M63" i="66"/>
  <c r="K67" i="60"/>
  <c r="F94" i="52"/>
  <c r="M19" i="69"/>
  <c r="F19" i="55"/>
  <c r="K90" i="72"/>
  <c r="M19" i="63"/>
  <c r="C19" i="69"/>
  <c r="F19" i="52"/>
  <c r="C65" i="63"/>
  <c r="K18" i="74"/>
  <c r="C30" i="40"/>
  <c r="C81" i="61"/>
  <c r="C19" i="45"/>
  <c r="M19" i="60"/>
  <c r="F19" i="71"/>
  <c r="M111" i="45"/>
  <c r="C19" i="59"/>
  <c r="M19" i="73"/>
  <c r="F19" i="45"/>
  <c r="M65" i="63"/>
  <c r="F213" i="57"/>
  <c r="K19" i="59"/>
  <c r="F111" i="45"/>
  <c r="F65" i="71"/>
  <c r="H230" i="58"/>
  <c r="F19" i="68"/>
  <c r="H19" i="70"/>
  <c r="M451" i="17"/>
  <c r="M86" i="53"/>
  <c r="C77" i="70"/>
  <c r="C67" i="60"/>
  <c r="C23" i="17"/>
  <c r="F230" i="58"/>
  <c r="C19" i="68"/>
  <c r="H51" i="54"/>
  <c r="K19" i="68"/>
  <c r="M75" i="41"/>
  <c r="K19" i="34"/>
  <c r="K19" i="69"/>
  <c r="K19" i="71"/>
  <c r="H19" i="52"/>
  <c r="F55" i="50"/>
  <c r="H451" i="17"/>
  <c r="M19" i="41"/>
  <c r="M19" i="70"/>
  <c r="F18" i="74"/>
  <c r="F19" i="41"/>
  <c r="M72" i="59"/>
  <c r="K30" i="40"/>
  <c r="M81" i="61"/>
  <c r="F19" i="3"/>
  <c r="M19" i="34"/>
  <c r="C156" i="49"/>
  <c r="K47" i="58"/>
  <c r="H19" i="3"/>
  <c r="F60" i="51"/>
  <c r="F19" i="64"/>
  <c r="C55" i="50"/>
  <c r="H213" i="57"/>
  <c r="H19" i="53"/>
  <c r="K19" i="63"/>
  <c r="M19" i="3"/>
  <c r="K25" i="31"/>
  <c r="M25" i="31"/>
  <c r="H100" i="34"/>
  <c r="M90" i="72"/>
  <c r="F100" i="34"/>
  <c r="H111" i="45"/>
  <c r="K100" i="34"/>
  <c r="C230" i="58"/>
  <c r="C90" i="72"/>
  <c r="F47" i="58"/>
  <c r="F81" i="61"/>
  <c r="F30" i="49"/>
  <c r="F30" i="40"/>
  <c r="F28" i="43"/>
  <c r="C19" i="66"/>
  <c r="K19" i="52"/>
  <c r="K19" i="70"/>
  <c r="F86" i="53"/>
  <c r="C19" i="64"/>
  <c r="H19" i="69"/>
  <c r="M94" i="52"/>
  <c r="F130" i="25"/>
  <c r="C25" i="31"/>
  <c r="C19" i="50"/>
  <c r="H23" i="17"/>
  <c r="H77" i="70"/>
  <c r="K77" i="70"/>
  <c r="C19" i="55"/>
  <c r="M19" i="52"/>
  <c r="C75" i="41"/>
  <c r="C19" i="53"/>
  <c r="F85" i="64"/>
  <c r="K19" i="66"/>
  <c r="K111" i="45"/>
  <c r="M19" i="68"/>
  <c r="H19" i="75"/>
  <c r="F19" i="69"/>
  <c r="F19" i="59"/>
  <c r="M119" i="7"/>
  <c r="M67" i="60"/>
  <c r="K19" i="55"/>
  <c r="C19" i="62"/>
  <c r="K75" i="41"/>
  <c r="F67" i="60"/>
  <c r="C19" i="72"/>
  <c r="K19" i="62"/>
  <c r="M51" i="54"/>
  <c r="F19" i="62"/>
  <c r="M55" i="50"/>
  <c r="M19" i="55"/>
  <c r="F19" i="63"/>
  <c r="C100" i="34"/>
  <c r="H94" i="52"/>
  <c r="H19" i="59"/>
  <c r="K19" i="41"/>
  <c r="M19" i="62"/>
  <c r="M30" i="40"/>
  <c r="C19" i="75"/>
  <c r="K451" i="17"/>
  <c r="M19" i="66"/>
  <c r="H19" i="68"/>
  <c r="F19" i="72"/>
  <c r="M30" i="49"/>
  <c r="M23" i="17"/>
  <c r="K51" i="54"/>
  <c r="M60" i="51"/>
  <c r="M65" i="71"/>
  <c r="F19" i="50"/>
  <c r="H19" i="41"/>
  <c r="H90" i="72"/>
  <c r="F451" i="17"/>
  <c r="F90" i="72"/>
  <c r="C30" i="49"/>
  <c r="M213" i="57"/>
  <c r="H19" i="73"/>
  <c r="F156" i="49"/>
  <c r="V876" i="38" l="1"/>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9"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76" i="38" s="1"/>
  <c r="Y876"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73" i="38" l="1"/>
  <c r="Y873" i="38" s="1"/>
  <c r="W875" i="38"/>
  <c r="Y875" i="38" s="1"/>
  <c r="W874" i="38"/>
  <c r="Y874" i="38" s="1"/>
  <c r="J58" i="74"/>
  <c r="J59"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76"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72" i="38" l="1"/>
  <c r="Q875" i="38"/>
  <c r="Q874" i="38"/>
  <c r="Q873" i="38"/>
  <c r="J61" i="45"/>
  <c r="J62" i="45"/>
  <c r="Q871" i="38"/>
  <c r="Q867" i="38"/>
  <c r="Q870" i="38"/>
  <c r="Q869" i="38"/>
  <c r="Q868" i="38"/>
  <c r="Q863" i="38"/>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<sst xmlns="http://schemas.openxmlformats.org/spreadsheetml/2006/main" count="9537" uniqueCount="1397">
  <si>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</si>
  <si>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</si>
  <si>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</si>
  <si>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</si>
  <si>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</si>
  <si>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</si>
  <si>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</si>
  <si>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</si>
  <si>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</si>
  <si>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</si>
  <si>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</si>
  <si>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</si>
  <si>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</si>
  <si>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</si>
  <si>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</si>
  <si>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</si>
  <si>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</si>
  <si>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</si>
  <si>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</si>
  <si>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</si>
  <si>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</si>
  <si>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</si>
  <si>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</si>
  <si>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</si>
  <si>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</si>
  <si>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</si>
  <si>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</si>
  <si>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</si>
  <si>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</si>
  <si>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</si>
  <si>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</si>
  <si>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</si>
  <si>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</si>
  <si>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</si>
  <si>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</si>
  <si>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</si>
  <si>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</si>
  <si>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</si>
  <si>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</si>
  <si>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</si>
  <si>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</si>
  <si>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</si>
  <si>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</si>
  <si>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</si>
  <si>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</si>
  <si>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</si>
  <si>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</si>
  <si>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</si>
  <si>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</si>
  <si>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</si>
  <si>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</si>
  <si>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</si>
  <si>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</si>
  <si>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</si>
  <si>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</si>
  <si>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</si>
  <si>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</si>
  <si>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</si>
  <si>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</si>
  <si>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</si>
  <si>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</si>
  <si>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</si>
  <si>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</si>
  <si>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</si>
  <si>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</si>
  <si>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</si>
  <si>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</si>
  <si>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</si>
  <si>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</si>
  <si>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</si>
  <si>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</si>
  <si>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</si>
  <si>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</si>
  <si>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</si>
  <si>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</si>
  <si>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</si>
  <si>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</si>
  <si>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</si>
  <si>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</si>
  <si>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</si>
  <si>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</si>
  <si>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</si>
  <si>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</si>
  <si>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</si>
  <si>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</si>
  <si>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</si>
  <si>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</si>
  <si>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</si>
  <si>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</si>
  <si>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</si>
  <si>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</si>
  <si>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</si>
  <si>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</si>
  <si>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</si>
  <si>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</si>
  <si>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</si>
  <si>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</si>
  <si>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</si>
  <si>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</si>
  <si>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</si>
  <si>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</si>
  <si>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</si>
  <si>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</si>
  <si>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</si>
  <si>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</si>
  <si>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</si>
  <si>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</si>
  <si>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</si>
  <si>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</si>
  <si>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</si>
  <si>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</si>
  <si>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</si>
  <si>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</si>
  <si>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</si>
  <si>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</si>
  <si>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</si>
  <si>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</si>
  <si>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</si>
  <si>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</si>
  <si>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</si>
  <si>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</si>
  <si>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</si>
  <si>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</si>
  <si>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</si>
  <si>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</si>
  <si>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</si>
  <si>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</si>
  <si>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</si>
  <si>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</si>
  <si>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</si>
  <si>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</si>
  <si>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</si>
  <si>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</si>
  <si>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</si>
  <si>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</si>
  <si>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</si>
  <si>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</si>
  <si>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</si>
  <si>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</si>
  <si>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</si>
  <si>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</si>
  <si>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</si>
  <si>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</si>
  <si>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</si>
  <si>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</si>
  <si>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</si>
  <si>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</si>
  <si>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</si>
  <si>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</si>
  <si>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</si>
  <si>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</si>
  <si>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</si>
  <si>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</si>
  <si>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</si>
  <si>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</si>
  <si>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</si>
  <si>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</si>
  <si>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</si>
  <si>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</si>
  <si>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</si>
  <si>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</si>
  <si>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</si>
  <si>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</si>
  <si>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</si>
  <si>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</si>
  <si>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</si>
  <si>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</si>
  <si>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</si>
  <si>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</si>
  <si>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</si>
  <si>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</si>
  <si>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</si>
  <si>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</si>
  <si>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</si>
  <si>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</si>
  <si>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</si>
  <si>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</si>
  <si>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</si>
  <si>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</si>
  <si>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</si>
  <si>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</si>
  <si>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</si>
  <si>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</si>
  <si>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</si>
  <si>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</si>
  <si>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</si>
  <si>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</si>
  <si>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</si>
  <si>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</si>
  <si>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</si>
  <si>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</si>
  <si>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</si>
  <si>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</si>
  <si>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</si>
  <si>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</si>
  <si>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</si>
  <si>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</si>
  <si>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</si>
  <si>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</si>
  <si>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</si>
  <si>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</si>
  <si>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</si>
  <si>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</si>
  <si>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</si>
  <si>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</si>
  <si>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</si>
  <si>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</si>
  <si>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</si>
  <si>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</si>
  <si>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</si>
  <si>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</si>
  <si>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</si>
  <si>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</si>
  <si>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</si>
  <si>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</si>
  <si>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</si>
  <si>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</si>
  <si>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</si>
  <si>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</si>
  <si>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</si>
  <si>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</si>
  <si>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</si>
  <si>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</si>
  <si>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</si>
  <si>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</si>
  <si>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</si>
  <si>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</si>
  <si>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</si>
  <si>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</si>
  <si>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</si>
  <si>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</si>
  <si>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</si>
  <si>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</si>
  <si>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</si>
  <si>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</si>
  <si>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</si>
  <si>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</si>
  <si>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</si>
  <si>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</si>
  <si>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</si>
  <si>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</si>
  <si>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</si>
  <si>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</si>
  <si>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</si>
  <si>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</si>
  <si>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</si>
  <si>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</si>
  <si>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</si>
  <si>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</si>
  <si>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</si>
  <si>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</si>
  <si>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</si>
  <si>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</si>
  <si>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</si>
  <si>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</si>
  <si>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</si>
  <si>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</si>
  <si>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</si>
  <si>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</si>
  <si>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</si>
  <si>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</si>
  <si>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</si>
  <si>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</si>
  <si>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</si>
  <si>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</si>
  <si>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</si>
  <si>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</si>
  <si>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</si>
  <si>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</si>
  <si>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</si>
  <si>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</si>
  <si>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</si>
  <si>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</si>
  <si>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</si>
  <si>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</si>
  <si>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</si>
  <si>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</si>
  <si>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</si>
  <si>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</si>
  <si>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</si>
  <si>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</si>
  <si>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</si>
  <si>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</si>
  <si>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</si>
  <si>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</si>
  <si>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</si>
  <si>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</si>
  <si>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</si>
  <si>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</si>
  <si>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</si>
  <si>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</si>
  <si>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</si>
  <si>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</si>
  <si>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</si>
  <si>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</si>
  <si>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</si>
  <si>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</si>
  <si>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</si>
  <si>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</si>
  <si>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</si>
  <si>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</si>
  <si>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</si>
  <si>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</si>
  <si>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</si>
  <si>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</si>
  <si>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</si>
  <si>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</si>
  <si>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</si>
  <si>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</si>
  <si>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</si>
  <si>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</si>
  <si>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</si>
  <si>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</si>
  <si>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</si>
  <si>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</si>
  <si>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</si>
  <si>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</si>
  <si>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</si>
  <si>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</si>
  <si>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</si>
  <si>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</si>
  <si>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</si>
  <si>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</si>
  <si>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</si>
  <si>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</si>
  <si>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</si>
  <si>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</si>
  <si>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</si>
  <si>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</si>
  <si>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</si>
  <si>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</si>
  <si>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</si>
  <si>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</si>
  <si>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</si>
  <si>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</si>
  <si>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</si>
  <si>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</si>
  <si>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</si>
  <si>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</si>
  <si>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</si>
  <si>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</si>
  <si>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</si>
  <si>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</si>
  <si>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</si>
  <si>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</si>
  <si>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</si>
  <si>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</si>
  <si>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</si>
  <si>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</si>
  <si>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</si>
  <si>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</si>
  <si>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</si>
  <si>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</si>
  <si>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</si>
  <si>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</si>
  <si>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</si>
  <si>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</si>
  <si>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</si>
  <si>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</si>
  <si>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</si>
  <si>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</si>
  <si>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</si>
  <si>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</si>
  <si>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</si>
  <si>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</si>
  <si>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</si>
  <si>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</si>
  <si>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</si>
  <si>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</si>
  <si>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</si>
  <si>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</si>
  <si>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</si>
  <si>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</si>
  <si>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</si>
  <si>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</si>
  <si>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</si>
  <si>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</si>
  <si>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</si>
  <si>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</si>
  <si>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</si>
  <si>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</si>
  <si>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</si>
  <si>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</si>
  <si>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</si>
  <si>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</si>
  <si>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</si>
  <si>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</si>
  <si>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</si>
  <si>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</si>
  <si>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</si>
  <si>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</si>
  <si>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</si>
  <si>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</si>
  <si>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</si>
  <si>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</si>
  <si>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</si>
  <si>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</si>
  <si>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</si>
  <si>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</si>
  <si>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</si>
  <si>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</si>
  <si>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</si>
  <si>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</si>
  <si>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</si>
  <si>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</si>
  <si>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</si>
  <si>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</si>
  <si>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</si>
  <si>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</si>
  <si>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</si>
  <si>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</si>
  <si>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</si>
  <si>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</si>
  <si>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</si>
  <si>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</si>
  <si>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</si>
  <si>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</si>
  <si>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</si>
  <si>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</si>
  <si>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</si>
  <si>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</si>
  <si>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</si>
  <si>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</si>
  <si>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</si>
  <si>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</si>
  <si>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</si>
  <si>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</si>
  <si>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</si>
  <si>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</si>
  <si>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</si>
  <si>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</si>
  <si>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</si>
  <si>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</si>
  <si>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</si>
  <si>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</si>
  <si>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</si>
  <si>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</si>
  <si>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</si>
  <si>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</si>
  <si>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</si>
  <si>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</si>
  <si>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</si>
  <si>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</si>
  <si>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</si>
  <si>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</si>
  <si>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</si>
  <si>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</si>
  <si>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</si>
  <si>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</si>
  <si>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</si>
  <si>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</si>
  <si>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</si>
  <si>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</si>
  <si>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</si>
  <si>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</si>
  <si>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</si>
  <si>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</si>
  <si>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</si>
  <si>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</si>
  <si>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</si>
  <si>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</si>
  <si>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</si>
  <si>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</si>
  <si>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</si>
  <si>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</si>
  <si>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</si>
  <si>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</si>
  <si>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</si>
  <si>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</si>
  <si>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</si>
  <si>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</si>
  <si>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</si>
  <si>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</si>
  <si>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</si>
  <si>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</si>
  <si>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</si>
  <si>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</si>
  <si>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</si>
  <si>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</si>
  <si>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</si>
  <si>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</si>
  <si>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</si>
  <si>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</si>
  <si>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</si>
  <si>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</si>
  <si>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</si>
  <si>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</si>
  <si>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</si>
  <si>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</si>
  <si>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</si>
  <si>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</si>
  <si>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</si>
  <si>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</si>
  <si>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</si>
  <si>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</si>
  <si>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</si>
  <si>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</si>
  <si>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</si>
  <si>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</si>
  <si>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</si>
  <si>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</si>
  <si>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</si>
  <si>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</si>
  <si>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</si>
  <si>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</si>
  <si>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</si>
  <si>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</si>
  <si>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</si>
  <si>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</si>
  <si>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</si>
  <si>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</si>
  <si>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</si>
  <si>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</si>
  <si>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</si>
  <si>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</si>
  <si>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</si>
  <si>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</si>
  <si>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</si>
  <si>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</si>
  <si>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</si>
  <si>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</si>
  <si>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</si>
  <si>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</si>
  <si>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</si>
  <si>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</si>
  <si>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</si>
  <si>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</si>
  <si>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</si>
  <si>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</si>
  <si>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</si>
  <si>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</si>
  <si>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</si>
  <si>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</si>
  <si>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</si>
  <si>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</si>
  <si>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</si>
  <si>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</si>
  <si>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</si>
  <si>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</si>
  <si>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</si>
  <si>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</si>
  <si>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</si>
  <si>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</si>
  <si>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</si>
  <si>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</si>
  <si>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</si>
  <si>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</si>
  <si>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</si>
  <si>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</si>
  <si>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</si>
  <si>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</si>
  <si>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</si>
  <si>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</si>
  <si>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</si>
  <si>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</si>
  <si>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</si>
  <si>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</si>
  <si>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</si>
  <si>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</si>
  <si>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</si>
  <si>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</si>
  <si>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</si>
  <si>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</si>
  <si>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</si>
  <si>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</si>
  <si>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</si>
  <si>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</si>
  <si>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</si>
  <si>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</si>
  <si>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</si>
  <si>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</si>
  <si>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</si>
  <si>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</si>
  <si>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</si>
  <si>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</si>
  <si>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</si>
  <si>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</si>
  <si>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</si>
  <si>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</si>
  <si>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</si>
  <si>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</si>
  <si>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</si>
  <si>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</si>
  <si>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</si>
  <si>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</si>
  <si>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</si>
  <si>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</si>
  <si>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</si>
  <si>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</si>
  <si>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</si>
  <si>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</si>
  <si>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</si>
  <si>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</si>
  <si>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</si>
  <si>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</si>
  <si>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</si>
  <si>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</si>
  <si>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</si>
  <si>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</si>
  <si>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</si>
  <si>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</si>
  <si>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</si>
  <si>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</si>
  <si>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</si>
  <si>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</si>
  <si>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</si>
  <si>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</si>
  <si>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</si>
  <si>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</si>
  <si>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</si>
  <si>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</si>
  <si>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</si>
  <si>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</si>
  <si>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</si>
  <si>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</si>
  <si>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</si>
  <si>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</si>
  <si>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</si>
  <si>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</si>
  <si>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</si>
  <si>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</si>
  <si>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</si>
  <si>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</si>
  <si>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</si>
  <si>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</si>
  <si>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</si>
  <si>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</si>
  <si>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</si>
  <si>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</si>
  <si>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</si>
  <si>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</si>
  <si>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</si>
  <si>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</si>
  <si>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</si>
  <si>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</si>
  <si>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</si>
  <si>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</si>
  <si>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</si>
  <si>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</si>
  <si>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</si>
  <si>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</si>
  <si>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</si>
  <si>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</si>
  <si>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</si>
  <si>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</si>
  <si>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</si>
  <si>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</si>
  <si>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</si>
  <si>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</si>
  <si>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</si>
  <si>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</si>
  <si>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</si>
  <si>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</si>
  <si>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</si>
  <si>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</si>
  <si>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</si>
  <si>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</si>
  <si>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</si>
  <si>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</si>
  <si>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</si>
  <si>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</si>
  <si>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</si>
  <si>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</si>
  <si>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</si>
  <si>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</si>
  <si>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</si>
  <si>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</si>
  <si>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</si>
  <si>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</si>
  <si>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</si>
  <si>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</si>
  <si>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</si>
  <si>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</si>
  <si>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</si>
  <si>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</si>
  <si>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</si>
  <si>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</si>
  <si>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</si>
  <si>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</si>
  <si>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</si>
  <si>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</si>
  <si>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</si>
  <si>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</si>
  <si>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</si>
  <si>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</si>
  <si>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</si>
  <si>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</si>
  <si>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</si>
  <si>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</si>
  <si>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</si>
  <si>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</si>
  <si>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</si>
  <si>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</si>
  <si>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</si>
  <si>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</si>
  <si>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</si>
  <si>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</si>
  <si>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</si>
  <si>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</si>
  <si>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</si>
  <si>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</si>
  <si>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</si>
  <si>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</si>
  <si>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</si>
  <si>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</si>
  <si>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</si>
  <si>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</si>
  <si>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</si>
  <si>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</si>
  <si>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</si>
  <si>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</si>
  <si>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</si>
  <si>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</si>
  <si>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</si>
  <si>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</si>
  <si>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</si>
  <si>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</si>
  <si>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</si>
  <si>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</si>
  <si>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</si>
  <si>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</si>
  <si>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</si>
  <si>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</si>
  <si>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</si>
  <si>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</si>
  <si>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</si>
  <si>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</si>
  <si>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</si>
  <si>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</si>
  <si>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</si>
  <si>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</si>
  <si>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</si>
  <si>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</si>
  <si>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</si>
  <si>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</si>
  <si>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</si>
  <si>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</si>
  <si>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</si>
  <si>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</si>
  <si>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</si>
  <si>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</si>
  <si>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</si>
  <si>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</si>
  <si>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</si>
  <si>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</si>
  <si>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</si>
  <si>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</si>
  <si>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</si>
  <si>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</si>
  <si>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</si>
  <si>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</si>
  <si>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</si>
  <si>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</si>
  <si>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</si>
  <si>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</si>
  <si>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</si>
  <si>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</si>
  <si>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</si>
  <si>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</si>
  <si>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</si>
  <si>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</si>
  <si>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</si>
  <si>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</si>
  <si>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</si>
  <si>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</si>
  <si>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</si>
  <si>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</si>
  <si>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</si>
  <si>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</si>
  <si>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</si>
  <si>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</si>
  <si>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</si>
  <si>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</si>
  <si>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</si>
  <si>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</si>
  <si>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</si>
  <si>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</si>
  <si>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</si>
  <si>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</si>
  <si>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</si>
  <si>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</si>
  <si>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</si>
  <si>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</si>
  <si>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</si>
  <si>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</si>
  <si>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</si>
  <si>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</si>
  <si>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</si>
  <si>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</si>
  <si>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</si>
  <si>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</si>
  <si>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</si>
  <si>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</si>
  <si>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</si>
  <si>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</si>
  <si>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</si>
  <si>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</si>
  <si>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</si>
  <si>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</si>
  <si>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</si>
  <si>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</si>
  <si>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</si>
  <si>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</si>
  <si>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</si>
  <si>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</si>
  <si>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</si>
  <si>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</si>
  <si>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</si>
  <si>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</si>
  <si>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</si>
  <si>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</si>
  <si>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</si>
  <si>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</si>
  <si>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</si>
  <si>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</si>
  <si>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</si>
  <si>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</si>
  <si>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</si>
  <si>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</si>
  <si>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</si>
  <si>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</si>
  <si>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</si>
  <si>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</si>
  <si>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</si>
  <si>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</si>
  <si>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</si>
  <si>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</si>
  <si>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</si>
  <si>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</si>
  <si>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</si>
  <si>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</si>
  <si>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</si>
  <si>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</si>
  <si>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</si>
  <si>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</si>
  <si>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</si>
  <si>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</si>
  <si>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</si>
  <si>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</si>
  <si>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</si>
  <si>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</si>
  <si>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</si>
  <si>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</si>
  <si>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</si>
  <si>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</si>
  <si>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</si>
  <si>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</si>
  <si>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</si>
  <si>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</si>
  <si>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</si>
  <si>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</si>
  <si>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</si>
  <si>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</si>
  <si>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</si>
  <si>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</si>
  <si>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</si>
  <si>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</si>
  <si>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</si>
  <si>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</si>
  <si>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</si>
  <si>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</si>
  <si>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</si>
  <si>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</si>
  <si>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</si>
  <si>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</si>
  <si>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</si>
  <si>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</si>
  <si>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</si>
  <si>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</si>
  <si>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</si>
  <si>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</si>
  <si>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</si>
  <si>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</si>
  <si>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</si>
  <si>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</si>
  <si>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</si>
  <si>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</si>
  <si>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</si>
  <si>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</si>
  <si>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</si>
  <si>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</si>
  <si>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</si>
  <si>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</si>
  <si>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</si>
  <si>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</si>
  <si>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</si>
  <si>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</si>
  <si>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</si>
  <si>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</si>
  <si>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</si>
  <si>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</si>
  <si>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</si>
  <si>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</si>
  <si>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</si>
  <si>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</si>
  <si>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</si>
  <si>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</si>
  <si>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</si>
  <si>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</si>
  <si>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</si>
  <si>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</si>
  <si>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</si>
  <si>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</si>
  <si>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</si>
  <si>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</si>
  <si>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</si>
  <si>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</si>
  <si>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</si>
  <si>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</si>
  <si>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</si>
  <si>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</si>
  <si>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</si>
  <si>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</si>
  <si>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</si>
  <si>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</si>
  <si>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</si>
  <si>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</si>
  <si>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</si>
  <si>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</si>
  <si>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</si>
  <si>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</si>
  <si>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</si>
  <si>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</si>
  <si>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</si>
  <si>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</si>
  <si>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</si>
  <si>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</si>
  <si>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</si>
  <si>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</si>
  <si>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</si>
  <si>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</si>
  <si>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</si>
  <si>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</si>
  <si>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</si>
  <si>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</si>
  <si>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</si>
  <si>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</si>
  <si>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</si>
  <si>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</si>
  <si>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</si>
  <si>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</si>
  <si>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</si>
  <si>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</si>
  <si>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</si>
  <si>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</si>
  <si>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</si>
  <si>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</si>
  <si>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</si>
  <si>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</si>
  <si>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</si>
  <si>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</si>
  <si>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</si>
  <si>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</si>
  <si>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</si>
  <si>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</si>
  <si>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</si>
  <si>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</si>
  <si>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</si>
  <si>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</si>
  <si>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</si>
  <si>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</si>
  <si>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</si>
  <si>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</si>
  <si>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</si>
  <si>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</si>
  <si>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</si>
  <si>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</si>
  <si>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</si>
  <si>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</si>
  <si>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</si>
  <si>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</si>
  <si>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</si>
  <si>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</si>
  <si>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</si>
  <si>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</si>
  <si>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</si>
  <si>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</si>
  <si>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</si>
  <si>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</si>
  <si>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</si>
  <si>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</si>
  <si>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</si>
  <si>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</si>
  <si>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</si>
  <si>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</si>
  <si>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</si>
  <si>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</si>
  <si>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</si>
  <si>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</si>
  <si>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</si>
  <si>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</si>
  <si>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</si>
  <si>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</si>
  <si>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</si>
  <si>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</si>
  <si>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</si>
  <si>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</si>
  <si>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</si>
  <si>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</si>
  <si>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</si>
  <si>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</si>
  <si>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</si>
  <si>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</si>
  <si>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</si>
  <si>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</si>
  <si>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</si>
  <si>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</si>
  <si>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</si>
  <si>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</si>
  <si>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</si>
  <si>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</si>
  <si>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</si>
  <si>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</si>
  <si>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</si>
  <si>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</si>
  <si>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</si>
  <si>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</si>
  <si>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</si>
  <si>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</si>
  <si>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</si>
  <si>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</si>
  <si>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</si>
  <si>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</si>
  <si>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</si>
  <si>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</si>
  <si>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</si>
  <si>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</si>
  <si>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</si>
  <si>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</si>
  <si>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</si>
  <si>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</si>
  <si>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</si>
  <si>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</si>
  <si>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</si>
  <si>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</si>
  <si>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</si>
  <si>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</si>
  <si>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</si>
  <si>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</si>
  <si>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</si>
  <si>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</si>
  <si>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</si>
  <si>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</si>
  <si>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</si>
  <si>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</si>
  <si>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</si>
  <si>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</si>
  <si>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</si>
  <si>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</si>
  <si>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</si>
  <si>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</si>
  <si>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</si>
  <si>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</si>
  <si>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</si>
  <si>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</si>
  <si>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</si>
  <si>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</si>
  <si>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</si>
  <si>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</si>
  <si>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</si>
  <si>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</si>
  <si>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</si>
  <si>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</si>
  <si>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</si>
  <si>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</si>
  <si>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</si>
  <si>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</si>
  <si>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</si>
  <si>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</si>
  <si>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</si>
  <si>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</si>
  <si>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</si>
  <si>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</si>
  <si>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</si>
  <si>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</si>
  <si>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</si>
  <si>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</si>
  <si>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</si>
  <si>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</si>
  <si>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</si>
  <si>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</si>
  <si>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</si>
  <si>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</si>
  <si>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</si>
  <si>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</si>
  <si>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</si>
  <si>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</si>
  <si>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</si>
  <si>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</si>
  <si>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</si>
  <si>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</si>
  <si>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</si>
  <si>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</si>
  <si>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</si>
  <si>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</si>
  <si>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</si>
  <si>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</si>
  <si>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</si>
  <si>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</si>
  <si>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</si>
  <si>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</si>
  <si>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</si>
  <si>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</si>
  <si>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</si>
  <si>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</si>
  <si>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</si>
  <si>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</si>
  <si>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</si>
  <si>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</si>
  <si>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</si>
  <si>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</si>
  <si>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</si>
  <si>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</si>
  <si>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</si>
  <si>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</si>
  <si>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</si>
  <si>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</si>
  <si>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</si>
  <si>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</si>
  <si>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</si>
  <si>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</si>
  <si>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</si>
  <si>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</si>
  <si>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</si>
  <si>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</si>
  <si>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</si>
  <si>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</si>
  <si>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</si>
  <si>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</si>
  <si>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</si>
  <si>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</si>
  <si>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</si>
  <si>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</si>
  <si>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</si>
  <si>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</si>
  <si>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</si>
  <si>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</si>
  <si>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</si>
  <si>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</si>
  <si>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</si>
  <si>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</si>
  <si>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</si>
  <si>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</si>
  <si>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</si>
  <si>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</si>
  <si>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</si>
  <si>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</si>
  <si>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</si>
  <si>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</si>
  <si>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</si>
  <si>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</si>
  <si>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</si>
  <si>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</si>
  <si>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</si>
  <si>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</si>
  <si>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</si>
  <si>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</si>
  <si>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</si>
  <si>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</si>
  <si>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</si>
  <si>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</si>
  <si>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</si>
  <si>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</si>
  <si>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</si>
  <si>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</si>
  <si>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</si>
  <si>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</si>
  <si>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</si>
  <si>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</si>
  <si>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</si>
  <si>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</si>
  <si>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</si>
  <si>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</si>
  <si>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</si>
  <si>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</si>
  <si>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</si>
  <si>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</si>
  <si>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</si>
  <si>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</si>
  <si>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</si>
  <si>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</si>
  <si>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</si>
  <si>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</si>
  <si>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</si>
  <si>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</si>
  <si>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</si>
  <si>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</si>
  <si>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</si>
  <si>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</si>
  <si>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</si>
  <si>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</si>
  <si>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</si>
  <si>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</si>
  <si>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</si>
  <si>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</si>
  <si>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</si>
  <si>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</si>
  <si>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</si>
  <si>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</si>
  <si>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</si>
  <si>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</si>
  <si>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</si>
  <si>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</si>
  <si>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</si>
  <si>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</si>
  <si>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</si>
  <si>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</si>
  <si>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</si>
  <si>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</si>
  <si>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</si>
  <si>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</si>
  <si>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</si>
  <si>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</si>
  <si>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</si>
  <si>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</si>
  <si>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</si>
  <si>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</si>
  <si>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</si>
  <si>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</si>
  <si>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</si>
  <si>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</si>
  <si>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</si>
  <si>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</si>
  <si>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</si>
  <si>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</si>
  <si>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</si>
  <si>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</si>
  <si>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</si>
  <si>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</si>
  <si>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</si>
  <si>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</si>
  <si>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</si>
  <si>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</si>
  <si>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</si>
  <si>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</si>
  <si>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</si>
  <si>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</si>
  <si>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</si>
  <si>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</si>
  <si>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</si>
  <si>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</si>
  <si>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</si>
  <si>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</si>
  <si>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</si>
  <si>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</si>
  <si>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</si>
  <si>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</si>
  <si>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</si>
  <si>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</si>
  <si>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</si>
  <si>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</si>
  <si>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</si>
  <si>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</si>
  <si>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</si>
  <si>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</si>
  <si>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</si>
  <si>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</si>
  <si>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</si>
  <si>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</si>
  <si>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</si>
  <si>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</si>
  <si>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</si>
  <si>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</si>
  <si>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</si>
  <si>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</si>
  <si>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</si>
  <si>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</si>
  <si>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</si>
  <si>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</si>
  <si>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</si>
  <si>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</si>
  <si>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</si>
  <si>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</si>
  <si>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</si>
  <si>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</si>
  <si>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</si>
  <si>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</si>
  <si>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</si>
  <si>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</si>
  <si>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</si>
  <si>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</si>
  <si>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</si>
  <si>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</si>
  <si>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</si>
  <si>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</si>
  <si>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</si>
  <si>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</si>
  <si>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</si>
  <si>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</si>
  <si>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</si>
  <si>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</si>
  <si>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</si>
  <si>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</si>
  <si>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</si>
  <si>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</si>
  <si>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</si>
  <si>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</si>
  <si>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</si>
  <si>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</si>
  <si>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</si>
  <si>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</si>
  <si>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</si>
  <si>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</si>
  <si>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</si>
  <si>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</si>
  <si>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</si>
  <si>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</si>
  <si>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</si>
  <si>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</si>
  <si>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</si>
  <si>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</si>
  <si>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</si>
  <si>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</si>
  <si>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</si>
  <si>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</si>
  <si>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</si>
  <si>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</si>
  <si>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</si>
  <si>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</si>
  <si>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</si>
  <si>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</si>
  <si>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</si>
  <si>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</si>
  <si>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</si>
  <si>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</si>
  <si>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</si>
  <si>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</si>
  <si>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</si>
  <si>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</si>
  <si>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</si>
  <si>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</si>
  <si>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</si>
  <si>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</si>
  <si>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</si>
  <si>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</si>
  <si>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</si>
  <si>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</si>
  <si>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</si>
  <si>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</si>
  <si>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</si>
  <si>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</si>
  <si>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</si>
  <si>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</si>
  <si>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</si>
  <si>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</si>
  <si>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</si>
  <si>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</si>
  <si>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</si>
  <si>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</si>
  <si>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</si>
  <si>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</si>
  <si>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</si>
  <si>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</si>
  <si>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</si>
  <si>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</si>
  <si>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</si>
  <si>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</si>
  <si>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</si>
  <si>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</si>
  <si>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</si>
  <si>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</si>
  <si>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</si>
  <si>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</si>
  <si>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</si>
  <si>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</si>
  <si>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</si>
  <si>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</si>
  <si>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</si>
  <si>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</si>
  <si>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</si>
  <si>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</si>
  <si>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</si>
  <si>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</si>
  <si>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</si>
  <si>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</si>
  <si>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</si>
  <si>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</si>
  <si>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</si>
  <si>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</si>
  <si>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</si>
  <si>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</si>
  <si>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</si>
  <si>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</si>
  <si>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</si>
  <si>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</si>
  <si>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</si>
  <si>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</si>
  <si>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</si>
  <si>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</si>
  <si>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</si>
  <si>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</si>
  <si>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</si>
  <si>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</si>
  <si>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</si>
  <si>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</si>
  <si>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</si>
  <si>
    <t>44.50-&gt;43.50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</si>
</sst>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xf numFmtId="4" fontId="37" fillId="0" borderId="0" xfId="0" applyNumberFormat="1" applyFont="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7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9"/>
      <tableStyleElement type="headerRow" dxfId="4068"/>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numCache>
            </c:numRef>
          </c:yVal>
          <c:smooth val="1"/>
        </c:ser>
        <c:dLbls>
          <c:showLegendKey val="0"/>
          <c:showVal val="0"/>
          <c:showCatName val="0"/>
          <c:showSerName val="0"/>
          <c:showPercent val="0"/>
          <c:showBubbleSize val="0"/>
        </c:dLbls>
        <c:axId val="1241912"/>
        <c:axId val="354118760"/>
      </c:scatterChart>
      <c:valAx>
        <c:axId val="1241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118760"/>
        <c:crosses val="autoZero"/>
        <c:crossBetween val="midCat"/>
      </c:valAx>
      <c:valAx>
        <c:axId val="3541187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41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numCache>
            </c:numRef>
          </c:yVal>
          <c:smooth val="1"/>
        </c:ser>
        <c:dLbls>
          <c:showLegendKey val="0"/>
          <c:showVal val="0"/>
          <c:showCatName val="0"/>
          <c:showSerName val="0"/>
          <c:showPercent val="0"/>
          <c:showBubbleSize val="0"/>
        </c:dLbls>
        <c:axId val="354119936"/>
        <c:axId val="354123856"/>
      </c:scatterChart>
      <c:valAx>
        <c:axId val="354119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123856"/>
        <c:crosses val="autoZero"/>
        <c:crossBetween val="midCat"/>
      </c:valAx>
      <c:valAx>
        <c:axId val="3541238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1199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numCache>
            </c:numRef>
          </c:yVal>
          <c:smooth val="1"/>
        </c:ser>
        <c:dLbls>
          <c:showLegendKey val="0"/>
          <c:showVal val="0"/>
          <c:showCatName val="0"/>
          <c:showSerName val="0"/>
          <c:showPercent val="0"/>
          <c:showBubbleSize val="0"/>
        </c:dLbls>
        <c:axId val="354125424"/>
        <c:axId val="354120720"/>
      </c:scatterChart>
      <c:valAx>
        <c:axId val="354125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120720"/>
        <c:crosses val="autoZero"/>
        <c:crossBetween val="midCat"/>
      </c:valAx>
      <c:valAx>
        <c:axId val="3541207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1254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numCache>
            </c:numRef>
          </c:yVal>
          <c:smooth val="1"/>
        </c:ser>
        <c:dLbls>
          <c:showLegendKey val="0"/>
          <c:showVal val="0"/>
          <c:showCatName val="0"/>
          <c:showSerName val="0"/>
          <c:showPercent val="0"/>
          <c:showBubbleSize val="0"/>
        </c:dLbls>
        <c:axId val="354121112"/>
        <c:axId val="354121896"/>
      </c:scatterChart>
      <c:valAx>
        <c:axId val="354121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121896"/>
        <c:crosses val="autoZero"/>
        <c:crossBetween val="midCat"/>
      </c:valAx>
      <c:valAx>
        <c:axId val="35412189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121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numCache>
            </c:numRef>
          </c:yVal>
          <c:smooth val="1"/>
        </c:ser>
        <c:dLbls>
          <c:showLegendKey val="0"/>
          <c:showVal val="0"/>
          <c:showCatName val="0"/>
          <c:showSerName val="0"/>
          <c:showPercent val="0"/>
          <c:showBubbleSize val="0"/>
        </c:dLbls>
        <c:axId val="464145832"/>
        <c:axId val="464145440"/>
      </c:scatterChart>
      <c:valAx>
        <c:axId val="464145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45440"/>
        <c:crosses val="autoZero"/>
        <c:crossBetween val="midCat"/>
      </c:valAx>
      <c:valAx>
        <c:axId val="464145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45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numCache>
            </c:numRef>
          </c:yVal>
          <c:smooth val="1"/>
        </c:ser>
        <c:dLbls>
          <c:showLegendKey val="0"/>
          <c:showVal val="0"/>
          <c:showCatName val="0"/>
          <c:showSerName val="0"/>
          <c:showPercent val="0"/>
          <c:showBubbleSize val="0"/>
        </c:dLbls>
        <c:axId val="464146224"/>
        <c:axId val="464150144"/>
      </c:scatterChart>
      <c:valAx>
        <c:axId val="464146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50144"/>
        <c:crosses val="autoZero"/>
        <c:crossBetween val="midCat"/>
      </c:valAx>
      <c:valAx>
        <c:axId val="4641501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46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numCache>
            </c:numRef>
          </c:yVal>
          <c:smooth val="1"/>
        </c:ser>
        <c:dLbls>
          <c:showLegendKey val="0"/>
          <c:showVal val="0"/>
          <c:showCatName val="0"/>
          <c:showSerName val="0"/>
          <c:showPercent val="0"/>
          <c:showBubbleSize val="0"/>
        </c:dLbls>
        <c:axId val="464143088"/>
        <c:axId val="464147008"/>
      </c:scatterChart>
      <c:valAx>
        <c:axId val="464143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47008"/>
        <c:crosses val="autoZero"/>
        <c:crossBetween val="midCat"/>
      </c:valAx>
      <c:valAx>
        <c:axId val="4641470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430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numCache>
            </c:numRef>
          </c:yVal>
          <c:smooth val="1"/>
        </c:ser>
        <c:dLbls>
          <c:showLegendKey val="0"/>
          <c:showVal val="0"/>
          <c:showCatName val="0"/>
          <c:showSerName val="0"/>
          <c:showPercent val="0"/>
          <c:showBubbleSize val="0"/>
        </c:dLbls>
        <c:axId val="464144264"/>
        <c:axId val="464146616"/>
      </c:scatterChart>
      <c:valAx>
        <c:axId val="464144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46616"/>
        <c:crosses val="autoZero"/>
        <c:crossBetween val="midCat"/>
      </c:valAx>
      <c:valAx>
        <c:axId val="4641466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144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419888"/>
        <c:axId val="466412832"/>
      </c:lineChart>
      <c:dateAx>
        <c:axId val="466419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412832"/>
        <c:crosses val="autoZero"/>
        <c:auto val="1"/>
        <c:lblOffset val="100"/>
        <c:baseTimeUnit val="days"/>
      </c:dateAx>
      <c:valAx>
        <c:axId val="4664128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419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414008"/>
        <c:axId val="466416752"/>
      </c:lineChart>
      <c:dateAx>
        <c:axId val="4664140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16752"/>
        <c:crosses val="autoZero"/>
        <c:auto val="1"/>
        <c:lblOffset val="100"/>
        <c:baseTimeUnit val="days"/>
      </c:dateAx>
      <c:valAx>
        <c:axId val="4664167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14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6417144"/>
        <c:axId val="466415184"/>
      </c:lineChart>
      <c:dateAx>
        <c:axId val="46641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15184"/>
        <c:crosses val="autoZero"/>
        <c:auto val="1"/>
        <c:lblOffset val="100"/>
        <c:baseTimeUnit val="days"/>
      </c:dateAx>
      <c:valAx>
        <c:axId val="46641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17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6417536"/>
        <c:axId val="467513664"/>
      </c:lineChart>
      <c:dateAx>
        <c:axId val="466417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3664"/>
        <c:crosses val="autoZero"/>
        <c:auto val="1"/>
        <c:lblOffset val="100"/>
        <c:baseTimeUnit val="days"/>
      </c:dateAx>
      <c:valAx>
        <c:axId val="46751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17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7511704"/>
        <c:axId val="467514056"/>
      </c:lineChart>
      <c:dateAx>
        <c:axId val="467511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4056"/>
        <c:crosses val="autoZero"/>
        <c:auto val="1"/>
        <c:lblOffset val="100"/>
        <c:baseTimeUnit val="days"/>
      </c:dateAx>
      <c:valAx>
        <c:axId val="46751405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1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7507784"/>
        <c:axId val="467507392"/>
      </c:lineChart>
      <c:dateAx>
        <c:axId val="467507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7392"/>
        <c:crosses val="autoZero"/>
        <c:auto val="1"/>
        <c:lblOffset val="100"/>
        <c:baseTimeUnit val="days"/>
      </c:dateAx>
      <c:valAx>
        <c:axId val="467507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7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7509352"/>
        <c:axId val="467514448"/>
      </c:lineChart>
      <c:dateAx>
        <c:axId val="467509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4448"/>
        <c:crosses val="autoZero"/>
        <c:auto val="1"/>
        <c:lblOffset val="100"/>
        <c:baseTimeUnit val="days"/>
      </c:dateAx>
      <c:valAx>
        <c:axId val="4675144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9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7512880"/>
        <c:axId val="467508176"/>
      </c:lineChart>
      <c:dateAx>
        <c:axId val="46751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8176"/>
        <c:crosses val="autoZero"/>
        <c:auto val="1"/>
        <c:lblOffset val="100"/>
        <c:baseTimeUnit val="days"/>
      </c:dateAx>
      <c:valAx>
        <c:axId val="46750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2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7508960"/>
        <c:axId val="469928936"/>
      </c:lineChart>
      <c:dateAx>
        <c:axId val="467508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8936"/>
        <c:crosses val="autoZero"/>
        <c:auto val="1"/>
        <c:lblOffset val="100"/>
        <c:baseTimeUnit val="days"/>
      </c:dateAx>
      <c:valAx>
        <c:axId val="46992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0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9923448"/>
        <c:axId val="469921880"/>
      </c:lineChart>
      <c:dateAx>
        <c:axId val="469923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1880"/>
        <c:crosses val="autoZero"/>
        <c:auto val="1"/>
        <c:lblOffset val="100"/>
        <c:baseTimeUnit val="days"/>
      </c:dateAx>
      <c:valAx>
        <c:axId val="46992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3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MRO!$D$133</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MRO!$B$134:$B$370</c:f>
              <c:numCache>
                <c:formatCode>m/d/yyyy</c:formatCode>
                <c:ptCount val="23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numCache>
            </c:numRef>
          </c:cat>
          <c:val>
            <c:numRef>
              <c:f>MRO!$D$134:$D$370</c:f>
              <c:numCache>
                <c:formatCode>0.000</c:formatCode>
                <c:ptCount val="23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numCache>
            </c:numRef>
          </c:val>
          <c:smooth val="0"/>
        </c:ser>
        <c:ser>
          <c:idx val="2"/>
          <c:order val="1"/>
          <c:tx>
            <c:strRef>
              <c:f>MRO!$E$133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MRO!$B$134:$B$370</c:f>
              <c:numCache>
                <c:formatCode>m/d/yyyy</c:formatCode>
                <c:ptCount val="23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numCache>
            </c:numRef>
          </c:cat>
          <c:val>
            <c:numRef>
              <c:f>MRO!$E$134:$E$370</c:f>
              <c:numCache>
                <c:formatCode>0.00</c:formatCode>
                <c:ptCount val="23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numCache>
            </c:numRef>
          </c:val>
          <c:smooth val="0"/>
        </c:ser>
        <c:dLbls>
          <c:showLegendKey val="0"/>
          <c:showVal val="0"/>
          <c:showCatName val="0"/>
          <c:showSerName val="0"/>
          <c:showPercent val="0"/>
          <c:showBubbleSize val="0"/>
        </c:dLbls>
        <c:marker val="1"/>
        <c:smooth val="0"/>
        <c:axId val="469926976"/>
        <c:axId val="469925016"/>
      </c:lineChart>
      <c:dateAx>
        <c:axId val="469926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5016"/>
        <c:crosses val="autoZero"/>
        <c:auto val="1"/>
        <c:lblOffset val="100"/>
        <c:baseTimeUnit val="days"/>
      </c:dateAx>
      <c:valAx>
        <c:axId val="4699250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6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MRO!$K$133</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MRO!$B$134:$B$370</c:f>
              <c:numCache>
                <c:formatCode>m/d/yyyy</c:formatCode>
                <c:ptCount val="23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numCache>
            </c:numRef>
          </c:cat>
          <c:val>
            <c:numRef>
              <c:f>MRO!$K$134:$K$370</c:f>
              <c:numCache>
                <c:formatCode>0.00</c:formatCode>
                <c:ptCount val="23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numCache>
            </c:numRef>
          </c:val>
          <c:smooth val="0"/>
        </c:ser>
        <c:dLbls>
          <c:showLegendKey val="0"/>
          <c:showVal val="0"/>
          <c:showCatName val="0"/>
          <c:showSerName val="0"/>
          <c:showPercent val="0"/>
          <c:showBubbleSize val="0"/>
        </c:dLbls>
        <c:marker val="1"/>
        <c:smooth val="0"/>
        <c:axId val="469928152"/>
        <c:axId val="469923056"/>
      </c:lineChart>
      <c:dateAx>
        <c:axId val="469928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3056"/>
        <c:crosses val="autoZero"/>
        <c:auto val="1"/>
        <c:lblOffset val="100"/>
        <c:baseTimeUnit val="days"/>
      </c:dateAx>
      <c:valAx>
        <c:axId val="469923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8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923840"/>
        <c:axId val="469927760"/>
      </c:lineChart>
      <c:dateAx>
        <c:axId val="469923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7760"/>
        <c:crosses val="autoZero"/>
        <c:auto val="1"/>
        <c:lblOffset val="100"/>
        <c:baseTimeUnit val="days"/>
      </c:dateAx>
      <c:valAx>
        <c:axId val="46992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921488"/>
        <c:axId val="469928544"/>
      </c:lineChart>
      <c:dateAx>
        <c:axId val="46992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8544"/>
        <c:crosses val="autoZero"/>
        <c:auto val="1"/>
        <c:lblOffset val="100"/>
        <c:baseTimeUnit val="days"/>
      </c:dateAx>
      <c:valAx>
        <c:axId val="469928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926192"/>
        <c:axId val="469925800"/>
      </c:lineChart>
      <c:dateAx>
        <c:axId val="469926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5800"/>
        <c:crosses val="autoZero"/>
        <c:auto val="1"/>
        <c:lblOffset val="100"/>
        <c:baseTimeUnit val="days"/>
      </c:dateAx>
      <c:valAx>
        <c:axId val="4699258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26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7513272"/>
        <c:axId val="481887080"/>
      </c:lineChart>
      <c:dateAx>
        <c:axId val="46751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87080"/>
        <c:crosses val="autoZero"/>
        <c:auto val="1"/>
        <c:lblOffset val="100"/>
        <c:baseTimeUnit val="days"/>
      </c:dateAx>
      <c:valAx>
        <c:axId val="48188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513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1886688"/>
        <c:axId val="481889040"/>
      </c:lineChart>
      <c:dateAx>
        <c:axId val="48188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89040"/>
        <c:crosses val="autoZero"/>
        <c:auto val="1"/>
        <c:lblOffset val="100"/>
        <c:baseTimeUnit val="days"/>
      </c:dateAx>
      <c:valAx>
        <c:axId val="48188904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866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1893352"/>
        <c:axId val="481887472"/>
      </c:lineChart>
      <c:dateAx>
        <c:axId val="48189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87472"/>
        <c:crosses val="autoZero"/>
        <c:auto val="1"/>
        <c:lblOffset val="100"/>
        <c:baseTimeUnit val="days"/>
      </c:dateAx>
      <c:valAx>
        <c:axId val="48188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933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1889824"/>
        <c:axId val="481890216"/>
      </c:lineChart>
      <c:dateAx>
        <c:axId val="481889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90216"/>
        <c:crosses val="autoZero"/>
        <c:auto val="1"/>
        <c:lblOffset val="100"/>
        <c:baseTimeUnit val="days"/>
      </c:dateAx>
      <c:valAx>
        <c:axId val="481890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8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1891000"/>
        <c:axId val="481891784"/>
      </c:lineChart>
      <c:dateAx>
        <c:axId val="481891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91784"/>
        <c:crosses val="autoZero"/>
        <c:auto val="1"/>
        <c:lblOffset val="100"/>
        <c:baseTimeUnit val="days"/>
      </c:dateAx>
      <c:valAx>
        <c:axId val="48189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91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1892568"/>
        <c:axId val="481892960"/>
      </c:lineChart>
      <c:dateAx>
        <c:axId val="481892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92960"/>
        <c:crosses val="autoZero"/>
        <c:auto val="1"/>
        <c:lblOffset val="100"/>
        <c:baseTimeUnit val="days"/>
      </c:dateAx>
      <c:valAx>
        <c:axId val="48189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892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4957208"/>
        <c:axId val="484954072"/>
      </c:lineChart>
      <c:dateAx>
        <c:axId val="484957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4072"/>
        <c:crosses val="autoZero"/>
        <c:auto val="1"/>
        <c:lblOffset val="100"/>
        <c:baseTimeUnit val="days"/>
      </c:dateAx>
      <c:valAx>
        <c:axId val="48495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7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numCache>
            </c:numRef>
          </c:val>
          <c:smooth val="0"/>
        </c:ser>
        <c:dLbls>
          <c:showLegendKey val="0"/>
          <c:showVal val="0"/>
          <c:showCatName val="0"/>
          <c:showSerName val="0"/>
          <c:showPercent val="0"/>
          <c:showBubbleSize val="0"/>
        </c:dLbls>
        <c:marker val="1"/>
        <c:smooth val="0"/>
        <c:axId val="484957600"/>
        <c:axId val="484954464"/>
      </c:lineChart>
      <c:dateAx>
        <c:axId val="48495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4464"/>
        <c:crosses val="autoZero"/>
        <c:auto val="1"/>
        <c:lblOffset val="100"/>
        <c:baseTimeUnit val="days"/>
      </c:dateAx>
      <c:valAx>
        <c:axId val="48495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7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numCache>
            </c:numRef>
          </c:val>
          <c:smooth val="0"/>
        </c:ser>
        <c:dLbls>
          <c:showLegendKey val="0"/>
          <c:showVal val="0"/>
          <c:showCatName val="0"/>
          <c:showSerName val="0"/>
          <c:showPercent val="0"/>
          <c:showBubbleSize val="0"/>
        </c:dLbls>
        <c:marker val="1"/>
        <c:smooth val="0"/>
        <c:axId val="484954856"/>
        <c:axId val="484959952"/>
      </c:lineChart>
      <c:dateAx>
        <c:axId val="484954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9952"/>
        <c:crosses val="autoZero"/>
        <c:auto val="1"/>
        <c:lblOffset val="100"/>
        <c:baseTimeUnit val="days"/>
      </c:dateAx>
      <c:valAx>
        <c:axId val="48495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4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952504"/>
        <c:axId val="484958776"/>
      </c:lineChart>
      <c:dateAx>
        <c:axId val="484952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8776"/>
        <c:crosses val="autoZero"/>
        <c:auto val="1"/>
        <c:lblOffset val="100"/>
        <c:baseTimeUnit val="days"/>
      </c:dateAx>
      <c:valAx>
        <c:axId val="4849587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2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4959168"/>
        <c:axId val="484959560"/>
      </c:lineChart>
      <c:dateAx>
        <c:axId val="484959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9560"/>
        <c:crosses val="autoZero"/>
        <c:auto val="1"/>
        <c:lblOffset val="100"/>
        <c:baseTimeUnit val="days"/>
      </c:dateAx>
      <c:valAx>
        <c:axId val="48495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9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953680"/>
        <c:axId val="484956032"/>
      </c:lineChart>
      <c:dateAx>
        <c:axId val="48495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6032"/>
        <c:crosses val="autoZero"/>
        <c:auto val="1"/>
        <c:lblOffset val="100"/>
        <c:baseTimeUnit val="days"/>
      </c:dateAx>
      <c:valAx>
        <c:axId val="4849560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4956816"/>
        <c:axId val="485943672"/>
      </c:lineChart>
      <c:dateAx>
        <c:axId val="48495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43672"/>
        <c:crosses val="autoZero"/>
        <c:auto val="1"/>
        <c:lblOffset val="100"/>
        <c:baseTimeUnit val="days"/>
      </c:dateAx>
      <c:valAx>
        <c:axId val="485943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5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942496"/>
        <c:axId val="485942888"/>
      </c:lineChart>
      <c:dateAx>
        <c:axId val="4859424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42888"/>
        <c:crosses val="autoZero"/>
        <c:auto val="1"/>
        <c:lblOffset val="100"/>
        <c:baseTimeUnit val="days"/>
      </c:dateAx>
      <c:valAx>
        <c:axId val="485942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42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945632"/>
        <c:axId val="485946024"/>
      </c:lineChart>
      <c:dateAx>
        <c:axId val="48594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46024"/>
        <c:crosses val="autoZero"/>
        <c:auto val="1"/>
        <c:lblOffset val="100"/>
        <c:baseTimeUnit val="days"/>
      </c:dateAx>
      <c:valAx>
        <c:axId val="48594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4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943280"/>
        <c:axId val="485941320"/>
      </c:lineChart>
      <c:dateAx>
        <c:axId val="485943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41320"/>
        <c:crosses val="autoZero"/>
        <c:auto val="1"/>
        <c:lblOffset val="100"/>
        <c:baseTimeUnit val="days"/>
      </c:dateAx>
      <c:valAx>
        <c:axId val="485941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43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5993256"/>
        <c:axId val="485990904"/>
      </c:lineChart>
      <c:dateAx>
        <c:axId val="485993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0904"/>
        <c:crosses val="autoZero"/>
        <c:auto val="1"/>
        <c:lblOffset val="100"/>
        <c:baseTimeUnit val="days"/>
      </c:dateAx>
      <c:valAx>
        <c:axId val="485990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3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5991296"/>
        <c:axId val="485988160"/>
      </c:lineChart>
      <c:dateAx>
        <c:axId val="48599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8160"/>
        <c:crosses val="autoZero"/>
        <c:auto val="1"/>
        <c:lblOffset val="100"/>
        <c:baseTimeUnit val="days"/>
      </c:dateAx>
      <c:valAx>
        <c:axId val="48598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numCache>
            </c:numRef>
          </c:val>
          <c:smooth val="0"/>
        </c:ser>
        <c:dLbls>
          <c:showLegendKey val="0"/>
          <c:showVal val="0"/>
          <c:showCatName val="0"/>
          <c:showSerName val="0"/>
          <c:showPercent val="0"/>
          <c:showBubbleSize val="0"/>
        </c:dLbls>
        <c:smooth val="0"/>
        <c:axId val="485982672"/>
        <c:axId val="485992864"/>
      </c:lineChart>
      <c:dateAx>
        <c:axId val="485982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2864"/>
        <c:crosses val="autoZero"/>
        <c:auto val="1"/>
        <c:lblOffset val="100"/>
        <c:baseTimeUnit val="days"/>
      </c:dateAx>
      <c:valAx>
        <c:axId val="485992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2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numCache>
            </c:numRef>
          </c:val>
          <c:smooth val="0"/>
        </c:ser>
        <c:dLbls>
          <c:showLegendKey val="0"/>
          <c:showVal val="0"/>
          <c:showCatName val="0"/>
          <c:showSerName val="0"/>
          <c:showPercent val="0"/>
          <c:showBubbleSize val="0"/>
        </c:dLbls>
        <c:smooth val="0"/>
        <c:axId val="485991688"/>
        <c:axId val="485986200"/>
      </c:lineChart>
      <c:dateAx>
        <c:axId val="48599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6200"/>
        <c:crosses val="autoZero"/>
        <c:auto val="1"/>
        <c:lblOffset val="100"/>
        <c:baseTimeUnit val="days"/>
      </c:dateAx>
      <c:valAx>
        <c:axId val="485986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1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85986592"/>
        <c:axId val="485987768"/>
      </c:lineChart>
      <c:dateAx>
        <c:axId val="485986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7768"/>
        <c:crosses val="autoZero"/>
        <c:auto val="1"/>
        <c:lblOffset val="100"/>
        <c:baseTimeUnit val="days"/>
      </c:dateAx>
      <c:valAx>
        <c:axId val="48598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85985808"/>
        <c:axId val="485983064"/>
      </c:lineChart>
      <c:dateAx>
        <c:axId val="485985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3064"/>
        <c:crosses val="autoZero"/>
        <c:auto val="1"/>
        <c:lblOffset val="100"/>
        <c:baseTimeUnit val="days"/>
      </c:dateAx>
      <c:valAx>
        <c:axId val="485983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5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85988552"/>
        <c:axId val="485984240"/>
      </c:scatterChart>
      <c:valAx>
        <c:axId val="4859885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4240"/>
        <c:crosses val="autoZero"/>
        <c:crossBetween val="midCat"/>
      </c:valAx>
      <c:valAx>
        <c:axId val="4859842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8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85984632"/>
        <c:axId val="485985024"/>
      </c:scatterChart>
      <c:valAx>
        <c:axId val="4859846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5024"/>
        <c:crosses val="autoZero"/>
        <c:crossBetween val="midCat"/>
      </c:valAx>
      <c:valAx>
        <c:axId val="485985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4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5996000"/>
        <c:axId val="542018720"/>
      </c:lineChart>
      <c:catAx>
        <c:axId val="4859960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18720"/>
        <c:crosses val="autoZero"/>
        <c:auto val="1"/>
        <c:lblAlgn val="ctr"/>
        <c:lblOffset val="100"/>
        <c:noMultiLvlLbl val="0"/>
      </c:catAx>
      <c:valAx>
        <c:axId val="5420187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996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42017936"/>
        <c:axId val="542017544"/>
      </c:lineChart>
      <c:dateAx>
        <c:axId val="542017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17544"/>
        <c:crosses val="autoZero"/>
        <c:auto val="1"/>
        <c:lblOffset val="100"/>
        <c:baseTimeUnit val="days"/>
      </c:dateAx>
      <c:valAx>
        <c:axId val="5420175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17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42015976"/>
        <c:axId val="542015584"/>
      </c:lineChart>
      <c:dateAx>
        <c:axId val="542015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15584"/>
        <c:crosses val="autoZero"/>
        <c:auto val="1"/>
        <c:lblOffset val="100"/>
        <c:baseTimeUnit val="days"/>
      </c:dateAx>
      <c:valAx>
        <c:axId val="54201558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15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2012840"/>
        <c:axId val="542007744"/>
      </c:lineChart>
      <c:dateAx>
        <c:axId val="542012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07744"/>
        <c:crosses val="autoZero"/>
        <c:auto val="1"/>
        <c:lblOffset val="100"/>
        <c:baseTimeUnit val="days"/>
      </c:dateAx>
      <c:valAx>
        <c:axId val="5420077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12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42008528"/>
        <c:axId val="542009312"/>
      </c:lineChart>
      <c:dateAx>
        <c:axId val="542008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09312"/>
        <c:crosses val="autoZero"/>
        <c:auto val="1"/>
        <c:lblOffset val="100"/>
        <c:baseTimeUnit val="days"/>
      </c:dateAx>
      <c:valAx>
        <c:axId val="5420093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08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42021856"/>
        <c:axId val="542022248"/>
      </c:lineChart>
      <c:dateAx>
        <c:axId val="54202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22248"/>
        <c:crosses val="autoZero"/>
        <c:auto val="1"/>
        <c:lblOffset val="100"/>
        <c:baseTimeUnit val="days"/>
      </c:dateAx>
      <c:valAx>
        <c:axId val="542022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2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42020680"/>
        <c:axId val="542021072"/>
      </c:lineChart>
      <c:dateAx>
        <c:axId val="5420206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21072"/>
        <c:crosses val="autoZero"/>
        <c:auto val="1"/>
        <c:lblOffset val="100"/>
        <c:baseTimeUnit val="days"/>
      </c:dateAx>
      <c:valAx>
        <c:axId val="5420210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2020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6417432"/>
        <c:axId val="536416256"/>
      </c:lineChart>
      <c:catAx>
        <c:axId val="536417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16256"/>
        <c:crosses val="autoZero"/>
        <c:auto val="1"/>
        <c:lblAlgn val="ctr"/>
        <c:lblOffset val="100"/>
        <c:noMultiLvlLbl val="0"/>
      </c:catAx>
      <c:valAx>
        <c:axId val="53641625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17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6413512"/>
        <c:axId val="536420568"/>
      </c:lineChart>
      <c:catAx>
        <c:axId val="536413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20568"/>
        <c:crosses val="autoZero"/>
        <c:auto val="1"/>
        <c:lblAlgn val="ctr"/>
        <c:lblOffset val="100"/>
        <c:noMultiLvlLbl val="0"/>
      </c:catAx>
      <c:valAx>
        <c:axId val="53642056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13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6418216"/>
        <c:axId val="536413904"/>
      </c:lineChart>
      <c:dateAx>
        <c:axId val="536418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13904"/>
        <c:crosses val="autoZero"/>
        <c:auto val="1"/>
        <c:lblOffset val="100"/>
        <c:baseTimeUnit val="days"/>
      </c:dateAx>
      <c:valAx>
        <c:axId val="536413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18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6420960"/>
        <c:axId val="536414688"/>
      </c:lineChart>
      <c:dateAx>
        <c:axId val="536420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14688"/>
        <c:crosses val="autoZero"/>
        <c:auto val="1"/>
        <c:lblOffset val="100"/>
        <c:baseTimeUnit val="days"/>
      </c:dateAx>
      <c:valAx>
        <c:axId val="53641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20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numCache>
            </c:numRef>
          </c:val>
          <c:smooth val="0"/>
        </c:ser>
        <c:dLbls>
          <c:showLegendKey val="0"/>
          <c:showVal val="0"/>
          <c:showCatName val="0"/>
          <c:showSerName val="0"/>
          <c:showPercent val="0"/>
          <c:showBubbleSize val="0"/>
        </c:dLbls>
        <c:smooth val="0"/>
        <c:axId val="536415472"/>
        <c:axId val="536415864"/>
      </c:lineChart>
      <c:dateAx>
        <c:axId val="53641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15864"/>
        <c:crosses val="autoZero"/>
        <c:auto val="1"/>
        <c:lblOffset val="100"/>
        <c:baseTimeUnit val="days"/>
      </c:dateAx>
      <c:valAx>
        <c:axId val="536415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15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numCache>
            </c:numRef>
          </c:val>
          <c:smooth val="0"/>
        </c:ser>
        <c:dLbls>
          <c:showLegendKey val="0"/>
          <c:showVal val="0"/>
          <c:showCatName val="0"/>
          <c:showSerName val="0"/>
          <c:showPercent val="0"/>
          <c:showBubbleSize val="0"/>
        </c:dLbls>
        <c:marker val="1"/>
        <c:smooth val="0"/>
        <c:axId val="536421744"/>
        <c:axId val="536422528"/>
      </c:lineChart>
      <c:dateAx>
        <c:axId val="536421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22528"/>
        <c:crosses val="autoZero"/>
        <c:auto val="1"/>
        <c:lblOffset val="100"/>
        <c:baseTimeUnit val="days"/>
      </c:dateAx>
      <c:valAx>
        <c:axId val="536422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21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36412336"/>
        <c:axId val="536423312"/>
      </c:lineChart>
      <c:dateAx>
        <c:axId val="536412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23312"/>
        <c:crosses val="autoZero"/>
        <c:auto val="1"/>
        <c:lblOffset val="100"/>
        <c:baseTimeUnit val="days"/>
      </c:dateAx>
      <c:valAx>
        <c:axId val="53642331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12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6425664"/>
        <c:axId val="536424488"/>
      </c:lineChart>
      <c:dateAx>
        <c:axId val="536425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24488"/>
        <c:crosses val="autoZero"/>
        <c:auto val="1"/>
        <c:lblOffset val="100"/>
        <c:baseTimeUnit val="days"/>
      </c:dateAx>
      <c:valAx>
        <c:axId val="5364244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425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047072"/>
        <c:axId val="565047856"/>
      </c:lineChart>
      <c:dateAx>
        <c:axId val="56504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7856"/>
        <c:crosses val="autoZero"/>
        <c:auto val="1"/>
        <c:lblOffset val="100"/>
        <c:baseTimeUnit val="days"/>
      </c:dateAx>
      <c:valAx>
        <c:axId val="5650478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048248"/>
        <c:axId val="565054128"/>
      </c:lineChart>
      <c:dateAx>
        <c:axId val="56504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54128"/>
        <c:crosses val="autoZero"/>
        <c:auto val="1"/>
        <c:lblOffset val="100"/>
        <c:baseTimeUnit val="days"/>
      </c:dateAx>
      <c:valAx>
        <c:axId val="565054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047464"/>
        <c:axId val="565044328"/>
      </c:lineChart>
      <c:catAx>
        <c:axId val="5650474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44328"/>
        <c:crosses val="autoZero"/>
        <c:auto val="1"/>
        <c:lblAlgn val="ctr"/>
        <c:lblOffset val="100"/>
        <c:noMultiLvlLbl val="0"/>
      </c:catAx>
      <c:valAx>
        <c:axId val="56504432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47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050992"/>
        <c:axId val="565050600"/>
      </c:lineChart>
      <c:dateAx>
        <c:axId val="56505099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50600"/>
        <c:crosses val="autoZero"/>
        <c:auto val="1"/>
        <c:lblOffset val="100"/>
        <c:baseTimeUnit val="days"/>
      </c:dateAx>
      <c:valAx>
        <c:axId val="56505060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50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6.xml"/><Relationship Id="rId4" Type="http://schemas.openxmlformats.org/officeDocument/2006/relationships/image" Target="../media/image15.gif"/><Relationship Id="rId9"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5.gif"/></Relationships>
</file>

<file path=xl/drawings/_rels/drawing45.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54" dataDxfId="553">
  <autoFilter ref="O15:W26"/>
  <tableColumns count="9">
    <tableColumn id="1" name="Date" dataDxfId="552"/>
    <tableColumn id="2" name="Quarter" dataDxfId="551"/>
    <tableColumn id="3" name="Time" dataDxfId="550"/>
    <tableColumn id="4" name="EPS estimate" dataDxfId="549"/>
    <tableColumn id="5" name="EPS Actual" dataDxfId="548"/>
    <tableColumn id="6" name="Sales Estiamte (B)" dataDxfId="547"/>
    <tableColumn id="7" name="Sales Actual (B)" dataDxfId="546"/>
    <tableColumn id="8" name="Guidance" dataDxfId="545"/>
    <tableColumn id="9" name="Reaction" dataDxfId="54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7.bin"/><Relationship Id="rId1" Type="http://schemas.openxmlformats.org/officeDocument/2006/relationships/hyperlink" Target="http://portfolios.morningstar.com/fund/holdings?t=XLP&amp;region=usa&amp;culture=en-US"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0.xml"/></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6.xml"/><Relationship Id="rId1" Type="http://schemas.openxmlformats.org/officeDocument/2006/relationships/printerSettings" Target="../printerSettings/printerSettings61.bin"/><Relationship Id="rId4" Type="http://schemas.openxmlformats.org/officeDocument/2006/relationships/queryTable" Target="../queryTables/queryTable19.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printerSettings" Target="../printerSettings/printerSettings63.bin"/><Relationship Id="rId1" Type="http://schemas.openxmlformats.org/officeDocument/2006/relationships/hyperlink" Target="https://www.fa-mag.com/news/the--powershares--name-is-no-more-39023.html" TargetMode="Externa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hyperlink" Target="http://www.wsj.com/mdc/public/page/2_3021-peyield.html" TargetMode="Externa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1.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80.bin"/><Relationship Id="rId1" Type="http://schemas.openxmlformats.org/officeDocument/2006/relationships/hyperlink" Target="http://www.trendforce.com/price" TargetMode="Externa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4.xml"/><Relationship Id="rId1" Type="http://schemas.openxmlformats.org/officeDocument/2006/relationships/printerSettings" Target="../printerSettings/printerSettings82.bin"/><Relationship Id="rId4" Type="http://schemas.openxmlformats.org/officeDocument/2006/relationships/queryTable" Target="../queryTables/queryTable2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83.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2.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6.bin"/><Relationship Id="rId1" Type="http://schemas.openxmlformats.org/officeDocument/2006/relationships/hyperlink" Target="http://www.wsj.com/mdc/public/page/2_3021-peyield.html" TargetMode="Externa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queryTable" Target="../queryTables/queryTable34.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0.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1.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2.xml"/></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3.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5.xml"/><Relationship Id="rId1" Type="http://schemas.openxmlformats.org/officeDocument/2006/relationships/printerSettings" Target="../printerSettings/printerSettings96.bin"/><Relationship Id="rId4" Type="http://schemas.openxmlformats.org/officeDocument/2006/relationships/queryTable" Target="../queryTables/queryTable46.xml"/></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8.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58.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0.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T11" sqref="T1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1196</v>
      </c>
      <c r="F2" s="2">
        <v>75.349999999999994</v>
      </c>
      <c r="G2" s="78">
        <v>70.894250000000014</v>
      </c>
      <c r="H2">
        <v>200</v>
      </c>
      <c r="I2" s="2">
        <v>15069.999999999998</v>
      </c>
      <c r="J2" s="2">
        <v>14178.850000000002</v>
      </c>
      <c r="K2" s="2">
        <v>891.149999999996</v>
      </c>
      <c r="L2" s="660">
        <v>6.2850654319637766E-2</v>
      </c>
      <c r="M2" s="2">
        <v>891.149999999996</v>
      </c>
      <c r="N2">
        <v>100</v>
      </c>
      <c r="O2" s="30" t="s">
        <v>1369</v>
      </c>
      <c r="P2" s="660">
        <v>2.0172528201725284E-2</v>
      </c>
      <c r="Q2" s="876">
        <v>-0.01</v>
      </c>
      <c r="R2" s="2">
        <v>11.610169491525422</v>
      </c>
      <c r="S2" s="780">
        <v>43359</v>
      </c>
      <c r="W2" s="788"/>
      <c r="X2" s="760"/>
      <c r="Y2" s="788"/>
      <c r="AB2"/>
      <c r="AC2"/>
      <c r="AD2"/>
      <c r="AE2"/>
      <c r="AF2"/>
      <c r="AG2"/>
    </row>
    <row r="3" spans="1:33" ht="21.95" customHeight="1" x14ac:dyDescent="0.25">
      <c r="A3" s="152"/>
      <c r="B3" s="50"/>
      <c r="C3" s="51"/>
      <c r="D3" s="708"/>
      <c r="E3" s="22" t="s">
        <v>893</v>
      </c>
      <c r="F3" s="2">
        <v>141.76</v>
      </c>
      <c r="G3" s="78">
        <v>94.106000000000179</v>
      </c>
      <c r="H3">
        <v>60</v>
      </c>
      <c r="I3" s="2">
        <v>8505.5999999999985</v>
      </c>
      <c r="J3" s="2">
        <v>5646.3600000000106</v>
      </c>
      <c r="K3" s="2">
        <v>2859.2399999999907</v>
      </c>
      <c r="L3" s="660">
        <v>0.50638641531889272</v>
      </c>
      <c r="M3" s="2">
        <v>2859.2399999999907</v>
      </c>
      <c r="N3" s="29">
        <v>43574</v>
      </c>
      <c r="O3" s="30" t="s">
        <v>1392</v>
      </c>
      <c r="P3" s="660">
        <v>3.6681715575620773E-3</v>
      </c>
      <c r="Q3" s="876">
        <v>-1.8100000000000002E-2</v>
      </c>
      <c r="R3" s="2">
        <v>16.445475638051043</v>
      </c>
      <c r="S3" s="780">
        <v>43324</v>
      </c>
      <c r="V3" s="48"/>
      <c r="W3" s="788"/>
      <c r="X3" s="760"/>
      <c r="Y3" s="788"/>
      <c r="Z3" s="660"/>
      <c r="AA3" s="760"/>
      <c r="AC3"/>
      <c r="AD3"/>
      <c r="AE3"/>
      <c r="AF3"/>
      <c r="AG3"/>
    </row>
    <row r="4" spans="1:33" ht="21.95" customHeight="1" x14ac:dyDescent="0.25">
      <c r="A4" s="50"/>
      <c r="B4" s="50"/>
      <c r="C4" s="51"/>
      <c r="D4" s="708"/>
      <c r="E4" s="22" t="s">
        <v>269</v>
      </c>
      <c r="F4" s="2">
        <v>53.9</v>
      </c>
      <c r="G4" s="78">
        <v>50.099299999999999</v>
      </c>
      <c r="H4">
        <v>200</v>
      </c>
      <c r="I4" s="2">
        <v>10780</v>
      </c>
      <c r="J4" s="2">
        <v>10019.86</v>
      </c>
      <c r="K4" s="2">
        <v>760.13999999999942</v>
      </c>
      <c r="L4" s="660">
        <v>7.5863335415864069E-2</v>
      </c>
      <c r="M4" s="2">
        <v>957.34999999999491</v>
      </c>
      <c r="N4">
        <v>200</v>
      </c>
      <c r="O4" s="30" t="s">
        <v>1345</v>
      </c>
      <c r="P4" s="660">
        <v>3.7105751391465679E-2</v>
      </c>
      <c r="Q4" s="876">
        <v>-5.8999999999999999E-3</v>
      </c>
      <c r="R4" s="2">
        <v>7.9498525073746311</v>
      </c>
      <c r="S4" s="780">
        <v>43324</v>
      </c>
      <c r="T4" s="48"/>
      <c r="V4" s="788"/>
      <c r="W4" s="788"/>
      <c r="X4" s="760"/>
      <c r="Y4" s="788"/>
      <c r="Z4" s="788"/>
    </row>
    <row r="5" spans="1:33" ht="21.95" customHeight="1" x14ac:dyDescent="0.25">
      <c r="A5" s="50"/>
      <c r="B5" s="50"/>
      <c r="C5" s="51"/>
      <c r="D5" s="708"/>
      <c r="E5" s="22" t="s">
        <v>1393</v>
      </c>
      <c r="F5" s="2">
        <v>58.5</v>
      </c>
      <c r="G5" s="78">
        <v>57.13</v>
      </c>
      <c r="H5">
        <v>66</v>
      </c>
      <c r="I5" s="2">
        <v>3861</v>
      </c>
      <c r="J5" s="2">
        <v>3770.5800000000004</v>
      </c>
      <c r="K5" s="2">
        <v>90.419999999999618</v>
      </c>
      <c r="L5" s="660">
        <v>2.398039558900748E-2</v>
      </c>
      <c r="M5" s="2">
        <v>90.419999999999618</v>
      </c>
      <c r="N5" s="29">
        <v>43588</v>
      </c>
      <c r="O5" s="30"/>
      <c r="P5" s="660"/>
      <c r="Q5" s="876">
        <v>1.2500000000000001E-2</v>
      </c>
      <c r="R5" s="2"/>
      <c r="W5" s="788"/>
      <c r="X5" s="760"/>
      <c r="Y5" s="788"/>
    </row>
    <row r="6" spans="1:33" ht="21.95" customHeight="1" x14ac:dyDescent="0.25">
      <c r="A6" s="50"/>
      <c r="B6" s="50"/>
      <c r="C6" s="51"/>
      <c r="D6" s="708"/>
      <c r="E6" s="22" t="s">
        <v>1274</v>
      </c>
      <c r="F6" s="2">
        <v>39.15</v>
      </c>
      <c r="G6" s="78">
        <v>39.0379</v>
      </c>
      <c r="H6">
        <v>200</v>
      </c>
      <c r="I6" s="2">
        <v>7830</v>
      </c>
      <c r="J6" s="2">
        <v>7807.58</v>
      </c>
      <c r="K6" s="2">
        <v>22.420000000000073</v>
      </c>
      <c r="L6" s="660">
        <v>2.8715683989148518E-3</v>
      </c>
      <c r="M6" s="2">
        <v>22.420000000000073</v>
      </c>
      <c r="N6">
        <v>200</v>
      </c>
      <c r="O6" s="30" t="s">
        <v>1369</v>
      </c>
      <c r="P6" s="660">
        <v>0</v>
      </c>
      <c r="Q6" s="876">
        <v>6.4000000000000003E-3</v>
      </c>
      <c r="R6" s="2"/>
      <c r="S6" s="780">
        <v>43436</v>
      </c>
      <c r="T6" s="48"/>
      <c r="W6" s="788"/>
      <c r="X6" s="760"/>
      <c r="Y6" s="788"/>
    </row>
    <row r="7" spans="1:33" ht="21.95" customHeight="1" x14ac:dyDescent="0.25">
      <c r="A7" s="50"/>
      <c r="B7" s="50"/>
      <c r="C7" s="51"/>
      <c r="D7" s="708"/>
      <c r="E7" s="22" t="s">
        <v>1282</v>
      </c>
      <c r="F7" s="2">
        <v>197.23</v>
      </c>
      <c r="G7" s="78">
        <v>192.66733333333335</v>
      </c>
      <c r="H7">
        <v>30</v>
      </c>
      <c r="I7" s="2">
        <v>5916.9</v>
      </c>
      <c r="J7" s="2">
        <v>5780.02</v>
      </c>
      <c r="K7" s="2">
        <v>136.8799999999992</v>
      </c>
      <c r="L7" s="660">
        <v>2.3681578956474079E-2</v>
      </c>
      <c r="M7" s="2">
        <v>136.8799999999992</v>
      </c>
      <c r="N7">
        <v>30</v>
      </c>
      <c r="O7" s="30" t="s">
        <v>1346</v>
      </c>
      <c r="P7" s="660">
        <v>0</v>
      </c>
      <c r="Q7" s="876">
        <v>5.4000000000000003E-3</v>
      </c>
      <c r="R7" s="2"/>
      <c r="T7" s="48"/>
      <c r="W7" s="788"/>
      <c r="X7" s="760"/>
      <c r="Y7" s="788"/>
      <c r="Z7" s="760"/>
      <c r="AA7" s="2"/>
    </row>
    <row r="8" spans="1:33" ht="21.95" customHeight="1" x14ac:dyDescent="0.25">
      <c r="A8" s="50"/>
      <c r="B8" s="51"/>
      <c r="C8" s="51"/>
      <c r="E8" s="22" t="s">
        <v>824</v>
      </c>
      <c r="F8" s="2">
        <v>89.68</v>
      </c>
      <c r="G8" s="78">
        <v>66.57325000000003</v>
      </c>
      <c r="H8">
        <v>40</v>
      </c>
      <c r="I8" s="2">
        <v>3587.2000000000003</v>
      </c>
      <c r="J8" s="2">
        <v>2662.9300000000012</v>
      </c>
      <c r="K8" s="2">
        <v>924.27</v>
      </c>
      <c r="L8" s="660">
        <v>0.34708760650861969</v>
      </c>
      <c r="M8" s="2">
        <v>924.27</v>
      </c>
      <c r="N8">
        <v>40</v>
      </c>
      <c r="O8" s="30" t="s">
        <v>1377</v>
      </c>
      <c r="P8" s="660">
        <v>2.5423728813559317E-2</v>
      </c>
      <c r="Q8" s="876">
        <v>2.01E-2</v>
      </c>
      <c r="R8" s="2">
        <v>18.840336134453782</v>
      </c>
      <c r="V8" s="2"/>
      <c r="W8" s="787"/>
      <c r="X8" s="660"/>
      <c r="Y8" s="2"/>
      <c r="Z8" s="760"/>
    </row>
    <row r="9" spans="1:33" ht="21.95" customHeight="1" x14ac:dyDescent="0.25">
      <c r="A9" s="50"/>
      <c r="B9" s="50"/>
      <c r="C9" s="51"/>
      <c r="D9" s="708"/>
      <c r="E9" s="22" t="s">
        <v>709</v>
      </c>
      <c r="F9" s="2">
        <v>61.33</v>
      </c>
      <c r="G9" s="78">
        <v>57.960799999999999</v>
      </c>
      <c r="H9">
        <v>100</v>
      </c>
      <c r="I9" s="2">
        <v>6133</v>
      </c>
      <c r="J9" s="2">
        <v>5796.08</v>
      </c>
      <c r="K9" s="2">
        <v>336.92000000000007</v>
      </c>
      <c r="L9" s="660">
        <v>5.8128942319636709E-2</v>
      </c>
      <c r="M9" s="2">
        <v>1377.639999999994</v>
      </c>
      <c r="N9" s="29">
        <v>43577</v>
      </c>
      <c r="O9" s="30" t="s">
        <v>1182</v>
      </c>
      <c r="P9" s="660">
        <v>0</v>
      </c>
      <c r="Q9" s="876">
        <v>-9.1000000000000004E-3</v>
      </c>
      <c r="R9" s="2">
        <v>17.932748538011698</v>
      </c>
      <c r="V9" s="760"/>
      <c r="W9" s="788"/>
      <c r="X9" s="760"/>
      <c r="Y9" s="788"/>
      <c r="Z9" s="760"/>
      <c r="AA9" s="2"/>
    </row>
    <row r="10" spans="1:33" ht="21.95" customHeight="1" x14ac:dyDescent="0.25">
      <c r="A10" s="50"/>
      <c r="B10" s="50"/>
      <c r="C10" s="51"/>
      <c r="D10" s="708"/>
      <c r="E10" s="22" t="s">
        <v>1114</v>
      </c>
      <c r="F10" s="2">
        <v>53.56</v>
      </c>
      <c r="G10" s="78">
        <v>45.344200000000001</v>
      </c>
      <c r="H10">
        <v>200</v>
      </c>
      <c r="I10" s="2">
        <v>10712</v>
      </c>
      <c r="J10" s="2">
        <v>9068.84</v>
      </c>
      <c r="K10" s="2">
        <v>1643.1599999999999</v>
      </c>
      <c r="L10" s="660">
        <v>0.18118745065521061</v>
      </c>
      <c r="M10" s="2">
        <v>1643.1599999999999</v>
      </c>
      <c r="N10">
        <v>100</v>
      </c>
      <c r="O10" s="30"/>
      <c r="P10" s="660">
        <v>2.4271844660194174E-2</v>
      </c>
      <c r="Q10" s="876">
        <v>7.7000000000000002E-3</v>
      </c>
      <c r="R10" s="2"/>
      <c r="S10" s="780">
        <v>43421</v>
      </c>
      <c r="W10" s="788"/>
      <c r="X10" s="760"/>
      <c r="Y10" s="788"/>
      <c r="Z10" s="760"/>
    </row>
    <row r="11" spans="1:33" ht="21.95" customHeight="1" x14ac:dyDescent="0.25">
      <c r="A11" s="50"/>
      <c r="B11" s="50"/>
      <c r="C11" s="51"/>
      <c r="E11" s="22" t="s">
        <v>916</v>
      </c>
      <c r="F11" s="2">
        <v>33.04</v>
      </c>
      <c r="G11" s="78">
        <v>50.613442857142864</v>
      </c>
      <c r="H11">
        <v>700</v>
      </c>
      <c r="I11" s="2">
        <v>23128</v>
      </c>
      <c r="J11" s="2">
        <v>35429.410000000003</v>
      </c>
      <c r="K11" s="2">
        <v>-12301.410000000003</v>
      </c>
      <c r="L11" s="660">
        <v>-0.34720899952892254</v>
      </c>
      <c r="M11" s="2">
        <v>-12301.410000000003</v>
      </c>
      <c r="N11">
        <v>700</v>
      </c>
      <c r="O11" s="30" t="s">
        <v>1390</v>
      </c>
      <c r="P11" s="660">
        <v>7.5665859564164648E-2</v>
      </c>
      <c r="Q11" s="876">
        <v>-3.0000000000000001E-3</v>
      </c>
      <c r="R11" s="2">
        <v>11.758007117437723</v>
      </c>
      <c r="S11" s="780">
        <v>43471</v>
      </c>
      <c r="W11" s="788"/>
      <c r="X11" s="760"/>
      <c r="Y11" s="788"/>
      <c r="AA11" s="760"/>
    </row>
    <row r="12" spans="1:33" ht="21.95" customHeight="1" x14ac:dyDescent="0.25">
      <c r="A12" s="50"/>
      <c r="B12" s="50"/>
      <c r="C12" s="51"/>
      <c r="D12" s="708"/>
      <c r="E12" s="22" t="s">
        <v>14</v>
      </c>
      <c r="F12" s="2">
        <v>56.39</v>
      </c>
      <c r="G12" s="78">
        <v>47.935299999999991</v>
      </c>
      <c r="H12">
        <v>200</v>
      </c>
      <c r="I12" s="2">
        <v>11278</v>
      </c>
      <c r="J12" s="2">
        <v>9587.0599999999977</v>
      </c>
      <c r="K12" s="2">
        <v>1690.9400000000023</v>
      </c>
      <c r="L12" s="660">
        <v>0.17637732526968666</v>
      </c>
      <c r="M12" s="2">
        <v>1690.9400000000023</v>
      </c>
      <c r="N12">
        <v>200</v>
      </c>
      <c r="O12" s="30" t="s">
        <v>1369</v>
      </c>
      <c r="P12" s="660">
        <v>4.9654194006029433E-2</v>
      </c>
      <c r="Q12" s="876">
        <v>-9.7000000000000003E-3</v>
      </c>
      <c r="R12" s="2">
        <v>14.150564617314931</v>
      </c>
      <c r="S12" s="780">
        <v>43426</v>
      </c>
      <c r="V12" s="48"/>
      <c r="W12" s="788"/>
      <c r="X12" s="760"/>
      <c r="Y12" s="788"/>
      <c r="Z12" s="760"/>
      <c r="AA12" s="2"/>
      <c r="AB12"/>
      <c r="AC12"/>
      <c r="AD12"/>
      <c r="AE12"/>
      <c r="AF12"/>
      <c r="AG12"/>
    </row>
    <row r="13" spans="1:33" ht="21.95" customHeight="1" x14ac:dyDescent="0.25">
      <c r="A13" s="50"/>
      <c r="B13" s="50"/>
      <c r="C13" s="50"/>
      <c r="D13" s="708"/>
      <c r="E13" s="22" t="s">
        <v>221</v>
      </c>
      <c r="F13" s="2">
        <v>26.84</v>
      </c>
      <c r="G13" s="78">
        <v>9.9368249999999527</v>
      </c>
      <c r="H13">
        <v>400</v>
      </c>
      <c r="I13" s="2">
        <v>10736</v>
      </c>
      <c r="J13" s="2">
        <v>3974.7299999999809</v>
      </c>
      <c r="K13" s="2">
        <v>6761.2700000000186</v>
      </c>
      <c r="L13" s="660">
        <v>1.7010639716408538</v>
      </c>
      <c r="M13" s="2">
        <v>8213.530000000017</v>
      </c>
      <c r="N13">
        <v>200</v>
      </c>
      <c r="O13" s="30" t="s">
        <v>1365</v>
      </c>
      <c r="P13" s="660">
        <v>3.7257824143070049E-3</v>
      </c>
      <c r="Q13" s="876">
        <v>7.9000000000000008E-3</v>
      </c>
      <c r="R13" s="2">
        <v>14.126315789473685</v>
      </c>
      <c r="S13" s="780">
        <v>43421</v>
      </c>
      <c r="T13" s="48"/>
      <c r="W13" s="788"/>
      <c r="X13" s="760"/>
      <c r="Y13" s="788"/>
      <c r="Z13" s="788"/>
      <c r="AA13" s="760"/>
    </row>
    <row r="14" spans="1:33" ht="21.95" customHeight="1" x14ac:dyDescent="0.25">
      <c r="A14" s="50"/>
      <c r="B14" s="50"/>
      <c r="C14" s="51"/>
      <c r="D14" s="708"/>
      <c r="E14" s="22" t="s">
        <v>50</v>
      </c>
      <c r="F14" s="2">
        <v>17.47</v>
      </c>
      <c r="G14" s="78">
        <v>4.240357894736869</v>
      </c>
      <c r="H14">
        <v>1900</v>
      </c>
      <c r="I14" s="2">
        <v>33193</v>
      </c>
      <c r="J14" s="2">
        <v>8056.6800000000512</v>
      </c>
      <c r="K14" s="2">
        <v>25136.319999999949</v>
      </c>
      <c r="L14" s="660">
        <v>3.1199352586921396</v>
      </c>
      <c r="M14" s="2">
        <v>39751.891000001575</v>
      </c>
      <c r="N14">
        <v>1100</v>
      </c>
      <c r="O14" s="30" t="s">
        <v>1378</v>
      </c>
      <c r="P14" s="660">
        <v>1.1448196908986836E-2</v>
      </c>
      <c r="Q14" s="876">
        <v>5.1999999999999998E-3</v>
      </c>
      <c r="R14" s="2">
        <v>27.730158730158728</v>
      </c>
      <c r="S14" s="780">
        <v>43471</v>
      </c>
      <c r="W14" s="788"/>
      <c r="X14" s="760"/>
      <c r="Y14" s="788"/>
      <c r="AB14"/>
      <c r="AC14"/>
      <c r="AD14"/>
      <c r="AE14"/>
      <c r="AF14"/>
      <c r="AG14"/>
    </row>
    <row r="15" spans="1:33" ht="21.95" customHeight="1" x14ac:dyDescent="0.25">
      <c r="A15" s="50"/>
      <c r="B15" s="50"/>
      <c r="C15" s="51"/>
      <c r="D15" s="708"/>
      <c r="E15" s="22" t="s">
        <v>173</v>
      </c>
      <c r="F15" s="2">
        <v>15.18</v>
      </c>
      <c r="G15" s="78">
        <v>22.962099999999992</v>
      </c>
      <c r="H15">
        <v>700</v>
      </c>
      <c r="I15" s="2">
        <v>10626</v>
      </c>
      <c r="J15" s="2">
        <v>16073.469999999994</v>
      </c>
      <c r="K15" s="2">
        <v>-5447.4700000000012</v>
      </c>
      <c r="L15" s="660">
        <v>-0.33891063970629842</v>
      </c>
      <c r="M15" s="2">
        <v>-5372.4500000000007</v>
      </c>
      <c r="N15">
        <v>500</v>
      </c>
      <c r="O15" s="30" t="s">
        <v>1372</v>
      </c>
      <c r="P15" s="660">
        <v>6.0606060606060608E-2</v>
      </c>
      <c r="Q15" s="876">
        <v>0</v>
      </c>
      <c r="R15" s="2">
        <v>9.7935483870967737</v>
      </c>
      <c r="S15" s="780">
        <v>43417</v>
      </c>
      <c r="V15" s="788"/>
      <c r="W15" s="788"/>
      <c r="X15" s="760"/>
      <c r="Y15" s="788"/>
    </row>
    <row r="16" spans="1:33" ht="21.95" customHeight="1" x14ac:dyDescent="0.25">
      <c r="A16" s="50"/>
      <c r="B16" s="50"/>
      <c r="C16" s="51"/>
      <c r="D16" s="708"/>
      <c r="E16" s="22" t="s">
        <v>799</v>
      </c>
      <c r="F16" s="2">
        <v>21.7</v>
      </c>
      <c r="G16" s="78">
        <v>29.412966666666641</v>
      </c>
      <c r="H16">
        <v>300</v>
      </c>
      <c r="I16" s="2">
        <v>6510</v>
      </c>
      <c r="J16" s="2">
        <v>8823.8899999999921</v>
      </c>
      <c r="K16" s="2">
        <v>-2313.8899999999921</v>
      </c>
      <c r="L16" s="660">
        <v>-0.26223015019452811</v>
      </c>
      <c r="M16" s="2">
        <v>-2313.8899999999921</v>
      </c>
      <c r="N16">
        <v>300</v>
      </c>
      <c r="O16" s="30" t="s">
        <v>1382</v>
      </c>
      <c r="P16" s="660">
        <v>4.7926267281105994E-2</v>
      </c>
      <c r="Q16" s="876">
        <v>-5.0000000000000001E-4</v>
      </c>
      <c r="R16" s="2">
        <v>12.76470588235294</v>
      </c>
      <c r="S16" s="780">
        <v>43324</v>
      </c>
      <c r="T16" s="48"/>
      <c r="AA16" s="660"/>
    </row>
    <row r="17" spans="1:33" ht="21.95" customHeight="1" x14ac:dyDescent="0.25">
      <c r="A17" s="51"/>
      <c r="B17" s="51"/>
      <c r="C17" s="51"/>
      <c r="D17" s="708"/>
      <c r="E17" s="22" t="s">
        <v>321</v>
      </c>
      <c r="F17" s="2">
        <v>14.69</v>
      </c>
      <c r="G17" s="78">
        <v>15.734237500000008</v>
      </c>
      <c r="H17">
        <v>800</v>
      </c>
      <c r="I17" s="2">
        <v>11752</v>
      </c>
      <c r="J17" s="2">
        <v>12587.390000000007</v>
      </c>
      <c r="K17" s="2">
        <v>-835.39000000000669</v>
      </c>
      <c r="L17" s="660">
        <v>-6.6367213536722564E-2</v>
      </c>
      <c r="M17" s="2">
        <v>-550.42000000000189</v>
      </c>
      <c r="N17">
        <v>400</v>
      </c>
      <c r="O17" s="30" t="s">
        <v>1360</v>
      </c>
      <c r="P17" s="660">
        <v>0</v>
      </c>
      <c r="Q17" s="876">
        <v>8.2000000000000007E-3</v>
      </c>
      <c r="R17" s="2">
        <v>5.9959183673469383</v>
      </c>
      <c r="S17" s="780">
        <v>43345</v>
      </c>
      <c r="V17"/>
      <c r="W17" s="788"/>
      <c r="X17" s="760"/>
      <c r="Y17" s="788"/>
      <c r="Z17" s="788"/>
      <c r="AB17"/>
      <c r="AC17"/>
      <c r="AD17"/>
      <c r="AE17"/>
      <c r="AF17"/>
      <c r="AG17"/>
    </row>
    <row r="18" spans="1:33" ht="21.95" customHeight="1" x14ac:dyDescent="0.25">
      <c r="A18" s="50"/>
      <c r="B18" s="50"/>
      <c r="C18" s="51"/>
      <c r="D18" s="708"/>
      <c r="E18" s="22" t="s">
        <v>172</v>
      </c>
      <c r="F18" s="2">
        <v>47.65</v>
      </c>
      <c r="G18" s="78">
        <v>44.832000000000022</v>
      </c>
      <c r="H18">
        <v>160</v>
      </c>
      <c r="I18" s="2">
        <v>7624</v>
      </c>
      <c r="J18" s="2">
        <v>7173.1200000000035</v>
      </c>
      <c r="K18" s="2">
        <v>450.87999999999738</v>
      </c>
      <c r="L18" s="660">
        <v>6.2856887937187175E-2</v>
      </c>
      <c r="M18" s="2">
        <v>2055.4599999999991</v>
      </c>
      <c r="N18">
        <v>80</v>
      </c>
      <c r="O18" s="30" t="s">
        <v>1355</v>
      </c>
      <c r="P18" s="660">
        <v>3.6096537250786986E-2</v>
      </c>
      <c r="Q18" s="876">
        <v>1.8800000000000001E-2</v>
      </c>
      <c r="R18" s="2">
        <v>10.542035398230089</v>
      </c>
      <c r="T18" s="48"/>
      <c r="W18" s="788"/>
      <c r="X18" s="760"/>
      <c r="Y18" s="788"/>
      <c r="Z18" s="760"/>
      <c r="AA18" s="2"/>
      <c r="AB18"/>
      <c r="AC18"/>
      <c r="AD18"/>
      <c r="AE18"/>
      <c r="AF18"/>
      <c r="AG18"/>
    </row>
    <row r="19" spans="1:33" ht="21.95" customHeight="1" x14ac:dyDescent="0.25">
      <c r="A19" s="50"/>
      <c r="B19" s="51"/>
      <c r="C19" s="51"/>
      <c r="D19" s="708"/>
      <c r="E19" s="22" t="s">
        <v>1237</v>
      </c>
      <c r="F19" s="2">
        <v>36.880000000000003</v>
      </c>
      <c r="G19" s="78">
        <v>43.169820000000009</v>
      </c>
      <c r="H19">
        <v>500</v>
      </c>
      <c r="I19" s="2">
        <v>18440</v>
      </c>
      <c r="J19" s="2">
        <v>21584.910000000003</v>
      </c>
      <c r="K19" s="2">
        <v>-3144.9100000000035</v>
      </c>
      <c r="L19" s="660">
        <v>-0.14569947245552575</v>
      </c>
      <c r="M19" s="2">
        <v>-3144.9100000000035</v>
      </c>
      <c r="N19">
        <v>300</v>
      </c>
      <c r="O19" s="30" t="s">
        <v>1389</v>
      </c>
      <c r="P19" s="660">
        <v>4.9349240780911061E-2</v>
      </c>
      <c r="Q19" s="876">
        <v>-4.7800000000000002E-2</v>
      </c>
      <c r="R19" s="2">
        <v>8.0173913043478269</v>
      </c>
      <c r="S19" s="780">
        <v>43423</v>
      </c>
      <c r="T19" s="48"/>
      <c r="W19" s="788"/>
      <c r="X19" s="760"/>
      <c r="Y19" s="788"/>
      <c r="Z19" s="760"/>
    </row>
    <row r="20" spans="1:33" ht="21.95" customHeight="1" x14ac:dyDescent="0.25">
      <c r="A20" s="50"/>
      <c r="B20" s="51"/>
      <c r="C20" s="51"/>
      <c r="E20" s="22" t="s">
        <v>62</v>
      </c>
      <c r="F20" s="2">
        <v>327.86</v>
      </c>
      <c r="G20" s="78">
        <v>327.86</v>
      </c>
      <c r="H20">
        <v>0</v>
      </c>
      <c r="I20" s="2">
        <v>0</v>
      </c>
      <c r="J20" s="2">
        <v>0</v>
      </c>
      <c r="K20" s="2">
        <v>0</v>
      </c>
      <c r="L20" s="660">
        <v>0</v>
      </c>
      <c r="M20" s="2">
        <v>1659.3600000000079</v>
      </c>
      <c r="N20">
        <v>0</v>
      </c>
      <c r="O20" s="30"/>
      <c r="P20" s="660">
        <v>0</v>
      </c>
      <c r="R20" s="2"/>
      <c r="T20" s="48"/>
      <c r="V20" s="787"/>
      <c r="W20" s="788"/>
      <c r="X20" s="760"/>
      <c r="Y20" s="788"/>
      <c r="Z20" s="788"/>
    </row>
    <row r="21" spans="1:33" ht="21.95" customHeight="1" x14ac:dyDescent="0.25">
      <c r="A21" s="50"/>
      <c r="B21" s="50"/>
      <c r="C21" s="51"/>
      <c r="D21" s="708"/>
      <c r="E21" s="22" t="s">
        <v>200</v>
      </c>
      <c r="F21" s="2">
        <v>30.82</v>
      </c>
      <c r="G21" s="78">
        <v>30.82</v>
      </c>
      <c r="H21">
        <v>0</v>
      </c>
      <c r="I21" s="2">
        <v>0</v>
      </c>
      <c r="J21" s="2">
        <v>0</v>
      </c>
      <c r="K21" s="2">
        <v>0</v>
      </c>
      <c r="L21" s="660">
        <v>0</v>
      </c>
      <c r="M21" s="2">
        <v>555.54</v>
      </c>
      <c r="N21">
        <v>0</v>
      </c>
      <c r="O21" s="30"/>
      <c r="P21" s="660">
        <v>0</v>
      </c>
      <c r="Q21" s="876">
        <v>4.7999999999999996E-3</v>
      </c>
      <c r="R21" s="2"/>
      <c r="V21" s="48"/>
      <c r="W21" s="788"/>
      <c r="X21" s="760"/>
      <c r="Y21" s="788"/>
      <c r="Z21" s="660"/>
    </row>
    <row r="22" spans="1:33" ht="21.95" customHeight="1" x14ac:dyDescent="0.25">
      <c r="A22" s="50"/>
      <c r="B22" s="50"/>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W22" s="788"/>
      <c r="X22" s="760"/>
      <c r="Y22" s="788"/>
      <c r="Z22" s="760"/>
      <c r="AB22"/>
      <c r="AC22"/>
      <c r="AD22"/>
      <c r="AE22"/>
      <c r="AF22"/>
      <c r="AG22"/>
    </row>
    <row r="23" spans="1:33" ht="21.95" customHeight="1" x14ac:dyDescent="0.25">
      <c r="A23" s="50"/>
      <c r="B23" s="50"/>
      <c r="C23" s="51"/>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T23" s="48"/>
      <c r="W23" s="788"/>
      <c r="X23" s="760"/>
      <c r="Y23" s="788"/>
      <c r="Z23" s="760"/>
    </row>
    <row r="24" spans="1:33" ht="21.95" customHeight="1" x14ac:dyDescent="0.25">
      <c r="A24" s="50"/>
      <c r="B24" s="50"/>
      <c r="C24" s="51"/>
      <c r="E24" s="22" t="s">
        <v>199</v>
      </c>
      <c r="F24" s="2">
        <v>165.25</v>
      </c>
      <c r="G24" s="78">
        <v>165.25</v>
      </c>
      <c r="H24">
        <v>0</v>
      </c>
      <c r="I24" s="2">
        <v>0</v>
      </c>
      <c r="J24" s="2">
        <v>0</v>
      </c>
      <c r="K24" s="2">
        <v>0</v>
      </c>
      <c r="L24" s="660">
        <v>0</v>
      </c>
      <c r="M24" s="2">
        <v>363.09999999999945</v>
      </c>
      <c r="N24">
        <v>0</v>
      </c>
      <c r="O24" s="30"/>
      <c r="P24" s="660">
        <v>0</v>
      </c>
      <c r="Q24" s="876">
        <v>9.7000000000000003E-3</v>
      </c>
      <c r="R24" s="2"/>
      <c r="T24" s="48"/>
      <c r="U24" s="788"/>
      <c r="V24" s="760"/>
      <c r="W24" s="788"/>
      <c r="X24" s="760"/>
      <c r="Y24" s="788"/>
      <c r="Z24" s="788"/>
      <c r="AA24" s="660"/>
    </row>
    <row r="25" spans="1:33" ht="21.95" customHeight="1" x14ac:dyDescent="0.25">
      <c r="A25" s="50"/>
      <c r="B25" s="51"/>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W25" s="788"/>
      <c r="X25" s="760"/>
      <c r="Y25" s="788"/>
      <c r="Z25" s="760"/>
      <c r="AB25"/>
      <c r="AC25"/>
      <c r="AD25"/>
      <c r="AE25"/>
      <c r="AF25"/>
      <c r="AG25"/>
    </row>
    <row r="26" spans="1:33" ht="21.95" customHeight="1" x14ac:dyDescent="0.25">
      <c r="A26" s="50"/>
      <c r="B26" s="51"/>
      <c r="C26" s="51"/>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T26" s="48"/>
      <c r="W26" s="48"/>
      <c r="X26" s="760"/>
      <c r="Y26" s="788"/>
      <c r="Z26" s="788"/>
      <c r="AA26" s="2"/>
    </row>
    <row r="27" spans="1:33" ht="21.95" customHeight="1" x14ac:dyDescent="0.25">
      <c r="A27" s="50"/>
      <c r="B27" s="50"/>
      <c r="C27" s="51"/>
      <c r="D27" s="708"/>
      <c r="E27" s="22" t="s">
        <v>23</v>
      </c>
      <c r="F27" s="2">
        <v>39.51</v>
      </c>
      <c r="G27" s="78">
        <v>39.51</v>
      </c>
      <c r="H27">
        <v>0</v>
      </c>
      <c r="I27" s="2">
        <v>0</v>
      </c>
      <c r="J27" s="2">
        <v>0</v>
      </c>
      <c r="K27" s="2">
        <v>0</v>
      </c>
      <c r="L27" s="660">
        <v>0</v>
      </c>
      <c r="M27" s="2">
        <v>171.89999999999964</v>
      </c>
      <c r="N27">
        <v>0</v>
      </c>
      <c r="O27" s="30"/>
      <c r="P27" s="660">
        <v>0</v>
      </c>
      <c r="Q27" s="876">
        <v>1.14E-2</v>
      </c>
      <c r="R27" s="2"/>
      <c r="T27" s="48"/>
      <c r="V27" s="48"/>
      <c r="W27" s="788"/>
      <c r="X27" s="760"/>
      <c r="Y27" s="788"/>
      <c r="Z27" s="760"/>
    </row>
    <row r="28" spans="1:33" ht="21.95" customHeight="1" x14ac:dyDescent="0.25">
      <c r="A28" s="50"/>
      <c r="B28" s="51"/>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W28" s="788"/>
      <c r="X28" s="760"/>
      <c r="Y28" s="788"/>
      <c r="Z28" s="660"/>
    </row>
    <row r="29" spans="1:33" ht="21.95" customHeight="1" x14ac:dyDescent="0.25">
      <c r="A29" s="51"/>
      <c r="B29" s="51"/>
      <c r="C29" s="51"/>
      <c r="D29" s="708"/>
      <c r="E29" s="22" t="s">
        <v>318</v>
      </c>
      <c r="F29" s="2">
        <v>12</v>
      </c>
      <c r="G29" s="78">
        <v>12</v>
      </c>
      <c r="H29">
        <v>0</v>
      </c>
      <c r="I29" s="2">
        <v>0</v>
      </c>
      <c r="J29" s="2">
        <v>0</v>
      </c>
      <c r="K29" s="2">
        <v>-1184.9399999999987</v>
      </c>
      <c r="L29" s="660">
        <v>0</v>
      </c>
      <c r="M29" s="2">
        <v>98.479999999995925</v>
      </c>
      <c r="N29">
        <v>0</v>
      </c>
      <c r="O29" s="30"/>
      <c r="P29" s="660">
        <v>0</v>
      </c>
      <c r="Q29" s="876">
        <v>2.06E-2</v>
      </c>
      <c r="R29" s="2">
        <v>37.5</v>
      </c>
      <c r="W29" s="788"/>
      <c r="X29" s="760"/>
      <c r="Y29" s="788"/>
      <c r="Z29" s="760"/>
    </row>
    <row r="30" spans="1:33" ht="21.95" customHeight="1" x14ac:dyDescent="0.25">
      <c r="A30" s="50"/>
      <c r="B30" s="51"/>
      <c r="C30" s="51"/>
      <c r="D30" s="708"/>
      <c r="E30" s="22" t="s">
        <v>36</v>
      </c>
      <c r="F30" s="2">
        <v>57.49</v>
      </c>
      <c r="G30" s="78">
        <v>57.49</v>
      </c>
      <c r="H30">
        <v>0</v>
      </c>
      <c r="I30" s="2">
        <v>0</v>
      </c>
      <c r="J30" s="2">
        <v>0</v>
      </c>
      <c r="K30" s="2">
        <v>0</v>
      </c>
      <c r="L30" s="660">
        <v>0</v>
      </c>
      <c r="M30" s="2">
        <v>117.73999999999978</v>
      </c>
      <c r="N30">
        <v>0</v>
      </c>
      <c r="O30" s="30"/>
      <c r="P30" s="660">
        <v>0</v>
      </c>
      <c r="Q30" s="876">
        <v>-6.7999999999999996E-3</v>
      </c>
      <c r="R30" s="2"/>
      <c r="W30" s="788"/>
      <c r="X30" s="760"/>
      <c r="Y30" s="788"/>
      <c r="Z30" s="660"/>
      <c r="AA30" s="760"/>
    </row>
    <row r="31" spans="1:33" ht="21.95" customHeight="1" x14ac:dyDescent="0.25">
      <c r="A31" s="50"/>
      <c r="B31" s="50"/>
      <c r="C31" s="51"/>
      <c r="D31" s="708"/>
      <c r="E31" s="22" t="s">
        <v>1349</v>
      </c>
      <c r="F31" s="2">
        <v>46.16</v>
      </c>
      <c r="G31" s="78">
        <v>46.16</v>
      </c>
      <c r="H31">
        <v>0</v>
      </c>
      <c r="I31" s="2">
        <v>0</v>
      </c>
      <c r="J31" s="2">
        <v>0</v>
      </c>
      <c r="K31" s="2">
        <v>0</v>
      </c>
      <c r="L31" s="660">
        <v>0</v>
      </c>
      <c r="M31" s="2">
        <v>264.92000000000007</v>
      </c>
      <c r="N31">
        <v>0</v>
      </c>
      <c r="O31" s="30"/>
      <c r="P31" s="660">
        <v>3.4200000000000001E-2</v>
      </c>
      <c r="Q31" s="876">
        <v>0</v>
      </c>
      <c r="R31" s="2"/>
      <c r="W31" s="788"/>
      <c r="X31" s="760"/>
      <c r="Y31" s="788"/>
      <c r="Z31" s="760"/>
    </row>
    <row r="32" spans="1:33" ht="21.95" customHeight="1" x14ac:dyDescent="0.25">
      <c r="A32" s="50"/>
      <c r="B32" s="50"/>
      <c r="C32" s="51"/>
      <c r="D32" s="708"/>
      <c r="E32" s="22" t="s">
        <v>292</v>
      </c>
      <c r="F32" s="2">
        <v>48.86</v>
      </c>
      <c r="G32" s="78">
        <v>48.86</v>
      </c>
      <c r="H32">
        <v>0</v>
      </c>
      <c r="I32" s="2">
        <v>0</v>
      </c>
      <c r="J32" s="2">
        <v>0</v>
      </c>
      <c r="K32" s="2">
        <v>0</v>
      </c>
      <c r="L32" s="660">
        <v>0</v>
      </c>
      <c r="M32" s="2">
        <v>910.79999999999927</v>
      </c>
      <c r="N32">
        <v>0</v>
      </c>
      <c r="O32" s="30"/>
      <c r="P32" s="660">
        <v>2.87E-2</v>
      </c>
      <c r="Q32" s="876">
        <v>2.0400000000000001E-2</v>
      </c>
      <c r="R32" s="2"/>
      <c r="V32" s="788"/>
      <c r="W32" s="788"/>
      <c r="X32" s="760"/>
      <c r="Y32" s="788"/>
      <c r="Z32" s="760"/>
    </row>
    <row r="33" spans="1:33" ht="21.95" customHeight="1" x14ac:dyDescent="0.25">
      <c r="A33" s="51"/>
      <c r="B33" s="51"/>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T33" s="48"/>
      <c r="W33" s="788"/>
      <c r="X33" s="760"/>
      <c r="Y33" s="788"/>
      <c r="AA33" s="2"/>
    </row>
    <row r="34" spans="1:33" ht="21.95" customHeight="1" x14ac:dyDescent="0.25">
      <c r="A34" s="50"/>
      <c r="B34" s="51"/>
      <c r="C34" s="51"/>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W34" s="788"/>
      <c r="X34" s="760"/>
      <c r="Y34" s="788"/>
      <c r="Z34" s="788"/>
      <c r="AA34" s="2"/>
    </row>
    <row r="35" spans="1:33" ht="21.95" customHeight="1" x14ac:dyDescent="0.25">
      <c r="A35" s="51"/>
      <c r="B35" s="152"/>
      <c r="C35" s="272"/>
      <c r="D35" s="708"/>
      <c r="E35" s="22" t="s">
        <v>242</v>
      </c>
      <c r="F35" s="2">
        <v>64.69</v>
      </c>
      <c r="G35" s="78">
        <v>64.69</v>
      </c>
      <c r="H35">
        <v>0</v>
      </c>
      <c r="I35" s="2">
        <v>0</v>
      </c>
      <c r="J35" s="2">
        <v>0</v>
      </c>
      <c r="K35" s="2">
        <v>0</v>
      </c>
      <c r="L35" s="660">
        <v>0</v>
      </c>
      <c r="M35" s="2">
        <v>329.74000000000069</v>
      </c>
      <c r="N35">
        <v>0</v>
      </c>
      <c r="O35" s="30"/>
      <c r="P35" s="660">
        <v>0</v>
      </c>
      <c r="Q35" s="876">
        <v>5.0000000000000001E-4</v>
      </c>
      <c r="R35" s="2"/>
      <c r="T35" s="48"/>
      <c r="W35" s="788"/>
      <c r="X35" s="760"/>
      <c r="Y35" s="788"/>
      <c r="Z35" s="788"/>
      <c r="AB35"/>
      <c r="AC35"/>
      <c r="AD35"/>
      <c r="AE35" s="2"/>
      <c r="AF35"/>
      <c r="AG35"/>
    </row>
    <row r="36" spans="1:33" ht="21.95" customHeight="1" x14ac:dyDescent="0.25">
      <c r="A36" s="50"/>
      <c r="B36" s="51"/>
      <c r="C36" s="51"/>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W36" s="788"/>
      <c r="X36" s="760"/>
      <c r="Y36" s="788"/>
    </row>
    <row r="37" spans="1:33" ht="21.95" customHeight="1" x14ac:dyDescent="0.25">
      <c r="A37" s="51"/>
      <c r="B37" s="51"/>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T37" s="48"/>
      <c r="V37" s="788"/>
      <c r="W37" s="788"/>
      <c r="X37" s="760"/>
      <c r="Y37" s="788"/>
      <c r="Z37" s="760"/>
    </row>
    <row r="38" spans="1:33" ht="21.95" customHeight="1" x14ac:dyDescent="0.25">
      <c r="A38" s="51"/>
      <c r="B38" s="51"/>
      <c r="C38" s="51"/>
      <c r="D38" s="708"/>
      <c r="E38" s="22" t="s">
        <v>1281</v>
      </c>
      <c r="F38" s="2">
        <v>19.62</v>
      </c>
      <c r="G38" s="78">
        <v>19.62</v>
      </c>
      <c r="H38">
        <v>0</v>
      </c>
      <c r="I38" s="2">
        <v>0</v>
      </c>
      <c r="J38" s="2">
        <v>0</v>
      </c>
      <c r="K38" s="2">
        <v>863.92000000000007</v>
      </c>
      <c r="L38" s="660">
        <v>0</v>
      </c>
      <c r="M38" s="2">
        <v>863.92000000000007</v>
      </c>
      <c r="N38">
        <v>0</v>
      </c>
      <c r="O38" s="30"/>
      <c r="P38" s="660">
        <v>0</v>
      </c>
      <c r="Q38" s="876">
        <v>-5.1000000000000004E-3</v>
      </c>
      <c r="R38" s="2"/>
      <c r="W38" s="788"/>
      <c r="X38" s="760"/>
      <c r="Y38" s="788"/>
      <c r="AA38" s="660"/>
    </row>
    <row r="39" spans="1:33" ht="21.95" customHeight="1" x14ac:dyDescent="0.25">
      <c r="A39" s="50"/>
      <c r="B39" s="50"/>
      <c r="C39" s="51"/>
      <c r="D39" s="708"/>
      <c r="E39" s="22" t="s">
        <v>1311</v>
      </c>
      <c r="F39" s="2">
        <v>27.169899999999998</v>
      </c>
      <c r="G39" s="78">
        <v>27.169899999999998</v>
      </c>
      <c r="H39">
        <v>0</v>
      </c>
      <c r="I39" s="2">
        <v>0</v>
      </c>
      <c r="J39" s="2">
        <v>0</v>
      </c>
      <c r="K39" s="2">
        <v>593.93000000000029</v>
      </c>
      <c r="L39" s="660">
        <v>0</v>
      </c>
      <c r="M39" s="2">
        <v>593.93000000000029</v>
      </c>
      <c r="N39">
        <v>0</v>
      </c>
      <c r="O39" s="30" t="s">
        <v>1352</v>
      </c>
      <c r="P39" s="660">
        <v>0</v>
      </c>
      <c r="Q39" s="876">
        <v>-4.4000000000000003E-3</v>
      </c>
      <c r="R39" s="2">
        <v>6.174977272727272</v>
      </c>
      <c r="W39" s="788"/>
      <c r="X39" s="760"/>
      <c r="Y39" s="788"/>
      <c r="Z39" s="760"/>
      <c r="AB39"/>
      <c r="AC39"/>
      <c r="AD39"/>
      <c r="AE39"/>
      <c r="AF39"/>
      <c r="AG39"/>
    </row>
    <row r="40" spans="1:33" ht="21.95" customHeight="1" x14ac:dyDescent="0.25">
      <c r="A40" s="50"/>
      <c r="B40" s="50"/>
      <c r="C40" s="51"/>
      <c r="D40" s="708"/>
      <c r="E40" s="22" t="s">
        <v>1276</v>
      </c>
      <c r="F40" s="2">
        <v>54.82</v>
      </c>
      <c r="G40" s="78">
        <v>54.82</v>
      </c>
      <c r="H40">
        <v>0</v>
      </c>
      <c r="I40" s="2">
        <v>0</v>
      </c>
      <c r="J40" s="2">
        <v>0</v>
      </c>
      <c r="K40" s="2">
        <v>146.78999999999996</v>
      </c>
      <c r="L40" s="660">
        <v>0</v>
      </c>
      <c r="M40" s="2">
        <v>146.78999999999996</v>
      </c>
      <c r="N40">
        <v>0</v>
      </c>
      <c r="O40" s="30"/>
      <c r="P40" s="660">
        <v>2.1072601240423202E-2</v>
      </c>
      <c r="Q40" s="876">
        <v>6.1999999999999998E-3</v>
      </c>
      <c r="R40" s="2"/>
      <c r="U40" s="48"/>
      <c r="W40" s="788"/>
      <c r="X40" s="760"/>
      <c r="Y40" s="788"/>
      <c r="Z40" s="760"/>
    </row>
    <row r="41" spans="1:33" ht="21.95" customHeight="1" x14ac:dyDescent="0.25">
      <c r="A41" s="50"/>
      <c r="B41" s="51"/>
      <c r="C41" s="51"/>
      <c r="D41" s="708"/>
      <c r="E41" s="22" t="s">
        <v>1317</v>
      </c>
      <c r="F41" s="2">
        <v>99.48</v>
      </c>
      <c r="G41" s="78">
        <v>99.48</v>
      </c>
      <c r="H41">
        <v>0</v>
      </c>
      <c r="I41" s="2">
        <v>0</v>
      </c>
      <c r="J41" s="2">
        <v>0</v>
      </c>
      <c r="K41" s="2">
        <v>117.11999999999898</v>
      </c>
      <c r="L41" s="660">
        <v>0</v>
      </c>
      <c r="M41" s="2">
        <v>117.11999999999898</v>
      </c>
      <c r="N41">
        <v>0</v>
      </c>
      <c r="O41" s="30" t="s">
        <v>1353</v>
      </c>
      <c r="P41" s="660">
        <v>8.8459991958182542E-3</v>
      </c>
      <c r="Q41" s="876">
        <v>8.6E-3</v>
      </c>
      <c r="R41" s="2">
        <v>22.609090909090909</v>
      </c>
      <c r="S41" s="780">
        <v>43436</v>
      </c>
      <c r="T41" s="48"/>
      <c r="V41" s="2"/>
      <c r="W41" s="787"/>
      <c r="X41" s="660"/>
      <c r="Y41" s="2"/>
    </row>
    <row r="42" spans="1:33" ht="21.95" customHeight="1" x14ac:dyDescent="0.25">
      <c r="A42" s="50"/>
      <c r="B42" s="50"/>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V42" s="48"/>
      <c r="W42" s="788"/>
      <c r="X42" s="760"/>
      <c r="Y42" s="788"/>
      <c r="Z42" s="760"/>
      <c r="AA42" s="660"/>
    </row>
    <row r="43" spans="1:33" ht="21.95" customHeight="1" x14ac:dyDescent="0.25">
      <c r="A43" s="50"/>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row>
    <row r="44" spans="1:33" ht="21.95" customHeight="1" x14ac:dyDescent="0.25">
      <c r="A44" s="51"/>
      <c r="B44" s="51"/>
      <c r="C44" s="51"/>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T44" s="48"/>
      <c r="W44" s="788"/>
      <c r="X44" s="760"/>
      <c r="Y44" s="788"/>
    </row>
    <row r="45" spans="1:33" ht="21.95" customHeight="1" x14ac:dyDescent="0.25">
      <c r="A45" s="50"/>
      <c r="B45" s="51"/>
      <c r="C45" s="51"/>
      <c r="D45" s="708"/>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U45" s="788"/>
      <c r="V45" s="788"/>
      <c r="W45" s="788"/>
      <c r="X45" s="760"/>
      <c r="Y45" s="788"/>
      <c r="Z45" s="760"/>
    </row>
    <row r="46" spans="1:33" ht="21.95" customHeight="1" x14ac:dyDescent="0.25">
      <c r="A46" s="50"/>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T46" s="48"/>
      <c r="W46" s="788"/>
      <c r="X46" s="760"/>
      <c r="Y46" s="788"/>
      <c r="Z46" s="788"/>
      <c r="AA46" s="2"/>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V47" s="48"/>
      <c r="W47" s="788"/>
      <c r="X47" s="760"/>
      <c r="Y47" s="788"/>
      <c r="Z47" s="760"/>
      <c r="AA47" s="760"/>
    </row>
    <row r="48" spans="1:33" ht="21.95" customHeight="1" x14ac:dyDescent="0.25">
      <c r="A48" s="50"/>
      <c r="B48" s="50"/>
      <c r="C48" s="51"/>
      <c r="D48" s="708"/>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T48" s="48"/>
      <c r="W48" s="788"/>
      <c r="X48" s="760"/>
      <c r="Y48" s="788"/>
      <c r="AA48" s="760"/>
    </row>
    <row r="49" spans="1:33" ht="21.95" customHeight="1" x14ac:dyDescent="0.25">
      <c r="A49" s="50"/>
      <c r="B49" s="50"/>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V49" s="760"/>
      <c r="W49" s="788"/>
      <c r="X49" s="760"/>
      <c r="Y49" s="788"/>
      <c r="Z49" s="760"/>
    </row>
    <row r="50" spans="1:33" ht="21.95" customHeight="1" x14ac:dyDescent="0.25">
      <c r="A50" s="50"/>
      <c r="B50" s="50"/>
      <c r="C50" s="50"/>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T50" s="48"/>
      <c r="U50" s="48"/>
      <c r="V50" s="788"/>
      <c r="W50" s="788"/>
      <c r="X50" s="760"/>
      <c r="Y50" s="788"/>
      <c r="Z50" s="760"/>
      <c r="AB50"/>
      <c r="AC50"/>
      <c r="AD50"/>
      <c r="AE50"/>
      <c r="AF50"/>
      <c r="AG50"/>
    </row>
    <row r="51" spans="1:33" ht="21.95" customHeight="1" x14ac:dyDescent="0.25">
      <c r="A51" s="50"/>
      <c r="B51" s="50"/>
      <c r="C51" s="51"/>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U51" s="788"/>
      <c r="V51" s="2"/>
      <c r="W51" s="787"/>
      <c r="X51" s="660"/>
      <c r="Y51" s="788"/>
      <c r="Z51" s="760"/>
    </row>
    <row r="52" spans="1:33" ht="21.95" customHeight="1" x14ac:dyDescent="0.25">
      <c r="A52" s="50"/>
      <c r="B52" s="51"/>
      <c r="C52" s="51"/>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V52" s="48"/>
      <c r="W52" s="788"/>
      <c r="X52" s="760"/>
      <c r="Y52" s="788"/>
      <c r="Z52" s="788"/>
    </row>
    <row r="53" spans="1:33" ht="21.95" customHeight="1" x14ac:dyDescent="0.25">
      <c r="A53" s="50"/>
      <c r="B53" s="50"/>
      <c r="C53" s="51"/>
      <c r="D53" s="708"/>
      <c r="E53" s="22" t="s">
        <v>1323</v>
      </c>
      <c r="F53" s="2">
        <v>152.91</v>
      </c>
      <c r="G53" s="78">
        <v>152.91</v>
      </c>
      <c r="H53">
        <v>0</v>
      </c>
      <c r="I53" s="2">
        <v>0</v>
      </c>
      <c r="J53" s="2">
        <v>0</v>
      </c>
      <c r="K53" s="2">
        <v>94.199999999999818</v>
      </c>
      <c r="L53" s="660">
        <v>0</v>
      </c>
      <c r="M53" s="2">
        <v>94.199999999999818</v>
      </c>
      <c r="N53">
        <v>0</v>
      </c>
      <c r="O53" s="30" t="s">
        <v>1341</v>
      </c>
      <c r="P53" s="660">
        <v>5.7550192923942192E-3</v>
      </c>
      <c r="Q53" s="876">
        <v>3.9100000000000003E-2</v>
      </c>
      <c r="R53" s="2">
        <v>34.752272727272725</v>
      </c>
      <c r="T53" s="48"/>
      <c r="W53" s="788"/>
      <c r="X53" s="760"/>
      <c r="Y53" s="788"/>
      <c r="Z53" s="760"/>
    </row>
    <row r="54" spans="1:33" ht="21.95" customHeight="1" x14ac:dyDescent="0.25">
      <c r="A54" s="152"/>
      <c r="B54" s="50"/>
      <c r="C54" s="51"/>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W54" s="788"/>
      <c r="X54" s="760"/>
      <c r="Y54" s="788"/>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T55" s="48"/>
      <c r="W55" s="788"/>
      <c r="X55" s="760"/>
      <c r="Y55" s="788"/>
      <c r="Z55" s="760"/>
      <c r="AA55" s="2"/>
    </row>
    <row r="56" spans="1:33" ht="21.95" customHeight="1" x14ac:dyDescent="0.25">
      <c r="A56" s="51"/>
      <c r="B56" s="51"/>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788"/>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7">
        <v>-3.3E-3</v>
      </c>
      <c r="R57" s="2">
        <v>13.619277108433735</v>
      </c>
      <c r="S57" s="780">
        <v>43358</v>
      </c>
      <c r="W57" s="788"/>
      <c r="X57" s="760"/>
      <c r="Y57" s="788"/>
      <c r="Z57" s="760"/>
    </row>
    <row r="58" spans="1:33" ht="21.95" customHeight="1" x14ac:dyDescent="0.25">
      <c r="A58" s="51"/>
      <c r="B58" s="51"/>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V58" s="788"/>
      <c r="W58" s="788"/>
      <c r="X58" s="760"/>
      <c r="Y58" s="788"/>
      <c r="Z58" s="760"/>
      <c r="AB58"/>
      <c r="AC58"/>
      <c r="AD58"/>
      <c r="AE58"/>
      <c r="AF58"/>
      <c r="AG58"/>
    </row>
    <row r="59" spans="1:33" ht="21.95" customHeight="1" x14ac:dyDescent="0.25">
      <c r="A59" s="51"/>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760"/>
      <c r="W59" s="788"/>
      <c r="X59" s="760"/>
      <c r="Y59" s="788"/>
      <c r="Z59" s="760"/>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V60" s="2"/>
      <c r="W60" s="787"/>
      <c r="X60" s="660"/>
      <c r="Y60" s="2"/>
      <c r="Z60" s="760"/>
      <c r="AA60" s="6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W61" s="2"/>
      <c r="X61" s="660"/>
      <c r="Y61" s="787"/>
      <c r="Z61" s="2"/>
      <c r="AA61" s="2"/>
    </row>
    <row r="62" spans="1:33" ht="21.95" customHeight="1" x14ac:dyDescent="0.25">
      <c r="A62" s="50"/>
      <c r="B62" s="51"/>
      <c r="C62" s="51"/>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788"/>
      <c r="AA62" s="2"/>
    </row>
    <row r="63" spans="1:33" ht="21.95" customHeight="1" x14ac:dyDescent="0.25">
      <c r="A63" s="60"/>
      <c r="B63" s="61"/>
      <c r="C63" s="60"/>
      <c r="D63" s="708"/>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W63" s="788"/>
      <c r="X63" s="760"/>
      <c r="Y63" s="788"/>
      <c r="Z63" s="760"/>
    </row>
    <row r="64" spans="1:33" ht="21.95" customHeight="1" x14ac:dyDescent="0.25">
      <c r="A64" s="50"/>
      <c r="B64" s="50"/>
      <c r="C64" s="51"/>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W64" s="788"/>
      <c r="X64" s="760"/>
      <c r="Y64" s="788"/>
      <c r="Z64" s="760"/>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U65" s="788"/>
      <c r="W65" s="788"/>
      <c r="X65" s="760"/>
      <c r="Y65" s="788"/>
      <c r="Z65" s="760"/>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V66" s="48"/>
      <c r="W66" s="788"/>
      <c r="X66" s="760"/>
      <c r="Y66" s="788"/>
      <c r="Z66" s="760"/>
      <c r="AA66" s="660"/>
    </row>
    <row r="67" spans="1:33" ht="21.95" customHeight="1" x14ac:dyDescent="0.25">
      <c r="A67" s="50"/>
      <c r="B67" s="50"/>
      <c r="C67" s="51"/>
      <c r="E67" s="22" t="s">
        <v>17</v>
      </c>
      <c r="F67" s="2">
        <v>0</v>
      </c>
      <c r="G67" s="78">
        <v>0</v>
      </c>
      <c r="H67">
        <v>0</v>
      </c>
      <c r="I67" s="2">
        <v>0</v>
      </c>
      <c r="J67" s="2">
        <v>0</v>
      </c>
      <c r="K67" s="2">
        <v>-20818.210000000079</v>
      </c>
      <c r="L67" s="660"/>
      <c r="M67" s="2">
        <v>-20818.210000000079</v>
      </c>
      <c r="N67">
        <v>0</v>
      </c>
      <c r="O67" s="30"/>
      <c r="P67" s="660">
        <v>0</v>
      </c>
      <c r="Q67" s="876">
        <v>0</v>
      </c>
      <c r="R67" s="2"/>
      <c r="U67"/>
      <c r="V67" s="760"/>
      <c r="W67" s="788"/>
      <c r="X67" s="760"/>
      <c r="Y67" s="788"/>
      <c r="Z67" s="788"/>
      <c r="AA67" s="2"/>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W68" s="788"/>
      <c r="X68" s="760"/>
      <c r="Y68" s="788"/>
      <c r="Z68" s="760"/>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V69" s="788"/>
      <c r="W69" s="788"/>
      <c r="X69" s="760"/>
      <c r="Y69" s="788"/>
      <c r="Z69" s="788"/>
      <c r="AB69"/>
      <c r="AC69"/>
      <c r="AD69"/>
      <c r="AE69"/>
      <c r="AF69"/>
      <c r="AG69"/>
    </row>
    <row r="70" spans="1:33" ht="21.95" customHeight="1" x14ac:dyDescent="0.25">
      <c r="A70" s="51"/>
      <c r="B70" s="152"/>
      <c r="C70" s="272"/>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U70" s="788"/>
      <c r="V70" s="788"/>
      <c r="W70" s="788"/>
      <c r="X70" s="760"/>
      <c r="Y70" s="788"/>
      <c r="Z70" s="660"/>
      <c r="AA70" s="2"/>
      <c r="AB70"/>
      <c r="AC70"/>
      <c r="AD70"/>
      <c r="AE70"/>
      <c r="AF70"/>
      <c r="AG7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W71" s="788"/>
      <c r="X71" s="760"/>
      <c r="Y71" s="788"/>
      <c r="Z71" s="760"/>
    </row>
    <row r="72" spans="1:33" ht="21.95" customHeight="1" x14ac:dyDescent="0.25">
      <c r="A72" s="50"/>
      <c r="B72" s="50"/>
      <c r="C72" s="51"/>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60"/>
      <c r="Y72" s="788"/>
      <c r="Z72" s="788"/>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281"/>
      <c r="U73" s="48"/>
      <c r="V73" s="788"/>
      <c r="W73" s="788"/>
      <c r="X73" s="760"/>
      <c r="Y73" s="788"/>
      <c r="Z73" s="760"/>
    </row>
    <row r="74" spans="1:33" ht="21.95" customHeight="1" x14ac:dyDescent="0.25">
      <c r="A74" s="50"/>
      <c r="B74" s="51"/>
      <c r="C74" s="51"/>
      <c r="D74" s="708"/>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c r="T74" s="48"/>
      <c r="W74" s="788"/>
      <c r="X74" s="760"/>
      <c r="Y74" s="788"/>
    </row>
    <row r="75" spans="1:33" ht="21.95" customHeight="1" x14ac:dyDescent="0.25">
      <c r="A75" s="51"/>
      <c r="B75" s="51"/>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V75" s="760"/>
      <c r="W75" s="788"/>
      <c r="X75" s="760"/>
      <c r="Y75" s="788"/>
      <c r="Z75" s="760"/>
    </row>
    <row r="76" spans="1:33"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T76" s="48"/>
      <c r="W76" s="788"/>
      <c r="X76" s="760"/>
      <c r="Y76" s="788"/>
      <c r="Z76" s="760"/>
    </row>
    <row r="77" spans="1:33" ht="21.95" customHeight="1" x14ac:dyDescent="0.25">
      <c r="A77" s="51"/>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W77" s="788"/>
      <c r="X77" s="760"/>
      <c r="Y77" s="788"/>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T78" s="48"/>
      <c r="V78" s="788"/>
      <c r="W78" s="2"/>
      <c r="X78" s="660"/>
      <c r="Y78" s="787"/>
      <c r="Z78" s="2"/>
      <c r="AA78" s="760"/>
    </row>
    <row r="79" spans="1:33" ht="21.95" customHeight="1" x14ac:dyDescent="0.25">
      <c r="A79" s="50"/>
      <c r="B79" s="51"/>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U79" s="48"/>
      <c r="W79" s="788"/>
      <c r="X79" s="760"/>
      <c r="Y79" s="788"/>
      <c r="Z79" s="760"/>
      <c r="AA79" s="760"/>
    </row>
    <row r="80" spans="1:33" ht="21.95" customHeight="1" x14ac:dyDescent="0.25">
      <c r="A80" s="50"/>
      <c r="B80" s="51"/>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W80" s="788"/>
      <c r="X80" s="760"/>
      <c r="Y80" s="788"/>
      <c r="Z80" s="760"/>
    </row>
    <row r="81" spans="1:33" ht="21.95" customHeight="1" x14ac:dyDescent="0.25">
      <c r="A81" s="50"/>
      <c r="B81" s="51"/>
      <c r="C81" s="51"/>
      <c r="D81" s="708"/>
      <c r="E81" s="22" t="s">
        <v>34</v>
      </c>
      <c r="F81" s="2">
        <v>38.24</v>
      </c>
      <c r="G81" s="78">
        <v>38.24</v>
      </c>
      <c r="H81">
        <v>0</v>
      </c>
      <c r="I81" s="2">
        <v>0</v>
      </c>
      <c r="J81" s="2">
        <v>0</v>
      </c>
      <c r="K81" s="2">
        <v>0</v>
      </c>
      <c r="L81" s="660">
        <v>0</v>
      </c>
      <c r="M81" s="2">
        <v>21137.586999999941</v>
      </c>
      <c r="N81">
        <v>0</v>
      </c>
      <c r="O81" s="30"/>
      <c r="P81" s="660">
        <v>0</v>
      </c>
      <c r="Q81" s="876">
        <v>5.1000000000000004E-3</v>
      </c>
      <c r="R81" s="2"/>
      <c r="T81" s="48"/>
      <c r="U81" s="788"/>
      <c r="V81" s="788"/>
      <c r="W81" s="788"/>
      <c r="X81" s="760"/>
      <c r="Y81" s="788"/>
    </row>
    <row r="82" spans="1:33" ht="21.95" customHeight="1" x14ac:dyDescent="0.25">
      <c r="A82" s="50"/>
      <c r="B82" s="51"/>
      <c r="C82" s="51"/>
      <c r="D82" s="708"/>
      <c r="E82" s="22" t="s">
        <v>171</v>
      </c>
      <c r="F82" s="2">
        <v>47.31</v>
      </c>
      <c r="G82" s="78">
        <v>47.31</v>
      </c>
      <c r="H82">
        <v>0</v>
      </c>
      <c r="I82" s="2">
        <v>0</v>
      </c>
      <c r="J82" s="2">
        <v>0</v>
      </c>
      <c r="K82" s="2">
        <v>0</v>
      </c>
      <c r="L82" s="660">
        <v>0</v>
      </c>
      <c r="M82" s="2">
        <v>119.92000000000053</v>
      </c>
      <c r="N82">
        <v>0</v>
      </c>
      <c r="O82" s="30"/>
      <c r="P82" s="660">
        <v>3.6400000000000002E-2</v>
      </c>
      <c r="Q82" s="876">
        <v>1.38E-2</v>
      </c>
      <c r="R82" s="2"/>
      <c r="T82" s="48"/>
      <c r="U82" s="787"/>
      <c r="V82" s="2"/>
      <c r="W82" s="787"/>
      <c r="X82" s="660"/>
      <c r="Y82" s="2"/>
      <c r="Z82" s="760"/>
    </row>
    <row r="83" spans="1:33" ht="21.95" customHeight="1" x14ac:dyDescent="0.25">
      <c r="A83" s="50"/>
      <c r="B83" s="51"/>
      <c r="C83" s="51"/>
      <c r="D83" s="708"/>
      <c r="E83" s="22" t="s">
        <v>27</v>
      </c>
      <c r="F83" s="2">
        <v>47.54</v>
      </c>
      <c r="G83" s="78">
        <v>47.54</v>
      </c>
      <c r="H83">
        <v>0</v>
      </c>
      <c r="I83" s="2">
        <v>0</v>
      </c>
      <c r="J83" s="2">
        <v>0</v>
      </c>
      <c r="K83" s="2">
        <v>0</v>
      </c>
      <c r="L83" s="660">
        <v>0</v>
      </c>
      <c r="M83" s="2">
        <v>1407.5400000000009</v>
      </c>
      <c r="N83">
        <v>0</v>
      </c>
      <c r="O83" s="30"/>
      <c r="P83" s="660">
        <v>3.0200000000000001E-2</v>
      </c>
      <c r="Q83" s="876">
        <v>3.8999999999999998E-3</v>
      </c>
      <c r="R83" s="2"/>
      <c r="T83" s="48"/>
      <c r="W83" s="788"/>
      <c r="X83" s="760"/>
      <c r="Y83" s="788"/>
      <c r="Z83" s="660"/>
      <c r="AA83" s="2"/>
    </row>
    <row r="84" spans="1:33" ht="21.95" customHeight="1" x14ac:dyDescent="0.25">
      <c r="A84" s="50"/>
      <c r="B84" s="50"/>
      <c r="C84" s="51"/>
      <c r="D84" s="708"/>
      <c r="E84" s="22" t="s">
        <v>22</v>
      </c>
      <c r="F84" s="2">
        <v>53.93</v>
      </c>
      <c r="G84" s="78">
        <v>53.93</v>
      </c>
      <c r="H84">
        <v>0</v>
      </c>
      <c r="I84" s="2">
        <v>0</v>
      </c>
      <c r="J84" s="2">
        <v>0</v>
      </c>
      <c r="K84" s="2">
        <v>0</v>
      </c>
      <c r="L84" s="660">
        <v>0</v>
      </c>
      <c r="M84" s="2">
        <v>3178.8000000000466</v>
      </c>
      <c r="N84">
        <v>0</v>
      </c>
      <c r="O84" s="30"/>
      <c r="P84" s="660">
        <v>2.07E-2</v>
      </c>
      <c r="Q84" s="876">
        <v>3.0000000000000001E-3</v>
      </c>
      <c r="R84" s="2"/>
      <c r="W84" s="788"/>
      <c r="X84" s="760"/>
      <c r="Y84" s="788"/>
      <c r="Z84" s="788"/>
      <c r="AC84"/>
      <c r="AD84"/>
      <c r="AE84" s="2"/>
      <c r="AF84"/>
      <c r="AG84"/>
    </row>
    <row r="85" spans="1:33" ht="21.95" customHeight="1" x14ac:dyDescent="0.25">
      <c r="A85" s="50"/>
      <c r="B85" s="50"/>
      <c r="C85" s="51"/>
      <c r="D85" s="708"/>
      <c r="E85" s="22" t="s">
        <v>42</v>
      </c>
      <c r="F85" s="2">
        <v>160.82</v>
      </c>
      <c r="G85" s="78">
        <v>160.82</v>
      </c>
      <c r="H85">
        <v>0</v>
      </c>
      <c r="I85" s="2">
        <v>0</v>
      </c>
      <c r="J85" s="2">
        <v>0</v>
      </c>
      <c r="K85" s="2">
        <v>0</v>
      </c>
      <c r="L85" s="660">
        <v>0</v>
      </c>
      <c r="M85" s="2">
        <v>128.08999999999833</v>
      </c>
      <c r="N85">
        <v>0</v>
      </c>
      <c r="O85" s="30"/>
      <c r="P85" s="660">
        <v>2.18E-2</v>
      </c>
      <c r="Q85" s="876">
        <v>1.0500000000000001E-2</v>
      </c>
      <c r="R85" s="2"/>
      <c r="T85" s="48"/>
      <c r="W85" s="788"/>
      <c r="X85" s="760"/>
      <c r="Y85" s="788"/>
    </row>
    <row r="86" spans="1:33" ht="21.95" customHeight="1" x14ac:dyDescent="0.25">
      <c r="A86" s="50"/>
      <c r="B86" s="50"/>
      <c r="C86" s="51"/>
      <c r="D86" s="708"/>
      <c r="E86" s="22" t="s">
        <v>262</v>
      </c>
      <c r="F86" s="2">
        <v>50.85</v>
      </c>
      <c r="G86" s="78">
        <v>50.85</v>
      </c>
      <c r="H86">
        <v>0</v>
      </c>
      <c r="I86" s="2">
        <v>0</v>
      </c>
      <c r="J86" s="2">
        <v>0</v>
      </c>
      <c r="K86" s="2">
        <v>0</v>
      </c>
      <c r="L86" s="660">
        <v>0</v>
      </c>
      <c r="M86" s="2">
        <v>427.92000000000007</v>
      </c>
      <c r="N86">
        <v>0</v>
      </c>
      <c r="O86" s="30"/>
      <c r="P86" s="660">
        <v>0</v>
      </c>
      <c r="Q86" s="876">
        <v>9.2999999999999992E-3</v>
      </c>
      <c r="R86" s="2"/>
      <c r="W86" s="788"/>
      <c r="X86" s="760"/>
      <c r="Y86" s="788"/>
      <c r="AA86" s="760"/>
    </row>
    <row r="87" spans="1:33" ht="21.95" customHeight="1" x14ac:dyDescent="0.25">
      <c r="A87" s="50"/>
      <c r="B87" s="50"/>
      <c r="C87" s="51"/>
      <c r="D87" s="708"/>
      <c r="E87" s="22" t="s">
        <v>174</v>
      </c>
      <c r="F87" s="2">
        <v>269.92989999999998</v>
      </c>
      <c r="G87" s="78">
        <v>269.92989999999998</v>
      </c>
      <c r="H87">
        <v>0</v>
      </c>
      <c r="I87" s="2">
        <v>0</v>
      </c>
      <c r="J87" s="2">
        <v>0</v>
      </c>
      <c r="K87" s="2">
        <v>1100.2300000000032</v>
      </c>
      <c r="L87" s="660">
        <v>0</v>
      </c>
      <c r="M87" s="2">
        <v>1261.0600000000031</v>
      </c>
      <c r="N87">
        <v>0</v>
      </c>
      <c r="O87" s="30"/>
      <c r="P87" s="660">
        <v>1.84E-2</v>
      </c>
      <c r="Q87" s="876">
        <v>8.8000000000000005E-3</v>
      </c>
      <c r="R87" s="2">
        <v>20.763838461538459</v>
      </c>
      <c r="T87" s="48"/>
      <c r="V87" s="788"/>
      <c r="W87" s="788"/>
      <c r="X87" s="760"/>
      <c r="Y87" s="788"/>
      <c r="Z87" s="760"/>
    </row>
    <row r="88" spans="1:33" ht="21.95" customHeight="1" x14ac:dyDescent="0.25">
      <c r="A88" s="50"/>
      <c r="B88" s="50"/>
      <c r="C88" s="51"/>
      <c r="E88" s="22" t="s">
        <v>169</v>
      </c>
      <c r="F88" s="2">
        <v>73.92</v>
      </c>
      <c r="G88" s="78">
        <v>73.92</v>
      </c>
      <c r="H88">
        <v>0</v>
      </c>
      <c r="I88" s="2">
        <v>0</v>
      </c>
      <c r="J88" s="2">
        <v>0</v>
      </c>
      <c r="K88" s="2">
        <v>0</v>
      </c>
      <c r="L88" s="660">
        <v>0</v>
      </c>
      <c r="M88" s="2">
        <v>1368.9000000000015</v>
      </c>
      <c r="N88">
        <v>0</v>
      </c>
      <c r="O88" s="30"/>
      <c r="P88" s="660">
        <v>1.14E-2</v>
      </c>
      <c r="Q88" s="876">
        <v>-3.0000000000000001E-3</v>
      </c>
      <c r="R88" s="2"/>
      <c r="T88" s="48"/>
      <c r="W88" s="788"/>
      <c r="X88" s="760"/>
      <c r="Y88" s="788"/>
      <c r="Z88" s="788"/>
      <c r="AA88" s="760"/>
    </row>
    <row r="89" spans="1:33" ht="21.95" customHeight="1" x14ac:dyDescent="0.25">
      <c r="A89" s="50"/>
      <c r="B89" s="51"/>
      <c r="C89" s="51"/>
      <c r="D89" s="708"/>
      <c r="E89" s="22" t="s">
        <v>8</v>
      </c>
      <c r="F89" s="2">
        <v>83.35</v>
      </c>
      <c r="G89" s="78">
        <v>83.35</v>
      </c>
      <c r="H89">
        <v>0</v>
      </c>
      <c r="I89" s="2">
        <v>0</v>
      </c>
      <c r="J89" s="2">
        <v>0</v>
      </c>
      <c r="K89" s="2">
        <v>0</v>
      </c>
      <c r="L89" s="660">
        <v>0</v>
      </c>
      <c r="M89" s="2">
        <v>121.94999999999982</v>
      </c>
      <c r="N89">
        <v>0</v>
      </c>
      <c r="O89" s="30"/>
      <c r="P89" s="660">
        <v>1.67E-2</v>
      </c>
      <c r="Q89" s="876">
        <v>7.1999999999999998E-3</v>
      </c>
      <c r="R89" s="2"/>
    </row>
    <row r="90" spans="1:33" ht="21.95" customHeight="1" x14ac:dyDescent="0.25">
      <c r="A90" s="50"/>
      <c r="B90" s="50"/>
      <c r="C90" s="51"/>
      <c r="D90" s="708"/>
      <c r="E90" s="22" t="s">
        <v>10</v>
      </c>
      <c r="F90" s="2">
        <v>29.59</v>
      </c>
      <c r="G90" s="78">
        <v>29.59</v>
      </c>
      <c r="H90">
        <v>0</v>
      </c>
      <c r="I90" s="2">
        <v>0</v>
      </c>
      <c r="J90" s="2">
        <v>0</v>
      </c>
      <c r="K90" s="2">
        <v>0</v>
      </c>
      <c r="L90" s="660">
        <v>0</v>
      </c>
      <c r="M90" s="2">
        <v>1128.3800000000047</v>
      </c>
      <c r="N90">
        <v>0</v>
      </c>
      <c r="O90" s="30"/>
      <c r="P90" s="660">
        <v>1.2500000000000001E-2</v>
      </c>
      <c r="Q90" s="876">
        <v>-8.0000000000000004E-4</v>
      </c>
      <c r="R90" s="2"/>
      <c r="T90" s="48"/>
      <c r="V90"/>
      <c r="W90" s="788"/>
      <c r="X90" s="760"/>
      <c r="Y90" s="788"/>
      <c r="Z90" s="788"/>
    </row>
    <row r="91" spans="1:33" ht="21.95" customHeight="1" x14ac:dyDescent="0.25">
      <c r="A91" s="50"/>
      <c r="B91" s="50"/>
      <c r="C91" s="51"/>
      <c r="D91" s="708"/>
      <c r="E91" s="22" t="s">
        <v>218</v>
      </c>
      <c r="F91" s="2">
        <v>43.06</v>
      </c>
      <c r="G91" s="78">
        <v>43.06</v>
      </c>
      <c r="H91">
        <v>0</v>
      </c>
      <c r="I91" s="2">
        <v>0</v>
      </c>
      <c r="J91" s="2">
        <v>0</v>
      </c>
      <c r="K91" s="2">
        <v>0</v>
      </c>
      <c r="L91" s="660">
        <v>0</v>
      </c>
      <c r="M91" s="2">
        <v>4376.9599999999991</v>
      </c>
      <c r="N91">
        <v>0</v>
      </c>
      <c r="O91" s="30" t="s">
        <v>1170</v>
      </c>
      <c r="P91" s="660">
        <v>4.0899999999999999E-2</v>
      </c>
      <c r="Q91" s="876">
        <v>2.69E-2</v>
      </c>
      <c r="R91" s="2"/>
      <c r="T91" s="48"/>
      <c r="W91" s="788"/>
      <c r="X91" s="760"/>
      <c r="Y91" s="788"/>
      <c r="AB91"/>
      <c r="AC91"/>
      <c r="AD91"/>
      <c r="AE91"/>
      <c r="AF91"/>
      <c r="AG91"/>
    </row>
    <row r="92" spans="1:33" ht="21.95" customHeight="1" x14ac:dyDescent="0.25">
      <c r="A92" s="51"/>
      <c r="B92" s="51"/>
      <c r="C92" s="51"/>
      <c r="D92" s="708"/>
      <c r="E92" s="22" t="s">
        <v>332</v>
      </c>
      <c r="F92" s="2">
        <v>72.33</v>
      </c>
      <c r="G92" s="78">
        <v>72.33</v>
      </c>
      <c r="H92">
        <v>0</v>
      </c>
      <c r="I92" s="2">
        <v>0</v>
      </c>
      <c r="J92" s="2">
        <v>0</v>
      </c>
      <c r="K92" s="2">
        <v>129.92000000000007</v>
      </c>
      <c r="L92" s="660">
        <v>0</v>
      </c>
      <c r="M92" s="2">
        <v>2190.3500000000004</v>
      </c>
      <c r="N92">
        <v>0</v>
      </c>
      <c r="O92" s="30"/>
      <c r="P92" s="660">
        <v>4.3499999999999997E-2</v>
      </c>
      <c r="Q92" s="876">
        <v>1.61E-2</v>
      </c>
      <c r="R92" s="2">
        <v>13.777142857142858</v>
      </c>
      <c r="W92" s="788"/>
      <c r="X92" s="760"/>
      <c r="Y92" s="788"/>
      <c r="Z92" s="760"/>
    </row>
    <row r="93" spans="1:33" ht="21.95" customHeight="1" x14ac:dyDescent="0.25">
      <c r="A93" s="50"/>
      <c r="B93" s="50"/>
      <c r="C93" s="51"/>
      <c r="D93" s="708"/>
      <c r="E93" s="22" t="s">
        <v>1379</v>
      </c>
      <c r="F93" s="2">
        <v>0</v>
      </c>
      <c r="G93" s="78">
        <v>0</v>
      </c>
      <c r="H93">
        <v>0</v>
      </c>
      <c r="I93" s="2">
        <v>0</v>
      </c>
      <c r="J93" s="2">
        <v>0</v>
      </c>
      <c r="K93" s="2">
        <v>0</v>
      </c>
      <c r="L93" s="660"/>
      <c r="M93" s="2">
        <v>937.36999999999534</v>
      </c>
      <c r="N93">
        <v>0</v>
      </c>
      <c r="O93" s="30"/>
      <c r="P93" s="660">
        <v>0</v>
      </c>
      <c r="Q93" s="876">
        <v>1.9099999999999999E-2</v>
      </c>
      <c r="R93" s="2"/>
      <c r="T93" s="48"/>
      <c r="W93" s="788"/>
      <c r="X93" s="760"/>
      <c r="Y93" s="788"/>
      <c r="Z93"/>
    </row>
    <row r="94" spans="1:33" ht="21.95" customHeight="1" x14ac:dyDescent="0.25">
      <c r="A94" s="50"/>
      <c r="B94" s="51"/>
      <c r="C94" s="51"/>
      <c r="E94" s="22" t="s">
        <v>45</v>
      </c>
      <c r="F94" s="2">
        <v>87.34</v>
      </c>
      <c r="G94" s="78">
        <v>87.34</v>
      </c>
      <c r="H94">
        <v>0</v>
      </c>
      <c r="I94" s="2">
        <v>0</v>
      </c>
      <c r="J94" s="2">
        <v>0</v>
      </c>
      <c r="K94" s="2">
        <v>0</v>
      </c>
      <c r="L94" s="660">
        <v>0</v>
      </c>
      <c r="M94" s="2">
        <v>523.61999999999898</v>
      </c>
      <c r="N94">
        <v>0</v>
      </c>
      <c r="O94" s="30"/>
      <c r="P94" s="660">
        <v>1.67E-2</v>
      </c>
      <c r="Q94" s="876">
        <v>7.4000000000000003E-3</v>
      </c>
      <c r="R94" s="2"/>
      <c r="T94" s="48"/>
      <c r="W94" s="788"/>
      <c r="X94" s="760"/>
      <c r="Y94" s="788"/>
      <c r="Z94" s="760"/>
    </row>
    <row r="95" spans="1:33" ht="21.95" customHeight="1" x14ac:dyDescent="0.25">
      <c r="A95" s="50"/>
      <c r="B95" s="51"/>
      <c r="C95" s="51"/>
      <c r="E95" s="22" t="s">
        <v>47</v>
      </c>
      <c r="F95" s="2">
        <v>168.38</v>
      </c>
      <c r="G95" s="78">
        <v>168.38</v>
      </c>
      <c r="H95">
        <v>0</v>
      </c>
      <c r="I95" s="2">
        <v>0</v>
      </c>
      <c r="J95" s="2">
        <v>0</v>
      </c>
      <c r="K95" s="2">
        <v>0</v>
      </c>
      <c r="L95" s="660">
        <v>0</v>
      </c>
      <c r="M95" s="2">
        <v>-168.6200000000008</v>
      </c>
      <c r="N95">
        <v>0</v>
      </c>
      <c r="O95" s="30"/>
      <c r="P95" s="660">
        <v>0</v>
      </c>
      <c r="Q95" s="876">
        <v>1.04E-2</v>
      </c>
      <c r="R95" s="2"/>
      <c r="U95" s="788"/>
      <c r="V95" s="48"/>
      <c r="W95" s="788"/>
      <c r="X95" s="760"/>
      <c r="Y95" s="788"/>
      <c r="Z95" s="760"/>
    </row>
    <row r="96" spans="1:33" ht="21.95" customHeight="1" x14ac:dyDescent="0.25">
      <c r="A96" s="50"/>
      <c r="B96" s="50"/>
      <c r="C96" s="51"/>
      <c r="D96" s="708"/>
      <c r="E96" s="22" t="s">
        <v>33</v>
      </c>
      <c r="F96" s="2">
        <v>270.82</v>
      </c>
      <c r="G96" s="78">
        <v>270.82</v>
      </c>
      <c r="H96">
        <v>0</v>
      </c>
      <c r="I96" s="2">
        <v>0</v>
      </c>
      <c r="J96" s="2">
        <v>0</v>
      </c>
      <c r="K96" s="2">
        <v>0</v>
      </c>
      <c r="L96" s="660">
        <v>0</v>
      </c>
      <c r="M96" s="2">
        <v>780.73999999999796</v>
      </c>
      <c r="N96">
        <v>0</v>
      </c>
      <c r="O96" s="30"/>
      <c r="P96" s="660">
        <v>1.8599999999999998E-2</v>
      </c>
      <c r="Q96" s="877">
        <v>2.7000000000000001E-3</v>
      </c>
      <c r="R96" s="2"/>
      <c r="U96" s="788"/>
      <c r="V96" s="2"/>
      <c r="W96" s="787"/>
      <c r="X96" s="660"/>
      <c r="Y96" s="2"/>
      <c r="Z96" s="760"/>
    </row>
    <row r="97" spans="1:27" ht="21.95" customHeight="1" x14ac:dyDescent="0.25">
      <c r="A97" s="50"/>
      <c r="B97" s="50"/>
      <c r="C97" s="51"/>
      <c r="D97" s="708"/>
      <c r="E97" s="22" t="s">
        <v>13</v>
      </c>
      <c r="F97" s="2">
        <v>87.47</v>
      </c>
      <c r="G97" s="78">
        <v>87.47</v>
      </c>
      <c r="H97">
        <v>0</v>
      </c>
      <c r="I97" s="2">
        <v>0</v>
      </c>
      <c r="J97" s="2">
        <v>0</v>
      </c>
      <c r="K97" s="2">
        <v>0</v>
      </c>
      <c r="L97" s="660">
        <v>0</v>
      </c>
      <c r="M97" s="2">
        <v>1461.5600000000013</v>
      </c>
      <c r="N97">
        <v>0</v>
      </c>
      <c r="O97" s="30"/>
      <c r="P97" s="660">
        <v>0</v>
      </c>
      <c r="Q97" s="876">
        <v>6.7000000000000002E-3</v>
      </c>
      <c r="R97" s="2"/>
      <c r="T97" s="48"/>
      <c r="U97"/>
      <c r="V97" s="788"/>
      <c r="W97" s="788"/>
      <c r="X97" s="760"/>
      <c r="Y97" s="788"/>
      <c r="Z97" s="760"/>
      <c r="AA97" s="760"/>
    </row>
    <row r="98" spans="1:27" ht="21.95" customHeight="1" x14ac:dyDescent="0.25">
      <c r="A98" s="50"/>
      <c r="B98" s="50"/>
      <c r="C98" s="51"/>
      <c r="D98" s="708"/>
      <c r="E98" s="22" t="s">
        <v>52</v>
      </c>
      <c r="F98" s="2">
        <v>56.79</v>
      </c>
      <c r="G98" s="78">
        <v>56.79</v>
      </c>
      <c r="H98">
        <v>0</v>
      </c>
      <c r="I98" s="2">
        <v>0</v>
      </c>
      <c r="J98" s="2">
        <v>0</v>
      </c>
      <c r="K98" s="2">
        <v>1824.2300000000032</v>
      </c>
      <c r="L98" s="660">
        <v>0</v>
      </c>
      <c r="M98" s="2">
        <v>2880.9700000000012</v>
      </c>
      <c r="N98">
        <v>0</v>
      </c>
      <c r="O98" s="30" t="s">
        <v>1375</v>
      </c>
      <c r="P98" s="660">
        <v>3.3527029406585668E-2</v>
      </c>
      <c r="Q98" s="876">
        <v>2.3599999999999999E-2</v>
      </c>
      <c r="R98" s="2">
        <v>11.589795918367345</v>
      </c>
      <c r="S98" s="780">
        <v>43323</v>
      </c>
      <c r="W98" s="788"/>
      <c r="X98" s="760"/>
      <c r="Y98" s="788"/>
    </row>
    <row r="99" spans="1:27" ht="21.95" customHeight="1" x14ac:dyDescent="0.25">
      <c r="A99" s="51"/>
      <c r="B99" s="51"/>
      <c r="C99" s="51"/>
      <c r="D99" s="708"/>
      <c r="E99" s="22" t="s">
        <v>32</v>
      </c>
      <c r="F99" s="2">
        <v>50.27</v>
      </c>
      <c r="G99" s="78">
        <v>50.27</v>
      </c>
      <c r="H99">
        <v>0</v>
      </c>
      <c r="I99" s="2">
        <v>0</v>
      </c>
      <c r="J99" s="2">
        <v>0</v>
      </c>
      <c r="K99" s="2">
        <v>2229.1399999999994</v>
      </c>
      <c r="L99" s="660">
        <v>0</v>
      </c>
      <c r="M99" s="2">
        <v>3427.6099999999965</v>
      </c>
      <c r="N99">
        <v>0</v>
      </c>
      <c r="O99" s="30"/>
      <c r="P99" s="660">
        <v>2.4268947682514419E-2</v>
      </c>
      <c r="Q99" s="876">
        <v>-5.5999999999999999E-3</v>
      </c>
      <c r="R99" s="2">
        <v>9.0986425339366512</v>
      </c>
      <c r="W99" s="788"/>
      <c r="X99" s="760"/>
      <c r="Y99" s="788"/>
      <c r="Z99" s="760"/>
      <c r="AA99" s="760"/>
    </row>
    <row r="100" spans="1:27" ht="21.95" customHeight="1" x14ac:dyDescent="0.25">
      <c r="A100" s="50"/>
      <c r="B100" s="50"/>
      <c r="C100" s="50"/>
      <c r="D100" s="708"/>
      <c r="E100" s="22" t="s">
        <v>63</v>
      </c>
      <c r="F100" s="2">
        <v>110.13</v>
      </c>
      <c r="G100" s="78">
        <v>110.13</v>
      </c>
      <c r="H100">
        <v>0</v>
      </c>
      <c r="I100" s="2">
        <v>0</v>
      </c>
      <c r="J100" s="2">
        <v>0</v>
      </c>
      <c r="K100" s="2">
        <v>0</v>
      </c>
      <c r="L100" s="660">
        <v>0</v>
      </c>
      <c r="M100" s="2">
        <v>257.30999999999949</v>
      </c>
      <c r="N100">
        <v>0</v>
      </c>
      <c r="O100" s="30"/>
      <c r="P100" s="660">
        <v>1.38E-2</v>
      </c>
      <c r="Q100" s="876">
        <v>2.1899999999999999E-2</v>
      </c>
      <c r="R100" s="2"/>
      <c r="T100" s="48"/>
    </row>
    <row r="101" spans="1:27" ht="21.95" customHeight="1" x14ac:dyDescent="0.25">
      <c r="A101" s="50"/>
      <c r="B101" s="50"/>
      <c r="C101" s="50"/>
      <c r="D101" s="708"/>
      <c r="E101" s="22" t="s">
        <v>9</v>
      </c>
      <c r="F101" s="2">
        <v>1.95</v>
      </c>
      <c r="G101" s="78">
        <v>1.95</v>
      </c>
      <c r="H101">
        <v>0</v>
      </c>
      <c r="I101" s="2">
        <v>0</v>
      </c>
      <c r="J101" s="2">
        <v>0</v>
      </c>
      <c r="K101" s="2">
        <v>-8332.1133333333346</v>
      </c>
      <c r="L101" s="660">
        <v>0</v>
      </c>
      <c r="M101" s="2">
        <v>-7897.1833333333343</v>
      </c>
      <c r="N101">
        <v>0</v>
      </c>
      <c r="O101" s="30"/>
      <c r="P101" s="660">
        <v>0.04</v>
      </c>
      <c r="Q101" s="876">
        <v>2.5899999999999999E-2</v>
      </c>
      <c r="R101" s="2"/>
      <c r="T101" s="48"/>
    </row>
    <row r="102" spans="1:27" ht="21.95" customHeight="1" x14ac:dyDescent="0.25">
      <c r="A102" s="50"/>
      <c r="B102" s="50"/>
      <c r="C102" s="51"/>
      <c r="E102" s="22" t="s">
        <v>55</v>
      </c>
      <c r="F102" s="2">
        <v>69.83</v>
      </c>
      <c r="G102" s="78">
        <v>69.83</v>
      </c>
      <c r="H102">
        <v>0</v>
      </c>
      <c r="I102" s="2">
        <v>0</v>
      </c>
      <c r="J102" s="2">
        <v>0</v>
      </c>
      <c r="K102" s="2">
        <v>113.94999999999982</v>
      </c>
      <c r="L102" s="660">
        <v>0</v>
      </c>
      <c r="M102" s="2">
        <v>924.07999999998992</v>
      </c>
      <c r="N102">
        <v>0</v>
      </c>
      <c r="O102" s="30" t="s">
        <v>1169</v>
      </c>
      <c r="P102" s="660">
        <v>2.9786624659888301E-2</v>
      </c>
      <c r="Q102" s="876">
        <v>1.0800000000000001E-2</v>
      </c>
      <c r="R102" s="2">
        <v>10.809597523219814</v>
      </c>
    </row>
    <row r="103" spans="1:27" ht="21.95" customHeight="1" x14ac:dyDescent="0.25">
      <c r="A103" s="50"/>
      <c r="B103" s="50"/>
      <c r="C103" s="51"/>
      <c r="D103" s="708"/>
      <c r="E103" s="22" t="s">
        <v>53</v>
      </c>
      <c r="F103" s="2">
        <v>86.66</v>
      </c>
      <c r="G103" s="78">
        <v>86.66</v>
      </c>
      <c r="H103">
        <v>0</v>
      </c>
      <c r="I103" s="2">
        <v>0</v>
      </c>
      <c r="J103" s="2">
        <v>0</v>
      </c>
      <c r="K103" s="2">
        <v>0</v>
      </c>
      <c r="L103" s="660">
        <v>0</v>
      </c>
      <c r="M103" s="2">
        <v>33.940000000000055</v>
      </c>
      <c r="N103">
        <v>0</v>
      </c>
      <c r="O103" s="30"/>
      <c r="P103" s="660">
        <v>7.4000000000000003E-3</v>
      </c>
      <c r="Q103" s="876">
        <v>2.2599999999999999E-2</v>
      </c>
      <c r="R103" s="2"/>
    </row>
    <row r="104" spans="1:27" ht="21.95" customHeight="1" x14ac:dyDescent="0.25">
      <c r="A104" s="50"/>
      <c r="B104" s="50"/>
      <c r="C104" s="51"/>
      <c r="E104" s="22" t="s">
        <v>170</v>
      </c>
      <c r="F104" s="2">
        <v>45.739899999999999</v>
      </c>
      <c r="G104" s="78">
        <v>45.739899999999999</v>
      </c>
      <c r="H104">
        <v>0</v>
      </c>
      <c r="I104" s="2">
        <v>0</v>
      </c>
      <c r="J104" s="2">
        <v>0</v>
      </c>
      <c r="K104" s="2">
        <v>335.65000000000146</v>
      </c>
      <c r="L104" s="660">
        <v>0</v>
      </c>
      <c r="M104" s="2">
        <v>385.60000000000127</v>
      </c>
      <c r="N104">
        <v>0</v>
      </c>
      <c r="O104" s="30" t="s">
        <v>1359</v>
      </c>
      <c r="P104" s="660">
        <v>4.285099005463501E-2</v>
      </c>
      <c r="Q104" s="876">
        <v>1.55E-2</v>
      </c>
      <c r="R104" s="2">
        <v>15.145662251655629</v>
      </c>
      <c r="S104" s="780">
        <v>43320</v>
      </c>
    </row>
    <row r="105" spans="1:27" ht="21.95" customHeight="1" x14ac:dyDescent="0.25">
      <c r="A105" s="50"/>
      <c r="B105" s="51"/>
      <c r="C105" s="51"/>
      <c r="E105" s="22" t="s">
        <v>56</v>
      </c>
      <c r="F105" s="2">
        <v>39.090000000000003</v>
      </c>
      <c r="G105" s="78">
        <v>39.090000000000003</v>
      </c>
      <c r="H105">
        <v>0</v>
      </c>
      <c r="I105" s="2">
        <v>0</v>
      </c>
      <c r="J105" s="2">
        <v>0</v>
      </c>
      <c r="K105" s="2">
        <v>0</v>
      </c>
      <c r="L105" s="660">
        <v>0</v>
      </c>
      <c r="M105" s="2">
        <v>36.819999999999709</v>
      </c>
      <c r="N105">
        <v>0</v>
      </c>
      <c r="O105" s="30"/>
      <c r="P105" s="660">
        <v>4.2999999999999997E-2</v>
      </c>
      <c r="Q105" s="876">
        <v>-1.3899999999999999E-2</v>
      </c>
      <c r="R105" s="2"/>
    </row>
    <row r="106" spans="1:27" ht="21.95" customHeight="1" x14ac:dyDescent="0.25">
      <c r="A106" s="50"/>
      <c r="B106" s="50"/>
      <c r="C106" s="51"/>
      <c r="E106" s="22" t="s">
        <v>0</v>
      </c>
      <c r="F106" s="2">
        <v>245.06</v>
      </c>
      <c r="G106" s="78">
        <v>245.06</v>
      </c>
      <c r="H106">
        <v>0</v>
      </c>
      <c r="I106" s="2">
        <v>0</v>
      </c>
      <c r="J106" s="2">
        <v>0</v>
      </c>
      <c r="K106" s="2">
        <v>0</v>
      </c>
      <c r="L106" s="660">
        <v>0</v>
      </c>
      <c r="M106" s="2">
        <v>465.57999999999993</v>
      </c>
      <c r="N106">
        <v>0</v>
      </c>
      <c r="O106" s="30"/>
      <c r="P106" s="660">
        <v>3.8999999999999998E-3</v>
      </c>
      <c r="Q106" s="876">
        <v>6.4999999999999997E-3</v>
      </c>
      <c r="R106" s="2"/>
    </row>
    <row r="107" spans="1:27" ht="21.95" customHeight="1" x14ac:dyDescent="0.25">
      <c r="A107" s="50"/>
      <c r="B107" s="51"/>
      <c r="C107" s="51"/>
      <c r="E107" s="22" t="s">
        <v>39</v>
      </c>
      <c r="F107" s="2">
        <v>43.53</v>
      </c>
      <c r="G107" s="78">
        <v>43.53</v>
      </c>
      <c r="H107">
        <v>0</v>
      </c>
      <c r="I107" s="2">
        <v>0</v>
      </c>
      <c r="J107" s="2">
        <v>0</v>
      </c>
      <c r="K107" s="2">
        <v>0</v>
      </c>
      <c r="L107" s="660">
        <v>0</v>
      </c>
      <c r="M107" s="2">
        <v>529.88000000000284</v>
      </c>
      <c r="N107">
        <v>0</v>
      </c>
      <c r="O107" s="30"/>
      <c r="P107" s="660">
        <v>2.3E-2</v>
      </c>
      <c r="Q107" s="876">
        <v>1.55E-2</v>
      </c>
      <c r="R107" s="2"/>
    </row>
    <row r="108" spans="1:27" ht="21.95" customHeight="1" x14ac:dyDescent="0.25">
      <c r="A108" s="50"/>
      <c r="B108" s="50"/>
      <c r="C108" s="51"/>
      <c r="E108" s="22" t="s">
        <v>54</v>
      </c>
      <c r="F108" s="2">
        <v>119.12</v>
      </c>
      <c r="G108" s="78">
        <v>119.12</v>
      </c>
      <c r="H108">
        <v>0</v>
      </c>
      <c r="I108" s="2">
        <v>0</v>
      </c>
      <c r="J108" s="2">
        <v>0</v>
      </c>
      <c r="K108" s="2">
        <v>0</v>
      </c>
      <c r="L108" s="660">
        <v>0</v>
      </c>
      <c r="M108" s="2">
        <v>114.84999999999991</v>
      </c>
      <c r="N108">
        <v>0</v>
      </c>
      <c r="O108" s="30"/>
      <c r="P108" s="660">
        <v>2.35E-2</v>
      </c>
      <c r="Q108" s="876">
        <v>9.7999999999999997E-3</v>
      </c>
      <c r="R108" s="2"/>
    </row>
    <row r="109" spans="1:27" ht="21.95" customHeight="1" x14ac:dyDescent="0.25">
      <c r="A109" s="50"/>
      <c r="B109" s="50"/>
      <c r="C109" s="51"/>
      <c r="E109" s="22" t="s">
        <v>51</v>
      </c>
      <c r="F109" s="2">
        <v>270.37</v>
      </c>
      <c r="G109" s="78">
        <v>270.37</v>
      </c>
      <c r="H109">
        <v>0</v>
      </c>
      <c r="I109" s="2">
        <v>0</v>
      </c>
      <c r="J109" s="2">
        <v>0</v>
      </c>
      <c r="K109" s="2">
        <v>0</v>
      </c>
      <c r="L109" s="660">
        <v>0</v>
      </c>
      <c r="M109" s="2">
        <v>176.70000000000073</v>
      </c>
      <c r="N109">
        <v>0</v>
      </c>
      <c r="O109" s="30"/>
      <c r="P109" s="660">
        <v>1.52E-2</v>
      </c>
      <c r="Q109" s="876">
        <v>1.01E-2</v>
      </c>
      <c r="R109" s="2"/>
    </row>
    <row r="110" spans="1:27" ht="21.95" customHeight="1" x14ac:dyDescent="0.25">
      <c r="A110" s="50"/>
      <c r="B110" s="50"/>
      <c r="C110" s="51"/>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9">
    <sortCondition ref="E1"/>
  </sortState>
  <dataConsolidate/>
  <conditionalFormatting sqref="O110:O1048576 O1">
    <cfRule type="expression" dxfId="4067"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66" priority="771">
      <formula>$H2=0</formula>
    </cfRule>
  </conditionalFormatting>
  <conditionalFormatting sqref="K110:K200">
    <cfRule type="expression" dxfId="4065" priority="772">
      <formula>$J110=0</formula>
    </cfRule>
  </conditionalFormatting>
  <conditionalFormatting sqref="K110:K458">
    <cfRule type="expression" dxfId="4064" priority="813">
      <formula>$J110&lt;0</formula>
    </cfRule>
  </conditionalFormatting>
  <conditionalFormatting sqref="E59">
    <cfRule type="expression" dxfId="4063" priority="742">
      <formula>$H59=0</formula>
    </cfRule>
  </conditionalFormatting>
  <conditionalFormatting sqref="E5">
    <cfRule type="expression" dxfId="4062" priority="720">
      <formula>$H5=0</formula>
    </cfRule>
  </conditionalFormatting>
  <conditionalFormatting sqref="E60">
    <cfRule type="expression" dxfId="4061" priority="698">
      <formula>$H60=0</formula>
    </cfRule>
  </conditionalFormatting>
  <conditionalFormatting sqref="E62">
    <cfRule type="expression" dxfId="4060" priority="687">
      <formula>$H62=0</formula>
    </cfRule>
  </conditionalFormatting>
  <conditionalFormatting sqref="E61">
    <cfRule type="expression" dxfId="4059" priority="676">
      <formula>$H61=0</formula>
    </cfRule>
  </conditionalFormatting>
  <conditionalFormatting sqref="E8">
    <cfRule type="expression" dxfId="4058" priority="661">
      <formula>$H8=0</formula>
    </cfRule>
  </conditionalFormatting>
  <conditionalFormatting sqref="E63">
    <cfRule type="expression" dxfId="4057" priority="651">
      <formula>$H63=0</formula>
    </cfRule>
  </conditionalFormatting>
  <conditionalFormatting sqref="E20">
    <cfRule type="expression" dxfId="4056" priority="641">
      <formula>$H20=0</formula>
    </cfRule>
  </conditionalFormatting>
  <conditionalFormatting sqref="E64">
    <cfRule type="expression" dxfId="4055" priority="632">
      <formula>$H64=0</formula>
    </cfRule>
  </conditionalFormatting>
  <conditionalFormatting sqref="E65">
    <cfRule type="expression" dxfId="4054" priority="625">
      <formula>$H65=0</formula>
    </cfRule>
  </conditionalFormatting>
  <conditionalFormatting sqref="E11">
    <cfRule type="expression" dxfId="4053" priority="616">
      <formula>$H11=0</formula>
    </cfRule>
  </conditionalFormatting>
  <conditionalFormatting sqref="E9">
    <cfRule type="expression" dxfId="4052" priority="609">
      <formula>$H9=0</formula>
    </cfRule>
  </conditionalFormatting>
  <conditionalFormatting sqref="E66">
    <cfRule type="expression" dxfId="4051" priority="600">
      <formula>$H66=0</formula>
    </cfRule>
  </conditionalFormatting>
  <conditionalFormatting sqref="E10">
    <cfRule type="expression" dxfId="4050" priority="591">
      <formula>$H10=0</formula>
    </cfRule>
  </conditionalFormatting>
  <conditionalFormatting sqref="E26:E28 E30 E45:E49 E36:E43">
    <cfRule type="expression" dxfId="4049" priority="587">
      <formula>$H26=0</formula>
    </cfRule>
  </conditionalFormatting>
  <conditionalFormatting sqref="E29">
    <cfRule type="expression" dxfId="4048" priority="586">
      <formula>$H29=0</formula>
    </cfRule>
  </conditionalFormatting>
  <conditionalFormatting sqref="E31">
    <cfRule type="expression" dxfId="4047" priority="585">
      <formula>$H31=0</formula>
    </cfRule>
  </conditionalFormatting>
  <conditionalFormatting sqref="E32">
    <cfRule type="expression" dxfId="4046" priority="584">
      <formula>$H32=0</formula>
    </cfRule>
  </conditionalFormatting>
  <conditionalFormatting sqref="E44">
    <cfRule type="expression" dxfId="4045" priority="583">
      <formula>$H44=0</formula>
    </cfRule>
  </conditionalFormatting>
  <conditionalFormatting sqref="E35">
    <cfRule type="expression" dxfId="4044" priority="582">
      <formula>$H35=0</formula>
    </cfRule>
  </conditionalFormatting>
  <conditionalFormatting sqref="E33">
    <cfRule type="expression" dxfId="4043" priority="581">
      <formula>$H33=0</formula>
    </cfRule>
  </conditionalFormatting>
  <conditionalFormatting sqref="E34">
    <cfRule type="expression" dxfId="4042" priority="580">
      <formula>$H34=0</formula>
    </cfRule>
  </conditionalFormatting>
  <conditionalFormatting sqref="E67">
    <cfRule type="expression" dxfId="4041" priority="576">
      <formula>$H67=0</formula>
    </cfRule>
  </conditionalFormatting>
  <conditionalFormatting sqref="E69:E70">
    <cfRule type="expression" dxfId="4040" priority="569">
      <formula>$H69=0</formula>
    </cfRule>
  </conditionalFormatting>
  <conditionalFormatting sqref="E68">
    <cfRule type="expression" dxfId="4039" priority="562">
      <formula>$H68=0</formula>
    </cfRule>
  </conditionalFormatting>
  <conditionalFormatting sqref="E69:E70">
    <cfRule type="expression" dxfId="4038" priority="554">
      <formula>$H69=0</formula>
    </cfRule>
  </conditionalFormatting>
  <conditionalFormatting sqref="E71">
    <cfRule type="expression" dxfId="4037" priority="547">
      <formula>$H71=0</formula>
    </cfRule>
  </conditionalFormatting>
  <conditionalFormatting sqref="E72">
    <cfRule type="expression" dxfId="4036" priority="524">
      <formula>$H72=0</formula>
    </cfRule>
  </conditionalFormatting>
  <conditionalFormatting sqref="E72">
    <cfRule type="expression" dxfId="4035" priority="516">
      <formula>$H72=0</formula>
    </cfRule>
  </conditionalFormatting>
  <conditionalFormatting sqref="E74">
    <cfRule type="expression" dxfId="4034" priority="509">
      <formula>$H74=0</formula>
    </cfRule>
  </conditionalFormatting>
  <conditionalFormatting sqref="E73">
    <cfRule type="expression" dxfId="4033" priority="502">
      <formula>$H73=0</formula>
    </cfRule>
  </conditionalFormatting>
  <conditionalFormatting sqref="E75">
    <cfRule type="expression" dxfId="4032" priority="485">
      <formula>$H75=0</formula>
    </cfRule>
  </conditionalFormatting>
  <conditionalFormatting sqref="E7">
    <cfRule type="expression" dxfId="4031" priority="477">
      <formula>$H7=0</formula>
    </cfRule>
  </conditionalFormatting>
  <conditionalFormatting sqref="E76">
    <cfRule type="expression" dxfId="4030" priority="461">
      <formula>$H76=0</formula>
    </cfRule>
  </conditionalFormatting>
  <conditionalFormatting sqref="E77">
    <cfRule type="expression" dxfId="4029" priority="448">
      <formula>$H77=0</formula>
    </cfRule>
  </conditionalFormatting>
  <conditionalFormatting sqref="E78">
    <cfRule type="expression" dxfId="4028" priority="434">
      <formula>$H78=0</formula>
    </cfRule>
  </conditionalFormatting>
  <conditionalFormatting sqref="E79">
    <cfRule type="expression" dxfId="4027" priority="422">
      <formula>$H79=0</formula>
    </cfRule>
  </conditionalFormatting>
  <conditionalFormatting sqref="E80">
    <cfRule type="expression" dxfId="4026" priority="412">
      <formula>$H80=0</formula>
    </cfRule>
  </conditionalFormatting>
  <conditionalFormatting sqref="E81">
    <cfRule type="expression" dxfId="4025" priority="402">
      <formula>$H81=0</formula>
    </cfRule>
  </conditionalFormatting>
  <conditionalFormatting sqref="E82">
    <cfRule type="expression" dxfId="4024" priority="392">
      <formula>$H82=0</formula>
    </cfRule>
  </conditionalFormatting>
  <conditionalFormatting sqref="E83">
    <cfRule type="expression" dxfId="4023" priority="382">
      <formula>$H83=0</formula>
    </cfRule>
  </conditionalFormatting>
  <conditionalFormatting sqref="E84">
    <cfRule type="expression" dxfId="4022" priority="372">
      <formula>$H84=0</formula>
    </cfRule>
  </conditionalFormatting>
  <conditionalFormatting sqref="E85">
    <cfRule type="expression" dxfId="4021" priority="361">
      <formula>$H85=0</formula>
    </cfRule>
  </conditionalFormatting>
  <conditionalFormatting sqref="R110:R1048576">
    <cfRule type="expression" dxfId="4020"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19"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18" priority="326">
      <formula>K3&gt;0</formula>
    </cfRule>
    <cfRule type="expression" dxfId="4017" priority="327">
      <formula>K3&lt;0</formula>
    </cfRule>
  </conditionalFormatting>
  <conditionalFormatting sqref="K2 K4 K6 K8 K10 K12 K14 K16 K18 K20 K22 K24 K26 K28 K30">
    <cfRule type="expression" dxfId="4016" priority="324">
      <formula>K2&gt;0</formula>
    </cfRule>
    <cfRule type="expression" dxfId="4015" priority="325">
      <formula>K2&lt;0</formula>
    </cfRule>
  </conditionalFormatting>
  <conditionalFormatting sqref="K23 K25 K27 K29">
    <cfRule type="expression" dxfId="4014" priority="322">
      <formula>K23&gt;0</formula>
    </cfRule>
    <cfRule type="expression" dxfId="4013" priority="323">
      <formula>K23&lt;0</formula>
    </cfRule>
  </conditionalFormatting>
  <conditionalFormatting sqref="K31 K33 K40 K35 K42 K37:K38">
    <cfRule type="expression" dxfId="4012" priority="320">
      <formula>K31&gt;0</formula>
    </cfRule>
    <cfRule type="expression" dxfId="4011" priority="321">
      <formula>K31&lt;0</formula>
    </cfRule>
  </conditionalFormatting>
  <conditionalFormatting sqref="K32 K39 K34 K41 K36 K43">
    <cfRule type="expression" dxfId="4010" priority="318">
      <formula>K32&gt;0</formula>
    </cfRule>
    <cfRule type="expression" dxfId="4009" priority="319">
      <formula>K32&lt;0</formula>
    </cfRule>
  </conditionalFormatting>
  <conditionalFormatting sqref="K45 K47 K49 K51 K53">
    <cfRule type="expression" dxfId="4008" priority="316">
      <formula>K45&gt;0</formula>
    </cfRule>
    <cfRule type="expression" dxfId="4007" priority="317">
      <formula>K45&lt;0</formula>
    </cfRule>
  </conditionalFormatting>
  <conditionalFormatting sqref="K46 K48 K50 K52">
    <cfRule type="expression" dxfId="4006" priority="314">
      <formula>K46&gt;0</formula>
    </cfRule>
    <cfRule type="expression" dxfId="4005" priority="315">
      <formula>K46&lt;0</formula>
    </cfRule>
  </conditionalFormatting>
  <conditionalFormatting sqref="K54 K56 K58 K60">
    <cfRule type="expression" dxfId="4004" priority="312">
      <formula>K54&gt;0</formula>
    </cfRule>
    <cfRule type="expression" dxfId="4003" priority="313">
      <formula>K54&lt;0</formula>
    </cfRule>
  </conditionalFormatting>
  <conditionalFormatting sqref="K55 K57 K59">
    <cfRule type="expression" dxfId="4002" priority="310">
      <formula>K55&gt;0</formula>
    </cfRule>
    <cfRule type="expression" dxfId="4001" priority="311">
      <formula>K55&lt;0</formula>
    </cfRule>
  </conditionalFormatting>
  <conditionalFormatting sqref="K68 K70 K72 K74">
    <cfRule type="expression" dxfId="4000" priority="308">
      <formula>K68&gt;0</formula>
    </cfRule>
    <cfRule type="expression" dxfId="3999" priority="309">
      <formula>K68&lt;0</formula>
    </cfRule>
  </conditionalFormatting>
  <conditionalFormatting sqref="K69 K71 K73">
    <cfRule type="expression" dxfId="3998" priority="306">
      <formula>K69&gt;0</formula>
    </cfRule>
    <cfRule type="expression" dxfId="3997" priority="307">
      <formula>K69&lt;0</formula>
    </cfRule>
  </conditionalFormatting>
  <conditionalFormatting sqref="K75 K77 K79 K81 K83">
    <cfRule type="expression" dxfId="3996" priority="304">
      <formula>K75&gt;0</formula>
    </cfRule>
    <cfRule type="expression" dxfId="3995" priority="305">
      <formula>K75&lt;0</formula>
    </cfRule>
  </conditionalFormatting>
  <conditionalFormatting sqref="K76 K78 K80 K82">
    <cfRule type="expression" dxfId="3994" priority="302">
      <formula>K76&gt;0</formula>
    </cfRule>
    <cfRule type="expression" dxfId="3993" priority="303">
      <formula>K76&lt;0</formula>
    </cfRule>
  </conditionalFormatting>
  <conditionalFormatting sqref="K82 K84 K88">
    <cfRule type="expression" dxfId="3992" priority="300">
      <formula>K82&gt;0</formula>
    </cfRule>
    <cfRule type="expression" dxfId="3991" priority="301">
      <formula>K82&lt;0</formula>
    </cfRule>
  </conditionalFormatting>
  <conditionalFormatting sqref="K83 K85">
    <cfRule type="expression" dxfId="3990" priority="298">
      <formula>K83&gt;0</formula>
    </cfRule>
    <cfRule type="expression" dxfId="3989" priority="299">
      <formula>K83&lt;0</formula>
    </cfRule>
  </conditionalFormatting>
  <conditionalFormatting sqref="M110:M200">
    <cfRule type="expression" dxfId="3988" priority="296">
      <formula>$J110=0</formula>
    </cfRule>
  </conditionalFormatting>
  <conditionalFormatting sqref="M110:M458">
    <cfRule type="expression" dxfId="3987" priority="297">
      <formula>$J110&lt;0</formula>
    </cfRule>
  </conditionalFormatting>
  <conditionalFormatting sqref="M3 M5 M7 M9 M11 M13 M15 M17 M19 M21">
    <cfRule type="expression" dxfId="3986" priority="294">
      <formula>M3&gt;0</formula>
    </cfRule>
    <cfRule type="expression" dxfId="3985" priority="295">
      <formula>M3&lt;0</formula>
    </cfRule>
  </conditionalFormatting>
  <conditionalFormatting sqref="M2 M4 M6 M8 M10 M12 M14 M16 M18 M20 M22 M24 M26 M28 M30">
    <cfRule type="expression" dxfId="3984" priority="292">
      <formula>M2&gt;0</formula>
    </cfRule>
    <cfRule type="expression" dxfId="3983" priority="293">
      <formula>M2&lt;0</formula>
    </cfRule>
  </conditionalFormatting>
  <conditionalFormatting sqref="M23 M25 M27 M29">
    <cfRule type="expression" dxfId="3982" priority="290">
      <formula>M23&gt;0</formula>
    </cfRule>
    <cfRule type="expression" dxfId="3981" priority="291">
      <formula>M23&lt;0</formula>
    </cfRule>
  </conditionalFormatting>
  <conditionalFormatting sqref="M31 M33 M40 M35 M42 M37:M38">
    <cfRule type="expression" dxfId="3980" priority="288">
      <formula>M31&gt;0</formula>
    </cfRule>
    <cfRule type="expression" dxfId="3979" priority="289">
      <formula>M31&lt;0</formula>
    </cfRule>
  </conditionalFormatting>
  <conditionalFormatting sqref="M32 M39 M34 M41 M36 M43">
    <cfRule type="expression" dxfId="3978" priority="286">
      <formula>M32&gt;0</formula>
    </cfRule>
    <cfRule type="expression" dxfId="3977" priority="287">
      <formula>M32&lt;0</formula>
    </cfRule>
  </conditionalFormatting>
  <conditionalFormatting sqref="M45 M47 M49 M51 M53">
    <cfRule type="expression" dxfId="3976" priority="284">
      <formula>M45&gt;0</formula>
    </cfRule>
    <cfRule type="expression" dxfId="3975" priority="285">
      <formula>M45&lt;0</formula>
    </cfRule>
  </conditionalFormatting>
  <conditionalFormatting sqref="M46 M48 M50 M52">
    <cfRule type="expression" dxfId="3974" priority="282">
      <formula>M46&gt;0</formula>
    </cfRule>
    <cfRule type="expression" dxfId="3973" priority="283">
      <formula>M46&lt;0</formula>
    </cfRule>
  </conditionalFormatting>
  <conditionalFormatting sqref="M54 M56 M58 M60">
    <cfRule type="expression" dxfId="3972" priority="280">
      <formula>M54&gt;0</formula>
    </cfRule>
    <cfRule type="expression" dxfId="3971" priority="281">
      <formula>M54&lt;0</formula>
    </cfRule>
  </conditionalFormatting>
  <conditionalFormatting sqref="M55 M57 M59 M61">
    <cfRule type="expression" dxfId="3970" priority="278">
      <formula>M55&gt;0</formula>
    </cfRule>
    <cfRule type="expression" dxfId="3969" priority="279">
      <formula>M55&lt;0</formula>
    </cfRule>
  </conditionalFormatting>
  <conditionalFormatting sqref="M68 M70 M72 M74">
    <cfRule type="expression" dxfId="3968" priority="276">
      <formula>M68&gt;0</formula>
    </cfRule>
    <cfRule type="expression" dxfId="3967" priority="277">
      <formula>M68&lt;0</formula>
    </cfRule>
  </conditionalFormatting>
  <conditionalFormatting sqref="M67 M69 M71 M73">
    <cfRule type="expression" dxfId="3966" priority="274">
      <formula>M67&gt;0</formula>
    </cfRule>
    <cfRule type="expression" dxfId="3965" priority="275">
      <formula>M67&lt;0</formula>
    </cfRule>
  </conditionalFormatting>
  <conditionalFormatting sqref="M75 M77 M79 M81 M83">
    <cfRule type="expression" dxfId="3964" priority="272">
      <formula>M75&gt;0</formula>
    </cfRule>
    <cfRule type="expression" dxfId="3963" priority="273">
      <formula>M75&lt;0</formula>
    </cfRule>
  </conditionalFormatting>
  <conditionalFormatting sqref="M76 M78 M80 M82">
    <cfRule type="expression" dxfId="3962" priority="270">
      <formula>M76&gt;0</formula>
    </cfRule>
    <cfRule type="expression" dxfId="3961" priority="271">
      <formula>M76&lt;0</formula>
    </cfRule>
  </conditionalFormatting>
  <conditionalFormatting sqref="M82 M84 M88">
    <cfRule type="expression" dxfId="3960" priority="268">
      <formula>M82&gt;0</formula>
    </cfRule>
    <cfRule type="expression" dxfId="3959" priority="269">
      <formula>M82&lt;0</formula>
    </cfRule>
  </conditionalFormatting>
  <conditionalFormatting sqref="M83 M85">
    <cfRule type="expression" dxfId="3958" priority="266">
      <formula>M83&gt;0</formula>
    </cfRule>
    <cfRule type="expression" dxfId="3957" priority="267">
      <formula>M83&lt;0</formula>
    </cfRule>
  </conditionalFormatting>
  <conditionalFormatting sqref="L110:L200">
    <cfRule type="expression" dxfId="3956" priority="264">
      <formula>$J110=0</formula>
    </cfRule>
  </conditionalFormatting>
  <conditionalFormatting sqref="L110:L458">
    <cfRule type="expression" dxfId="3955" priority="265">
      <formula>$J110&lt;0</formula>
    </cfRule>
  </conditionalFormatting>
  <conditionalFormatting sqref="L3 L5 L7 L9 L11 L13 L15 L17 L19 L21">
    <cfRule type="expression" dxfId="3954" priority="262">
      <formula>L3&gt;0</formula>
    </cfRule>
    <cfRule type="expression" dxfId="3953" priority="263">
      <formula>L3&lt;0</formula>
    </cfRule>
  </conditionalFormatting>
  <conditionalFormatting sqref="L2 L4 L6 L8 L10 L12 L14 L16 L18 L20 L22 L24 L26 L28 L30">
    <cfRule type="expression" dxfId="3952" priority="260">
      <formula>L2&gt;0</formula>
    </cfRule>
    <cfRule type="expression" dxfId="3951" priority="261">
      <formula>L2&lt;0</formula>
    </cfRule>
  </conditionalFormatting>
  <conditionalFormatting sqref="L23 L25 L27 L29">
    <cfRule type="expression" dxfId="3950" priority="258">
      <formula>L23&gt;0</formula>
    </cfRule>
    <cfRule type="expression" dxfId="3949" priority="259">
      <formula>L23&lt;0</formula>
    </cfRule>
  </conditionalFormatting>
  <conditionalFormatting sqref="L31 L33 L40 L35 L42 L37:L38">
    <cfRule type="expression" dxfId="3948" priority="256">
      <formula>L31&gt;0</formula>
    </cfRule>
    <cfRule type="expression" dxfId="3947" priority="257">
      <formula>L31&lt;0</formula>
    </cfRule>
  </conditionalFormatting>
  <conditionalFormatting sqref="L32 L39 L34 L41 L36 L43">
    <cfRule type="expression" dxfId="3946" priority="254">
      <formula>L32&gt;0</formula>
    </cfRule>
    <cfRule type="expression" dxfId="3945" priority="255">
      <formula>L32&lt;0</formula>
    </cfRule>
  </conditionalFormatting>
  <conditionalFormatting sqref="L45 L47 L49 L51 L53">
    <cfRule type="expression" dxfId="3944" priority="252">
      <formula>L45&gt;0</formula>
    </cfRule>
    <cfRule type="expression" dxfId="3943" priority="253">
      <formula>L45&lt;0</formula>
    </cfRule>
  </conditionalFormatting>
  <conditionalFormatting sqref="L46 L48 L50 L52">
    <cfRule type="expression" dxfId="3942" priority="250">
      <formula>L46&gt;0</formula>
    </cfRule>
    <cfRule type="expression" dxfId="3941" priority="251">
      <formula>L46&lt;0</formula>
    </cfRule>
  </conditionalFormatting>
  <conditionalFormatting sqref="L54 L56 L58 L60 L62">
    <cfRule type="expression" dxfId="3940" priority="248">
      <formula>L54&gt;0</formula>
    </cfRule>
    <cfRule type="expression" dxfId="3939" priority="249">
      <formula>L54&lt;0</formula>
    </cfRule>
  </conditionalFormatting>
  <conditionalFormatting sqref="L55 L57 L59 L61">
    <cfRule type="expression" dxfId="3938" priority="246">
      <formula>L55&gt;0</formula>
    </cfRule>
    <cfRule type="expression" dxfId="3937" priority="247">
      <formula>L55&lt;0</formula>
    </cfRule>
  </conditionalFormatting>
  <conditionalFormatting sqref="L66 L68 L70 L72 L74">
    <cfRule type="expression" dxfId="3936" priority="244">
      <formula>L66&gt;0</formula>
    </cfRule>
    <cfRule type="expression" dxfId="3935" priority="245">
      <formula>L66&lt;0</formula>
    </cfRule>
  </conditionalFormatting>
  <conditionalFormatting sqref="L58:L79">
    <cfRule type="expression" dxfId="3934" priority="242">
      <formula>L58&gt;0</formula>
    </cfRule>
    <cfRule type="expression" dxfId="3933" priority="243">
      <formula>L58&lt;0</formula>
    </cfRule>
  </conditionalFormatting>
  <conditionalFormatting sqref="L75 L77 L79 L81 L83">
    <cfRule type="expression" dxfId="3932" priority="240">
      <formula>L75&gt;0</formula>
    </cfRule>
    <cfRule type="expression" dxfId="3931" priority="241">
      <formula>L75&lt;0</formula>
    </cfRule>
  </conditionalFormatting>
  <conditionalFormatting sqref="L76 L78 L80 L82">
    <cfRule type="expression" dxfId="3930" priority="238">
      <formula>L76&gt;0</formula>
    </cfRule>
    <cfRule type="expression" dxfId="3929" priority="239">
      <formula>L76&lt;0</formula>
    </cfRule>
  </conditionalFormatting>
  <conditionalFormatting sqref="L82 L84 L88">
    <cfRule type="expression" dxfId="3928" priority="236">
      <formula>L82&gt;0</formula>
    </cfRule>
    <cfRule type="expression" dxfId="3927" priority="237">
      <formula>L82&lt;0</formula>
    </cfRule>
  </conditionalFormatting>
  <conditionalFormatting sqref="L83 L85">
    <cfRule type="expression" dxfId="3926" priority="234">
      <formula>L83&gt;0</formula>
    </cfRule>
    <cfRule type="expression" dxfId="3925"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24" priority="231">
      <formula>M44&gt;0</formula>
    </cfRule>
    <cfRule type="expression" dxfId="3923" priority="232">
      <formula>M44&lt;0</formula>
    </cfRule>
  </conditionalFormatting>
  <conditionalFormatting sqref="M62:M66">
    <cfRule type="expression" dxfId="3922" priority="229">
      <formula>M62&gt;0</formula>
    </cfRule>
    <cfRule type="expression" dxfId="3921" priority="230">
      <formula>M62&lt;0</formula>
    </cfRule>
  </conditionalFormatting>
  <conditionalFormatting sqref="E86">
    <cfRule type="expression" dxfId="3920" priority="228">
      <formula>$H86=0</formula>
    </cfRule>
  </conditionalFormatting>
  <conditionalFormatting sqref="K86">
    <cfRule type="expression" dxfId="3919" priority="226">
      <formula>K86&gt;0</formula>
    </cfRule>
    <cfRule type="expression" dxfId="3918" priority="227">
      <formula>K86&lt;0</formula>
    </cfRule>
  </conditionalFormatting>
  <conditionalFormatting sqref="M86">
    <cfRule type="expression" dxfId="3917" priority="224">
      <formula>M86&gt;0</formula>
    </cfRule>
    <cfRule type="expression" dxfId="3916" priority="225">
      <formula>M86&lt;0</formula>
    </cfRule>
  </conditionalFormatting>
  <conditionalFormatting sqref="L86">
    <cfRule type="expression" dxfId="3915" priority="222">
      <formula>L86&gt;0</formula>
    </cfRule>
    <cfRule type="expression" dxfId="3914"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13" priority="216">
      <formula>K61&gt;0</formula>
    </cfRule>
    <cfRule type="expression" dxfId="3912" priority="217">
      <formula>K61&lt;0</formula>
    </cfRule>
  </conditionalFormatting>
  <conditionalFormatting sqref="K44">
    <cfRule type="expression" dxfId="3911" priority="214">
      <formula>K44&gt;0</formula>
    </cfRule>
    <cfRule type="expression" dxfId="3910" priority="215">
      <formula>K44&lt;0</formula>
    </cfRule>
  </conditionalFormatting>
  <conditionalFormatting sqref="E87">
    <cfRule type="expression" dxfId="3909" priority="213">
      <formula>$H87=0</formula>
    </cfRule>
  </conditionalFormatting>
  <conditionalFormatting sqref="K87">
    <cfRule type="expression" dxfId="3908" priority="211">
      <formula>K87&gt;0</formula>
    </cfRule>
    <cfRule type="expression" dxfId="3907" priority="212">
      <formula>K87&lt;0</formula>
    </cfRule>
  </conditionalFormatting>
  <conditionalFormatting sqref="M87">
    <cfRule type="expression" dxfId="3906" priority="209">
      <formula>M87&gt;0</formula>
    </cfRule>
    <cfRule type="expression" dxfId="3905" priority="210">
      <formula>M87&lt;0</formula>
    </cfRule>
  </conditionalFormatting>
  <conditionalFormatting sqref="L87">
    <cfRule type="expression" dxfId="3904" priority="207">
      <formula>L87&gt;0</formula>
    </cfRule>
    <cfRule type="expression" dxfId="3903" priority="208">
      <formula>L87&lt;0</formula>
    </cfRule>
  </conditionalFormatting>
  <conditionalFormatting sqref="E88">
    <cfRule type="expression" dxfId="3902"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01" priority="194">
      <formula>$H89=0</formula>
    </cfRule>
  </conditionalFormatting>
  <conditionalFormatting sqref="E90">
    <cfRule type="expression" dxfId="3900" priority="193">
      <formula>$H90=0</formula>
    </cfRule>
  </conditionalFormatting>
  <conditionalFormatting sqref="E91">
    <cfRule type="expression" dxfId="3899" priority="192">
      <formula>$H91=0</formula>
    </cfRule>
  </conditionalFormatting>
  <conditionalFormatting sqref="K89">
    <cfRule type="expression" dxfId="3898" priority="190">
      <formula>K89&gt;0</formula>
    </cfRule>
    <cfRule type="expression" dxfId="3897" priority="191">
      <formula>K89&lt;0</formula>
    </cfRule>
  </conditionalFormatting>
  <conditionalFormatting sqref="K90">
    <cfRule type="expression" dxfId="3896" priority="188">
      <formula>K90&gt;0</formula>
    </cfRule>
    <cfRule type="expression" dxfId="3895" priority="189">
      <formula>K90&lt;0</formula>
    </cfRule>
  </conditionalFormatting>
  <conditionalFormatting sqref="K89 K91">
    <cfRule type="expression" dxfId="3894" priority="186">
      <formula>K89&gt;0</formula>
    </cfRule>
    <cfRule type="expression" dxfId="3893" priority="187">
      <formula>K89&lt;0</formula>
    </cfRule>
  </conditionalFormatting>
  <conditionalFormatting sqref="M89">
    <cfRule type="expression" dxfId="3892" priority="184">
      <formula>M89&gt;0</formula>
    </cfRule>
    <cfRule type="expression" dxfId="3891" priority="185">
      <formula>M89&lt;0</formula>
    </cfRule>
  </conditionalFormatting>
  <conditionalFormatting sqref="M90">
    <cfRule type="expression" dxfId="3890" priority="182">
      <formula>M90&gt;0</formula>
    </cfRule>
    <cfRule type="expression" dxfId="3889" priority="183">
      <formula>M90&lt;0</formula>
    </cfRule>
  </conditionalFormatting>
  <conditionalFormatting sqref="M89 M91">
    <cfRule type="expression" dxfId="3888" priority="180">
      <formula>M89&gt;0</formula>
    </cfRule>
    <cfRule type="expression" dxfId="3887" priority="181">
      <formula>M89&lt;0</formula>
    </cfRule>
  </conditionalFormatting>
  <conditionalFormatting sqref="L89">
    <cfRule type="expression" dxfId="3886" priority="178">
      <formula>L89&gt;0</formula>
    </cfRule>
    <cfRule type="expression" dxfId="3885" priority="179">
      <formula>L89&lt;0</formula>
    </cfRule>
  </conditionalFormatting>
  <conditionalFormatting sqref="L90">
    <cfRule type="expression" dxfId="3884" priority="176">
      <formula>L90&gt;0</formula>
    </cfRule>
    <cfRule type="expression" dxfId="3883" priority="177">
      <formula>L90&lt;0</formula>
    </cfRule>
  </conditionalFormatting>
  <conditionalFormatting sqref="L89 L91">
    <cfRule type="expression" dxfId="3882" priority="174">
      <formula>L89&gt;0</formula>
    </cfRule>
    <cfRule type="expression" dxfId="3881"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80" priority="172">
      <formula>$H92=0</formula>
    </cfRule>
  </conditionalFormatting>
  <conditionalFormatting sqref="K92">
    <cfRule type="expression" dxfId="3879" priority="170">
      <formula>K92&gt;0</formula>
    </cfRule>
    <cfRule type="expression" dxfId="3878" priority="171">
      <formula>K92&lt;0</formula>
    </cfRule>
  </conditionalFormatting>
  <conditionalFormatting sqref="M92">
    <cfRule type="expression" dxfId="3877" priority="168">
      <formula>M92&gt;0</formula>
    </cfRule>
    <cfRule type="expression" dxfId="3876" priority="169">
      <formula>M92&lt;0</formula>
    </cfRule>
  </conditionalFormatting>
  <conditionalFormatting sqref="L92">
    <cfRule type="expression" dxfId="3875" priority="166">
      <formula>L92&gt;0</formula>
    </cfRule>
    <cfRule type="expression" dxfId="3874"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73" priority="163">
      <formula>$H93=0</formula>
    </cfRule>
  </conditionalFormatting>
  <conditionalFormatting sqref="K93">
    <cfRule type="expression" dxfId="3872" priority="161">
      <formula>K93&gt;0</formula>
    </cfRule>
    <cfRule type="expression" dxfId="3871" priority="162">
      <formula>K93&lt;0</formula>
    </cfRule>
  </conditionalFormatting>
  <conditionalFormatting sqref="M93">
    <cfRule type="expression" dxfId="3870" priority="159">
      <formula>M93&gt;0</formula>
    </cfRule>
    <cfRule type="expression" dxfId="3869" priority="160">
      <formula>M93&lt;0</formula>
    </cfRule>
  </conditionalFormatting>
  <conditionalFormatting sqref="L93">
    <cfRule type="expression" dxfId="3868" priority="157">
      <formula>L93&gt;0</formula>
    </cfRule>
    <cfRule type="expression" dxfId="3867"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66" priority="153">
      <formula>$H92=0</formula>
    </cfRule>
  </conditionalFormatting>
  <conditionalFormatting sqref="E93">
    <cfRule type="expression" dxfId="3865" priority="152">
      <formula>$H93=0</formula>
    </cfRule>
  </conditionalFormatting>
  <conditionalFormatting sqref="E94">
    <cfRule type="expression" dxfId="3864" priority="151">
      <formula>$H94=0</formula>
    </cfRule>
  </conditionalFormatting>
  <conditionalFormatting sqref="K92">
    <cfRule type="expression" dxfId="3863" priority="149">
      <formula>K92&gt;0</formula>
    </cfRule>
    <cfRule type="expression" dxfId="3862" priority="150">
      <formula>K92&lt;0</formula>
    </cfRule>
  </conditionalFormatting>
  <conditionalFormatting sqref="K93">
    <cfRule type="expression" dxfId="3861" priority="147">
      <formula>K93&gt;0</formula>
    </cfRule>
    <cfRule type="expression" dxfId="3860" priority="148">
      <formula>K93&lt;0</formula>
    </cfRule>
  </conditionalFormatting>
  <conditionalFormatting sqref="K92 K94">
    <cfRule type="expression" dxfId="3859" priority="145">
      <formula>K92&gt;0</formula>
    </cfRule>
    <cfRule type="expression" dxfId="3858" priority="146">
      <formula>K92&lt;0</formula>
    </cfRule>
  </conditionalFormatting>
  <conditionalFormatting sqref="M92">
    <cfRule type="expression" dxfId="3857" priority="143">
      <formula>M92&gt;0</formula>
    </cfRule>
    <cfRule type="expression" dxfId="3856" priority="144">
      <formula>M92&lt;0</formula>
    </cfRule>
  </conditionalFormatting>
  <conditionalFormatting sqref="M93">
    <cfRule type="expression" dxfId="3855" priority="141">
      <formula>M93&gt;0</formula>
    </cfRule>
    <cfRule type="expression" dxfId="3854" priority="142">
      <formula>M93&lt;0</formula>
    </cfRule>
  </conditionalFormatting>
  <conditionalFormatting sqref="M92 M94">
    <cfRule type="expression" dxfId="3853" priority="139">
      <formula>M92&gt;0</formula>
    </cfRule>
    <cfRule type="expression" dxfId="3852" priority="140">
      <formula>M92&lt;0</formula>
    </cfRule>
  </conditionalFormatting>
  <conditionalFormatting sqref="L92">
    <cfRule type="expression" dxfId="3851" priority="137">
      <formula>L92&gt;0</formula>
    </cfRule>
    <cfRule type="expression" dxfId="3850" priority="138">
      <formula>L92&lt;0</formula>
    </cfRule>
  </conditionalFormatting>
  <conditionalFormatting sqref="L93">
    <cfRule type="expression" dxfId="3849" priority="135">
      <formula>L93&gt;0</formula>
    </cfRule>
    <cfRule type="expression" dxfId="3848" priority="136">
      <formula>L93&lt;0</formula>
    </cfRule>
  </conditionalFormatting>
  <conditionalFormatting sqref="L92 L94">
    <cfRule type="expression" dxfId="3847" priority="133">
      <formula>L92&gt;0</formula>
    </cfRule>
    <cfRule type="expression" dxfId="3846"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45" priority="131">
      <formula>$H95=0</formula>
    </cfRule>
  </conditionalFormatting>
  <conditionalFormatting sqref="K95">
    <cfRule type="expression" dxfId="3844" priority="129">
      <formula>K95&gt;0</formula>
    </cfRule>
    <cfRule type="expression" dxfId="3843" priority="130">
      <formula>K95&lt;0</formula>
    </cfRule>
  </conditionalFormatting>
  <conditionalFormatting sqref="M95">
    <cfRule type="expression" dxfId="3842" priority="127">
      <formula>M95&gt;0</formula>
    </cfRule>
    <cfRule type="expression" dxfId="3841" priority="128">
      <formula>M95&lt;0</formula>
    </cfRule>
  </conditionalFormatting>
  <conditionalFormatting sqref="L95">
    <cfRule type="expression" dxfId="3840" priority="125">
      <formula>L95&gt;0</formula>
    </cfRule>
    <cfRule type="expression" dxfId="3839"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38" priority="122">
      <formula>$H96=0</formula>
    </cfRule>
  </conditionalFormatting>
  <conditionalFormatting sqref="K96">
    <cfRule type="expression" dxfId="3837" priority="120">
      <formula>K96&gt;0</formula>
    </cfRule>
    <cfRule type="expression" dxfId="3836" priority="121">
      <formula>K96&lt;0</formula>
    </cfRule>
  </conditionalFormatting>
  <conditionalFormatting sqref="M96">
    <cfRule type="expression" dxfId="3835" priority="118">
      <formula>M96&gt;0</formula>
    </cfRule>
    <cfRule type="expression" dxfId="3834" priority="119">
      <formula>M96&lt;0</formula>
    </cfRule>
  </conditionalFormatting>
  <conditionalFormatting sqref="L96">
    <cfRule type="expression" dxfId="3833" priority="116">
      <formula>L96&gt;0</formula>
    </cfRule>
    <cfRule type="expression" dxfId="3832"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31" priority="109">
      <formula>$H97=0</formula>
    </cfRule>
  </conditionalFormatting>
  <conditionalFormatting sqref="E98">
    <cfRule type="expression" dxfId="3830"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29" priority="103">
      <formula>M97&gt;0</formula>
    </cfRule>
    <cfRule type="expression" dxfId="3828" priority="104">
      <formula>M97&lt;0</formula>
    </cfRule>
  </conditionalFormatting>
  <conditionalFormatting sqref="M98">
    <cfRule type="expression" dxfId="3827" priority="101">
      <formula>M98&gt;0</formula>
    </cfRule>
    <cfRule type="expression" dxfId="3826"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25" priority="95">
      <formula>$H99=0</formula>
    </cfRule>
  </conditionalFormatting>
  <conditionalFormatting sqref="E100">
    <cfRule type="expression" dxfId="3824"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23" priority="89">
      <formula>M99&gt;0</formula>
    </cfRule>
    <cfRule type="expression" dxfId="3822" priority="90">
      <formula>M99&lt;0</formula>
    </cfRule>
  </conditionalFormatting>
  <conditionalFormatting sqref="M100">
    <cfRule type="expression" dxfId="3821" priority="87">
      <formula>M100&gt;0</formula>
    </cfRule>
    <cfRule type="expression" dxfId="3820"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19" priority="81">
      <formula>$H101=0</formula>
    </cfRule>
  </conditionalFormatting>
  <conditionalFormatting sqref="E102">
    <cfRule type="expression" dxfId="3818"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17" priority="75">
      <formula>M101&gt;0</formula>
    </cfRule>
    <cfRule type="expression" dxfId="3816" priority="76">
      <formula>M101&lt;0</formula>
    </cfRule>
  </conditionalFormatting>
  <conditionalFormatting sqref="M102">
    <cfRule type="expression" dxfId="3815" priority="73">
      <formula>M102&gt;0</formula>
    </cfRule>
    <cfRule type="expression" dxfId="3814"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13"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12" priority="62">
      <formula>M103&gt;0</formula>
    </cfRule>
    <cfRule type="expression" dxfId="3811"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10"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09" priority="49">
      <formula>M104&gt;0</formula>
    </cfRule>
    <cfRule type="expression" dxfId="3808"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07" priority="45">
      <formula>$H105=0</formula>
    </cfRule>
  </conditionalFormatting>
  <conditionalFormatting sqref="E106">
    <cfRule type="expression" dxfId="3806"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05" priority="39">
      <formula>M105&gt;0</formula>
    </cfRule>
    <cfRule type="expression" dxfId="3804" priority="40">
      <formula>M105&lt;0</formula>
    </cfRule>
  </conditionalFormatting>
  <conditionalFormatting sqref="M106">
    <cfRule type="expression" dxfId="3803" priority="37">
      <formula>M106&gt;0</formula>
    </cfRule>
    <cfRule type="expression" dxfId="3802"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01" priority="31">
      <formula>$H107=0</formula>
    </cfRule>
  </conditionalFormatting>
  <conditionalFormatting sqref="E108">
    <cfRule type="expression" dxfId="3800"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99" priority="25">
      <formula>M107&gt;0</formula>
    </cfRule>
    <cfRule type="expression" dxfId="3798" priority="26">
      <formula>M107&lt;0</formula>
    </cfRule>
  </conditionalFormatting>
  <conditionalFormatting sqref="M108">
    <cfRule type="expression" dxfId="3797" priority="23">
      <formula>M108&gt;0</formula>
    </cfRule>
    <cfRule type="expression" dxfId="3796"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95" priority="19">
      <formula>L44&gt;0</formula>
    </cfRule>
    <cfRule type="expression" dxfId="3794" priority="20">
      <formula>L44&lt;0</formula>
    </cfRule>
  </conditionalFormatting>
  <conditionalFormatting sqref="K98">
    <cfRule type="expression" dxfId="3793" priority="17">
      <formula>K98&gt;0</formula>
    </cfRule>
    <cfRule type="expression" dxfId="3792" priority="18">
      <formula>K98&lt;0</formula>
    </cfRule>
  </conditionalFormatting>
  <conditionalFormatting sqref="K100">
    <cfRule type="expression" dxfId="3791" priority="15">
      <formula>K100&gt;0</formula>
    </cfRule>
    <cfRule type="expression" dxfId="3790" priority="16">
      <formula>K100&lt;0</formula>
    </cfRule>
  </conditionalFormatting>
  <conditionalFormatting sqref="K101">
    <cfRule type="expression" dxfId="3789" priority="13">
      <formula>K101&gt;0</formula>
    </cfRule>
    <cfRule type="expression" dxfId="3788"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787"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786" priority="2">
      <formula>M109&gt;0</formula>
    </cfRule>
    <cfRule type="expression" dxfId="3785"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0" location="BIIB!A1" display="BIIB"/>
    <hyperlink ref="E21" location="MYL!A1" display="MYL"/>
    <hyperlink ref="E22" location="SIG!A1" display="SIG"/>
    <hyperlink ref="E2"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6" location="DWDP!A1" display="DWDP"/>
    <hyperlink ref="E34" location="GPS!A1" display="GPS"/>
    <hyperlink ref="E35" location="AKAM!A1" display="AKAM"/>
    <hyperlink ref="E36" location="ARNC!A1" display="ARNC"/>
    <hyperlink ref="E10" location="IEMG!A1" display="IEMG"/>
    <hyperlink ref="E4" location="CVS!A1" display="CVS"/>
    <hyperlink ref="E37" location="ADBE!A1" display="ADBE"/>
    <hyperlink ref="E7" location="FDX!A1" display="FDX"/>
    <hyperlink ref="E38" location="PPC!A1" display="PPC"/>
    <hyperlink ref="E39" location="SKX!A1" display="SKX"/>
    <hyperlink ref="E5" location="DOW!A1" display="DOW"/>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14"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19" location="WRK!A1" display="WRK"/>
    <hyperlink ref="E12"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11" location="KHC!A1" display="KHC"/>
    <hyperlink ref="E75" location="KBWY!A1" display="KBWY"/>
    <hyperlink ref="E3" location="AYI!A1" display="AYI"/>
    <hyperlink ref="E76" location="DIA!A1" display="DIA"/>
    <hyperlink ref="E77" location="ICE!A1" display="ICE"/>
    <hyperlink ref="E78" location="NKE!A1" display="NKE"/>
    <hyperlink ref="E13" location="MOS!A1" display="MOS"/>
    <hyperlink ref="E79" location="VGK!A1" display="VGK"/>
    <hyperlink ref="E80" location="CMG!A1" display="CMG"/>
    <hyperlink ref="E8" location="HAS!A1" display="HAS"/>
    <hyperlink ref="E9" location="HSIC!A1" display="HSIC"/>
    <hyperlink ref="E16" location="PDCO!A1" display="PDCO"/>
    <hyperlink ref="E81" location="MU!A1" display="MU"/>
    <hyperlink ref="E82" location="IP!A1" display="IP"/>
    <hyperlink ref="E83" location="INTC!A1" display="INTC"/>
    <hyperlink ref="E84" location="HES!A1" display="HES"/>
    <hyperlink ref="E85" location="UNP!A1" display="UNP"/>
    <hyperlink ref="E86" location="NCLH!A1" display="NCLH"/>
    <hyperlink ref="E87" location="SPY!A1" display="SPY"/>
    <hyperlink ref="E88" location="SWKS!A1" display="SWKS"/>
    <hyperlink ref="E89" location="CNI!A1" display="CNI"/>
    <hyperlink ref="E18" location="WFC!A1" display="WFC"/>
    <hyperlink ref="E90" location="AA!A1" display="AA"/>
    <hyperlink ref="E91" location="CF!A1" display="CF"/>
    <hyperlink ref="E92" location="TGT!A1" display="TGT"/>
    <hyperlink ref="E15" location="NWL!A1" display="NWL"/>
    <hyperlink ref="E93" location="CPRI!A1" display="CPRI"/>
    <hyperlink ref="E94" location="ALL!A1" display="ALL"/>
    <hyperlink ref="E95" location="NSC!A1" display="NSC"/>
    <hyperlink ref="E96" location="AVGO!A1" display="AVGO"/>
    <hyperlink ref="E97" location="UAL!A1" display="UAL"/>
    <hyperlink ref="E98" location="CAH!A1" display="CAH"/>
    <hyperlink ref="E99" location="DAL!A1" display="DAL"/>
    <hyperlink ref="E17" location="TEVA!A1" display="TEVA"/>
    <hyperlink ref="E100" location="DIS!A1" display="DIS"/>
    <hyperlink ref="E101" location="FTR!A1" display="FTR"/>
    <hyperlink ref="E102" location="GILD!A1" display="GILD"/>
    <hyperlink ref="E103" location="WWD!A1" display="WWD"/>
    <hyperlink ref="E104" location="GIS!A1" display="GIS"/>
    <hyperlink ref="E105" location="GM!A1" display="GM"/>
    <hyperlink ref="E106" location="TMO!A1" display="TMO"/>
    <hyperlink ref="E107" location="TKR!A1" display="TKR"/>
    <hyperlink ref="E108" location="UTX!A1" display="UTX"/>
    <hyperlink ref="E109"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77"/>
  <sheetViews>
    <sheetView zoomScaleNormal="100" workbookViewId="0">
      <pane ySplit="1" topLeftCell="A863" activePane="bottomLeft" state="frozen"/>
      <selection pane="bottomLeft" activeCell="R886" sqref="R886"/>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112919.13</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97"/>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77">
    <cfRule type="colorScale" priority="1002">
      <colorScale>
        <cfvo type="min"/>
        <cfvo type="num" val="0"/>
        <cfvo type="max"/>
        <color rgb="FFF8696B"/>
        <color rgb="FFFFEB84"/>
        <color rgb="FF63BE7B"/>
      </colorScale>
    </cfRule>
  </conditionalFormatting>
  <conditionalFormatting sqref="G3:G877">
    <cfRule type="colorScale" priority="1004">
      <colorScale>
        <cfvo type="min"/>
        <cfvo type="num" val="0"/>
        <cfvo type="max"/>
        <color rgb="FFF8696B"/>
        <color rgb="FFFFEB84"/>
        <color rgb="FF63BE7B"/>
      </colorScale>
    </cfRule>
  </conditionalFormatting>
  <conditionalFormatting sqref="L3:L87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46" activePane="bottomLeft" state="frozen"/>
      <selection activeCell="E5" sqref="E5"/>
      <selection pane="bottomLeft" activeCell="C277" sqref="C27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3">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3"/>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3">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3"/>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3">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3"/>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114008.22466666819</v>
      </c>
      <c r="Q267" s="283" t="s">
        <v>81</v>
      </c>
      <c r="R267" s="363">
        <f>SUM(R207:R226)</f>
        <v>1.55</v>
      </c>
      <c r="S267" s="343" t="s">
        <v>81</v>
      </c>
      <c r="T267" s="342">
        <f>SUM(T207:T265)</f>
        <v>1224.6400000000001</v>
      </c>
    </row>
    <row r="269" spans="1:20" ht="18" customHeight="1" x14ac:dyDescent="0.25">
      <c r="M269" s="25" t="s">
        <v>142</v>
      </c>
      <c r="N269" s="141">
        <f>SUM(N264:N267) -R267</f>
        <v>112919.13466666825</v>
      </c>
    </row>
    <row r="270" spans="1:20" ht="18" customHeight="1" x14ac:dyDescent="0.25">
      <c r="M270" s="25" t="s">
        <v>143</v>
      </c>
      <c r="N270" s="141">
        <f>Balance!AA2</f>
        <v>112919.13</v>
      </c>
    </row>
    <row r="271" spans="1:20" ht="18" customHeight="1" x14ac:dyDescent="0.25">
      <c r="M271" s="25"/>
      <c r="N271" s="26"/>
      <c r="O271" s="274"/>
    </row>
    <row r="273" spans="13:14" ht="18" customHeight="1" x14ac:dyDescent="0.25">
      <c r="M273" s="25" t="s">
        <v>131</v>
      </c>
      <c r="N273" s="436">
        <f>N269-N271-N270</f>
        <v>4.6666682465001941E-3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84" priority="7">
      <formula>#REF!&gt;0</formula>
    </cfRule>
    <cfRule type="expression" dxfId="378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4" t="s">
        <v>78</v>
      </c>
      <c r="P42" s="884"/>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82" priority="58">
      <formula>F19&gt;0</formula>
    </cfRule>
    <cfRule type="expression" dxfId="378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0" priority="47">
      <formula>H25&gt;0</formula>
    </cfRule>
    <cfRule type="expression" dxfId="3779" priority="48">
      <formula>H25&lt;0</formula>
    </cfRule>
  </conditionalFormatting>
  <conditionalFormatting sqref="M39">
    <cfRule type="expression" dxfId="3778" priority="45">
      <formula>M39&gt;0</formula>
    </cfRule>
    <cfRule type="expression" dxfId="3777" priority="46">
      <formula>M39&lt;0</formula>
    </cfRule>
  </conditionalFormatting>
  <conditionalFormatting sqref="F61:F67">
    <cfRule type="expression" dxfId="3776" priority="43">
      <formula>F61&gt;0</formula>
    </cfRule>
    <cfRule type="expression" dxfId="3775" priority="44">
      <formula>F61&lt;0</formula>
    </cfRule>
  </conditionalFormatting>
  <conditionalFormatting sqref="H61:H67">
    <cfRule type="expression" dxfId="3774" priority="41">
      <formula>H61&gt;0</formula>
    </cfRule>
    <cfRule type="expression" dxfId="3773" priority="42">
      <formula>H61&lt;0</formula>
    </cfRule>
  </conditionalFormatting>
  <conditionalFormatting sqref="F21:F24">
    <cfRule type="expression" dxfId="3772" priority="39">
      <formula>F21&gt;0</formula>
    </cfRule>
    <cfRule type="expression" dxfId="3771" priority="40">
      <formula>F21&lt;0</formula>
    </cfRule>
  </conditionalFormatting>
  <conditionalFormatting sqref="H21:H24">
    <cfRule type="expression" dxfId="3770" priority="37">
      <formula>H21&gt;0</formula>
    </cfRule>
    <cfRule type="expression" dxfId="3769" priority="38">
      <formula>H21&lt;0</formula>
    </cfRule>
  </conditionalFormatting>
  <conditionalFormatting sqref="I25:I28">
    <cfRule type="expression" dxfId="3768" priority="31">
      <formula>I25&gt;0</formula>
    </cfRule>
    <cfRule type="expression" dxfId="3767" priority="32">
      <formula>I25&lt;0</formula>
    </cfRule>
  </conditionalFormatting>
  <conditionalFormatting sqref="I21:I24">
    <cfRule type="expression" dxfId="3766" priority="29">
      <formula>I21&gt;0</formula>
    </cfRule>
    <cfRule type="expression" dxfId="3765" priority="30">
      <formula>I21&lt;0</formula>
    </cfRule>
  </conditionalFormatting>
  <conditionalFormatting sqref="H29">
    <cfRule type="expression" dxfId="3764" priority="27">
      <formula>H29&gt;0</formula>
    </cfRule>
    <cfRule type="expression" dxfId="3763" priority="28">
      <formula>H29&lt;0</formula>
    </cfRule>
  </conditionalFormatting>
  <conditionalFormatting sqref="H30">
    <cfRule type="expression" dxfId="3762" priority="25">
      <formula>H30&gt;0</formula>
    </cfRule>
    <cfRule type="expression" dxfId="3761" priority="26">
      <formula>H30&lt;0</formula>
    </cfRule>
  </conditionalFormatting>
  <conditionalFormatting sqref="H31">
    <cfRule type="expression" dxfId="3760" priority="23">
      <formula>H31&gt;0</formula>
    </cfRule>
    <cfRule type="expression" dxfId="3759" priority="24">
      <formula>H31&lt;0</formula>
    </cfRule>
  </conditionalFormatting>
  <conditionalFormatting sqref="Q7">
    <cfRule type="expression" dxfId="3758" priority="21">
      <formula>Q7&gt;0</formula>
    </cfRule>
    <cfRule type="expression" dxfId="3757" priority="22">
      <formula>Q7&lt;0</formula>
    </cfRule>
  </conditionalFormatting>
  <conditionalFormatting sqref="Q8">
    <cfRule type="expression" dxfId="3756" priority="19">
      <formula>Q8&gt;0</formula>
    </cfRule>
    <cfRule type="expression" dxfId="3755" priority="20">
      <formula>Q8&lt;0</formula>
    </cfRule>
  </conditionalFormatting>
  <conditionalFormatting sqref="F73:F82">
    <cfRule type="expression" dxfId="3754" priority="17">
      <formula>F73&gt;0</formula>
    </cfRule>
    <cfRule type="expression" dxfId="3753" priority="18">
      <formula>F73&lt;0</formula>
    </cfRule>
  </conditionalFormatting>
  <conditionalFormatting sqref="H73:H76">
    <cfRule type="expression" dxfId="3752" priority="15">
      <formula>H73&gt;0</formula>
    </cfRule>
    <cfRule type="expression" dxfId="3751" priority="16">
      <formula>H73&lt;0</formula>
    </cfRule>
  </conditionalFormatting>
  <conditionalFormatting sqref="F69:F72">
    <cfRule type="expression" dxfId="3750" priority="13">
      <formula>F69&gt;0</formula>
    </cfRule>
    <cfRule type="expression" dxfId="3749" priority="14">
      <formula>F69&lt;0</formula>
    </cfRule>
  </conditionalFormatting>
  <conditionalFormatting sqref="H69:H72">
    <cfRule type="expression" dxfId="3748" priority="11">
      <formula>H69&gt;0</formula>
    </cfRule>
    <cfRule type="expression" dxfId="3747" priority="12">
      <formula>H69&lt;0</formula>
    </cfRule>
  </conditionalFormatting>
  <conditionalFormatting sqref="I73:I76">
    <cfRule type="expression" dxfId="3746" priority="9">
      <formula>I73&gt;0</formula>
    </cfRule>
    <cfRule type="expression" dxfId="3745" priority="10">
      <formula>I73&lt;0</formula>
    </cfRule>
  </conditionalFormatting>
  <conditionalFormatting sqref="I69:I72">
    <cfRule type="expression" dxfId="3744" priority="7">
      <formula>I69&gt;0</formula>
    </cfRule>
    <cfRule type="expression" dxfId="3743" priority="8">
      <formula>I69&lt;0</formula>
    </cfRule>
  </conditionalFormatting>
  <conditionalFormatting sqref="H77">
    <cfRule type="expression" dxfId="3742" priority="5">
      <formula>H77&gt;0</formula>
    </cfRule>
    <cfRule type="expression" dxfId="3741" priority="6">
      <formula>H77&lt;0</formula>
    </cfRule>
  </conditionalFormatting>
  <conditionalFormatting sqref="H78">
    <cfRule type="expression" dxfId="3740" priority="3">
      <formula>H78&gt;0</formula>
    </cfRule>
    <cfRule type="expression" dxfId="3739" priority="4">
      <formula>H78&lt;0</formula>
    </cfRule>
  </conditionalFormatting>
  <conditionalFormatting sqref="H79">
    <cfRule type="expression" dxfId="3738" priority="1">
      <formula>H79&gt;0</formula>
    </cfRule>
    <cfRule type="expression" dxfId="373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4" t="s">
        <v>78</v>
      </c>
      <c r="P42" s="884"/>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36" priority="29">
      <formula>N19&gt;0</formula>
    </cfRule>
    <cfRule type="expression" dxfId="373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34" priority="23">
      <formula>F22&gt;0</formula>
    </cfRule>
    <cfRule type="expression" dxfId="3733" priority="24">
      <formula>F22&lt;0</formula>
    </cfRule>
  </conditionalFormatting>
  <conditionalFormatting sqref="H22:H31">
    <cfRule type="expression" dxfId="3732" priority="21">
      <formula>H22&gt;0</formula>
    </cfRule>
    <cfRule type="expression" dxfId="3731" priority="22">
      <formula>H22&lt;0</formula>
    </cfRule>
  </conditionalFormatting>
  <conditionalFormatting sqref="I21:J31">
    <cfRule type="expression" dxfId="3730" priority="19">
      <formula>I21&gt;0</formula>
    </cfRule>
    <cfRule type="expression" dxfId="3729" priority="20">
      <formula>I21&lt;0</formula>
    </cfRule>
  </conditionalFormatting>
  <conditionalFormatting sqref="Q8">
    <cfRule type="expression" dxfId="3728" priority="11">
      <formula>Q8&gt;0</formula>
    </cfRule>
    <cfRule type="expression" dxfId="3727" priority="12">
      <formula>Q8&lt;0</formula>
    </cfRule>
  </conditionalFormatting>
  <conditionalFormatting sqref="Q7">
    <cfRule type="expression" dxfId="3726" priority="13">
      <formula>Q7&gt;0</formula>
    </cfRule>
    <cfRule type="expression" dxfId="3725" priority="14">
      <formula>Q7&lt;0</formula>
    </cfRule>
  </conditionalFormatting>
  <conditionalFormatting sqref="F56:F66">
    <cfRule type="expression" dxfId="3724" priority="9">
      <formula>F56&gt;0</formula>
    </cfRule>
    <cfRule type="expression" dxfId="3723" priority="10">
      <formula>F56&lt;0</formula>
    </cfRule>
  </conditionalFormatting>
  <conditionalFormatting sqref="H56:H66">
    <cfRule type="expression" dxfId="3722" priority="7">
      <formula>H56&gt;0</formula>
    </cfRule>
    <cfRule type="expression" dxfId="3721" priority="8">
      <formula>H56&lt;0</formula>
    </cfRule>
  </conditionalFormatting>
  <conditionalFormatting sqref="I56:I66">
    <cfRule type="expression" dxfId="3720" priority="5">
      <formula>I56&gt;0</formula>
    </cfRule>
    <cfRule type="expression" dxfId="3719" priority="6">
      <formula>I56&lt;0</formula>
    </cfRule>
  </conditionalFormatting>
  <conditionalFormatting sqref="F21">
    <cfRule type="expression" dxfId="3718" priority="3">
      <formula>F21&gt;0</formula>
    </cfRule>
    <cfRule type="expression" dxfId="3717" priority="4">
      <formula>F21&lt;0</formula>
    </cfRule>
  </conditionalFormatting>
  <conditionalFormatting sqref="H21">
    <cfRule type="expression" dxfId="3716" priority="1">
      <formula>H21&gt;0</formula>
    </cfRule>
    <cfRule type="expression" dxfId="371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14" priority="64">
      <formula>N23&gt;0</formula>
    </cfRule>
    <cfRule type="expression" dxfId="371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12" priority="58">
      <formula>F79&gt;0</formula>
    </cfRule>
    <cfRule type="expression" dxfId="3711" priority="59">
      <formula>F79&lt;0</formula>
    </cfRule>
  </conditionalFormatting>
  <conditionalFormatting sqref="H79:H97 H101:H118">
    <cfRule type="expression" dxfId="3710" priority="56">
      <formula>H79&gt;0</formula>
    </cfRule>
    <cfRule type="expression" dxfId="3709" priority="57">
      <formula>H79&lt;0</formula>
    </cfRule>
  </conditionalFormatting>
  <conditionalFormatting sqref="I75:I97 I100:I118">
    <cfRule type="expression" dxfId="3708" priority="54">
      <formula>I75&gt;0</formula>
    </cfRule>
    <cfRule type="expression" dxfId="3707" priority="55">
      <formula>I75&lt;0</formula>
    </cfRule>
  </conditionalFormatting>
  <conditionalFormatting sqref="Q7">
    <cfRule type="expression" dxfId="3706" priority="52">
      <formula>Q7&gt;0</formula>
    </cfRule>
    <cfRule type="expression" dxfId="3705" priority="53">
      <formula>Q7&lt;0</formula>
    </cfRule>
  </conditionalFormatting>
  <conditionalFormatting sqref="Q8">
    <cfRule type="expression" dxfId="3704" priority="50">
      <formula>Q8&gt;0</formula>
    </cfRule>
    <cfRule type="expression" dxfId="3703" priority="51">
      <formula>Q8&lt;0</formula>
    </cfRule>
  </conditionalFormatting>
  <conditionalFormatting sqref="F75:F78">
    <cfRule type="expression" dxfId="3702" priority="48">
      <formula>F75&gt;0</formula>
    </cfRule>
    <cfRule type="expression" dxfId="3701" priority="49">
      <formula>F75&lt;0</formula>
    </cfRule>
  </conditionalFormatting>
  <conditionalFormatting sqref="H75:H78">
    <cfRule type="expression" dxfId="3700" priority="46">
      <formula>H75&gt;0</formula>
    </cfRule>
    <cfRule type="expression" dxfId="3699" priority="47">
      <formula>H75&lt;0</formula>
    </cfRule>
  </conditionalFormatting>
  <conditionalFormatting sqref="F100:F114">
    <cfRule type="expression" dxfId="3698" priority="40">
      <formula>F100&gt;0</formula>
    </cfRule>
    <cfRule type="expression" dxfId="3697" priority="41">
      <formula>F100&lt;0</formula>
    </cfRule>
  </conditionalFormatting>
  <conditionalFormatting sqref="H100:H114">
    <cfRule type="expression" dxfId="3696" priority="38">
      <formula>H100&gt;0</formula>
    </cfRule>
    <cfRule type="expression" dxfId="3695" priority="39">
      <formula>H100&lt;0</formula>
    </cfRule>
  </conditionalFormatting>
  <conditionalFormatting sqref="F29:F67">
    <cfRule type="expression" dxfId="3694" priority="36">
      <formula>F29&gt;0</formula>
    </cfRule>
    <cfRule type="expression" dxfId="3693" priority="37">
      <formula>F29&lt;0</formula>
    </cfRule>
  </conditionalFormatting>
  <conditionalFormatting sqref="H29:H63">
    <cfRule type="expression" dxfId="3692" priority="34">
      <formula>H29&gt;0</formula>
    </cfRule>
    <cfRule type="expression" dxfId="3691" priority="35">
      <formula>H29&lt;0</formula>
    </cfRule>
  </conditionalFormatting>
  <conditionalFormatting sqref="J38:J68">
    <cfRule type="expression" dxfId="3690" priority="32">
      <formula>J38&gt;0</formula>
    </cfRule>
    <cfRule type="expression" dxfId="3689" priority="33">
      <formula>J38&lt;0</formula>
    </cfRule>
  </conditionalFormatting>
  <conditionalFormatting sqref="J43">
    <cfRule type="expression" dxfId="3688" priority="30">
      <formula>J43&gt;0</formula>
    </cfRule>
    <cfRule type="expression" dxfId="3687" priority="31">
      <formula>J43&lt;0</formula>
    </cfRule>
  </conditionalFormatting>
  <conditionalFormatting sqref="Q9">
    <cfRule type="expression" dxfId="3686" priority="24">
      <formula>Q9&gt;0</formula>
    </cfRule>
    <cfRule type="expression" dxfId="3685" priority="25">
      <formula>Q9&lt;0</formula>
    </cfRule>
  </conditionalFormatting>
  <conditionalFormatting sqref="R4">
    <cfRule type="expression" dxfId="3684" priority="26">
      <formula>R4&gt;0</formula>
    </cfRule>
    <cfRule type="expression" dxfId="368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82" priority="21">
      <formula>F120&gt;0</formula>
    </cfRule>
    <cfRule type="expression" dxfId="3681" priority="22">
      <formula>F120&lt;0</formula>
    </cfRule>
  </conditionalFormatting>
  <conditionalFormatting sqref="H120:H160">
    <cfRule type="expression" dxfId="3680" priority="19">
      <formula>H120&gt;0</formula>
    </cfRule>
    <cfRule type="expression" dxfId="3679" priority="20">
      <formula>H120&lt;0</formula>
    </cfRule>
  </conditionalFormatting>
  <conditionalFormatting sqref="J129:J160">
    <cfRule type="expression" dxfId="3678" priority="17">
      <formula>J129&gt;0</formula>
    </cfRule>
    <cfRule type="expression" dxfId="3677" priority="18">
      <formula>J129&lt;0</formula>
    </cfRule>
  </conditionalFormatting>
  <conditionalFormatting sqref="J134">
    <cfRule type="expression" dxfId="3676" priority="15">
      <formula>J134&gt;0</formula>
    </cfRule>
    <cfRule type="expression" dxfId="3675" priority="16">
      <formula>J134&lt;0</formula>
    </cfRule>
  </conditionalFormatting>
  <conditionalFormatting sqref="J31:J40">
    <cfRule type="expression" dxfId="3674" priority="13">
      <formula>J31&gt;0</formula>
    </cfRule>
    <cfRule type="expression" dxfId="3673" priority="14">
      <formula>J31&lt;0</formula>
    </cfRule>
  </conditionalFormatting>
  <conditionalFormatting sqref="J36:J37">
    <cfRule type="expression" dxfId="3672" priority="11">
      <formula>J36&gt;0</formula>
    </cfRule>
    <cfRule type="expression" dxfId="3671" priority="12">
      <formula>J36&lt;0</formula>
    </cfRule>
  </conditionalFormatting>
  <conditionalFormatting sqref="Q10">
    <cfRule type="expression" dxfId="3670" priority="9">
      <formula>Q10&gt;0</formula>
    </cfRule>
    <cfRule type="expression" dxfId="3669" priority="10">
      <formula>Q10&lt;0</formula>
    </cfRule>
  </conditionalFormatting>
  <conditionalFormatting sqref="K38:K55 K57:K68">
    <cfRule type="expression" dxfId="3668" priority="7">
      <formula>K38&gt;0</formula>
    </cfRule>
    <cfRule type="expression" dxfId="3667" priority="8">
      <formula>K38&lt;0</formula>
    </cfRule>
  </conditionalFormatting>
  <conditionalFormatting sqref="K43">
    <cfRule type="expression" dxfId="3666" priority="5">
      <formula>K43&gt;0</formula>
    </cfRule>
    <cfRule type="expression" dxfId="3665" priority="6">
      <formula>K43&lt;0</formula>
    </cfRule>
  </conditionalFormatting>
  <conditionalFormatting sqref="K31:K40">
    <cfRule type="expression" dxfId="3664" priority="3">
      <formula>K31&gt;0</formula>
    </cfRule>
    <cfRule type="expression" dxfId="3663" priority="4">
      <formula>K31&lt;0</formula>
    </cfRule>
  </conditionalFormatting>
  <conditionalFormatting sqref="K36:K37">
    <cfRule type="expression" dxfId="3662" priority="1">
      <formula>K36&gt;0</formula>
    </cfRule>
    <cfRule type="expression" dxfId="366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10" si="0">C2*D2+E2</f>
        <v>3999</v>
      </c>
      <c r="G2" s="368">
        <v>43363</v>
      </c>
      <c r="H2" s="7">
        <v>50</v>
      </c>
      <c r="I2" s="43">
        <v>90.9</v>
      </c>
      <c r="J2" s="43">
        <v>0.06</v>
      </c>
      <c r="K2" s="43">
        <f t="shared" ref="K2:K7" si="1">H2*I2-J2</f>
        <v>4544.9399999999996</v>
      </c>
      <c r="L2" s="72">
        <v>43347</v>
      </c>
      <c r="M2" s="43">
        <v>19</v>
      </c>
      <c r="O2" s="11" t="s">
        <v>57</v>
      </c>
      <c r="Q2">
        <f>C18-H18</f>
        <v>200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70.894250000000014</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75.349999999999994</v>
      </c>
      <c r="R4" s="425">
        <v>-0.01</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15069.999999999998</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14178.850000000002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891.149999999996</v>
      </c>
      <c r="R7">
        <v>100</v>
      </c>
    </row>
    <row r="8" spans="1:21" x14ac:dyDescent="0.25">
      <c r="B8" s="72">
        <v>43531</v>
      </c>
      <c r="C8" s="4">
        <v>100</v>
      </c>
      <c r="D8" s="3">
        <v>76.2</v>
      </c>
      <c r="E8" s="3">
        <v>0</v>
      </c>
      <c r="F8" s="3">
        <f t="shared" si="0"/>
        <v>7620</v>
      </c>
      <c r="G8" s="4"/>
      <c r="H8" s="161"/>
      <c r="I8" s="3"/>
      <c r="J8" s="3"/>
      <c r="K8" s="3"/>
      <c r="L8" s="4"/>
      <c r="M8" s="4"/>
      <c r="O8" s="11" t="s">
        <v>179</v>
      </c>
      <c r="P8" s="33"/>
      <c r="Q8" s="2">
        <f>K18+M18-F18+Q2*Q4</f>
        <v>891.149999999996</v>
      </c>
    </row>
    <row r="9" spans="1:21" x14ac:dyDescent="0.25">
      <c r="B9" s="404">
        <v>43549</v>
      </c>
      <c r="C9" s="4">
        <v>50</v>
      </c>
      <c r="D9" s="3">
        <v>76.88</v>
      </c>
      <c r="E9" s="3">
        <v>0</v>
      </c>
      <c r="F9" s="3">
        <f t="shared" si="0"/>
        <v>3844</v>
      </c>
      <c r="G9" s="4"/>
      <c r="H9" s="161"/>
      <c r="I9" s="3"/>
      <c r="J9" s="3"/>
      <c r="K9" s="3"/>
      <c r="L9" s="4"/>
      <c r="M9" s="4"/>
      <c r="O9" s="11" t="s">
        <v>204</v>
      </c>
      <c r="Q9" s="134">
        <f>IF(Q2=0, 0, Q8/Q6)</f>
        <v>6.2850654319637766E-2</v>
      </c>
      <c r="T9" s="1">
        <v>43537</v>
      </c>
      <c r="U9" t="s">
        <v>1386</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2.0172528201725284E-2</v>
      </c>
      <c r="R11">
        <v>0.38</v>
      </c>
    </row>
    <row r="12" spans="1:21" x14ac:dyDescent="0.25">
      <c r="H12" s="70"/>
      <c r="O12" s="11" t="s">
        <v>82</v>
      </c>
      <c r="Q12" s="1" t="s">
        <v>1369</v>
      </c>
    </row>
    <row r="13" spans="1:21" x14ac:dyDescent="0.25">
      <c r="H13" s="70"/>
      <c r="O13" s="11" t="s">
        <v>947</v>
      </c>
      <c r="Q13" s="2">
        <f>Q4/6.49</f>
        <v>11.610169491525422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SUM(C2:C10)</f>
        <v>500</v>
      </c>
      <c r="D18" s="18"/>
      <c r="E18" s="18"/>
      <c r="F18" s="18">
        <f>SUM(F2:F10)</f>
        <v>40455.5</v>
      </c>
      <c r="G18" s="14"/>
      <c r="H18" s="71">
        <f>SUM(H2:H8)</f>
        <v>300</v>
      </c>
      <c r="I18" s="18"/>
      <c r="J18" s="18"/>
      <c r="K18" s="18">
        <f>SUM(K2:K8)</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82.885000000000005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82.131500000000003</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81.378</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80.624499999999998</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79.870999999999995</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79.117499999999993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78.36399999999999</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77.610500000000002</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5" si="8">(E31-D31)/D31</f>
        <v>3.7375213050888645E-2</v>
      </c>
      <c r="I31" s="39"/>
      <c r="J31" s="39"/>
      <c r="K31" s="39"/>
      <c r="L31" s="155"/>
      <c r="O31" s="81">
        <v>1.02</v>
      </c>
      <c r="P31" s="81">
        <f t="shared" si="2"/>
        <v>76.856999999999999</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76.103499999999997</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75.349999999999994</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74.596499999999992</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73.842999999999989</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73.089499999999987</v>
      </c>
    </row>
    <row r="37" spans="1:17" x14ac:dyDescent="0.25">
      <c r="A37" s="33">
        <v>0</v>
      </c>
      <c r="B37" s="164">
        <v>43405</v>
      </c>
      <c r="C37" s="10">
        <v>50</v>
      </c>
      <c r="D37" s="39">
        <v>70.023600000000002</v>
      </c>
      <c r="E37" s="39">
        <v>90.92</v>
      </c>
      <c r="F37" s="778">
        <f t="shared" ref="F37:F55" si="9">C37*(E37-D37)</f>
        <v>1044.82</v>
      </c>
      <c r="G37" s="39">
        <f t="shared" ref="G37:G55" si="10">D37*C37</f>
        <v>3501.1800000000003</v>
      </c>
      <c r="H37" s="179">
        <f t="shared" si="8"/>
        <v>0.29841939003421702</v>
      </c>
      <c r="I37" s="39"/>
      <c r="J37" s="39"/>
      <c r="K37" s="39">
        <v>14.01</v>
      </c>
      <c r="L37" s="39"/>
      <c r="O37" s="81">
        <v>0.96</v>
      </c>
      <c r="P37" s="81">
        <f t="shared" si="2"/>
        <v>72.335999999999999</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71.582499999999996</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70.828999999999994</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70.075500000000005</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69.322000000000003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68.5685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67.814999999999998</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60" priority="29">
      <formula>Q7&gt;0</formula>
    </cfRule>
    <cfRule type="expression" dxfId="3659" priority="30">
      <formula>Q7&lt;0</formula>
    </cfRule>
  </conditionalFormatting>
  <conditionalFormatting sqref="Q8">
    <cfRule type="expression" dxfId="3658" priority="27">
      <formula>Q8&gt;0</formula>
    </cfRule>
    <cfRule type="expression" dxfId="3657" priority="28">
      <formula>Q8&lt;0</formula>
    </cfRule>
  </conditionalFormatting>
  <conditionalFormatting sqref="F33:F63">
    <cfRule type="expression" dxfId="3656" priority="25">
      <formula>F33&gt;0</formula>
    </cfRule>
    <cfRule type="expression" dxfId="3655" priority="26">
      <formula>F33&lt;0</formula>
    </cfRule>
  </conditionalFormatting>
  <conditionalFormatting sqref="H33:H63">
    <cfRule type="expression" dxfId="3654" priority="23">
      <formula>H33&gt;0</formula>
    </cfRule>
    <cfRule type="expression" dxfId="3653" priority="24">
      <formula>H33&lt;0</formula>
    </cfRule>
  </conditionalFormatting>
  <conditionalFormatting sqref="Q10">
    <cfRule type="expression" dxfId="3652" priority="21">
      <formula>Q10&gt;0</formula>
    </cfRule>
    <cfRule type="expression" dxfId="3651" priority="22">
      <formula>Q10&lt;0</formula>
    </cfRule>
  </conditionalFormatting>
  <conditionalFormatting sqref="J25:J38">
    <cfRule type="expression" dxfId="3650" priority="19">
      <formula>J25&gt;0</formula>
    </cfRule>
    <cfRule type="expression" dxfId="3649" priority="20">
      <formula>J25&lt;0</formula>
    </cfRule>
  </conditionalFormatting>
  <conditionalFormatting sqref="L25:L38">
    <cfRule type="expression" dxfId="3648" priority="15">
      <formula>L25&gt;0</formula>
    </cfRule>
    <cfRule type="expression" dxfId="3647" priority="16">
      <formula>L25&lt;0</formula>
    </cfRule>
  </conditionalFormatting>
  <conditionalFormatting sqref="F89:F110">
    <cfRule type="expression" dxfId="3646" priority="13">
      <formula>F89&gt;0</formula>
    </cfRule>
    <cfRule type="expression" dxfId="3645" priority="14">
      <formula>F89&lt;0</formula>
    </cfRule>
  </conditionalFormatting>
  <conditionalFormatting sqref="H89:H110">
    <cfRule type="expression" dxfId="3644" priority="11">
      <formula>H89&gt;0</formula>
    </cfRule>
    <cfRule type="expression" dxfId="3643" priority="12">
      <formula>H89&lt;0</formula>
    </cfRule>
  </conditionalFormatting>
  <conditionalFormatting sqref="J89:J102">
    <cfRule type="expression" dxfId="3642" priority="9">
      <formula>J89&gt;0</formula>
    </cfRule>
    <cfRule type="expression" dxfId="3641" priority="10">
      <formula>J89&lt;0</formula>
    </cfRule>
  </conditionalFormatting>
  <conditionalFormatting sqref="K89:K102">
    <cfRule type="expression" dxfId="3640" priority="7">
      <formula>K89&gt;0</formula>
    </cfRule>
    <cfRule type="expression" dxfId="3639" priority="8">
      <formula>K89&lt;0</formula>
    </cfRule>
  </conditionalFormatting>
  <conditionalFormatting sqref="L89:L102">
    <cfRule type="expression" dxfId="3638" priority="5">
      <formula>L89&gt;0</formula>
    </cfRule>
    <cfRule type="expression" dxfId="3637" priority="6">
      <formula>L89&lt;0</formula>
    </cfRule>
  </conditionalFormatting>
  <conditionalFormatting sqref="F25:F32">
    <cfRule type="expression" dxfId="3636" priority="3">
      <formula>F25&gt;0</formula>
    </cfRule>
    <cfRule type="expression" dxfId="3635" priority="4">
      <formula>F25&lt;0</formula>
    </cfRule>
  </conditionalFormatting>
  <conditionalFormatting sqref="H25:H32">
    <cfRule type="expression" dxfId="3634" priority="1">
      <formula>H25&gt;0</formula>
    </cfRule>
    <cfRule type="expression" dxfId="3633"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32" priority="33">
      <formula>F54&gt;0</formula>
    </cfRule>
    <cfRule type="expression" dxfId="3631" priority="34">
      <formula>F54&lt;0</formula>
    </cfRule>
  </conditionalFormatting>
  <conditionalFormatting sqref="Q7">
    <cfRule type="expression" dxfId="3630" priority="31">
      <formula>Q7&gt;0</formula>
    </cfRule>
    <cfRule type="expression" dxfId="3629" priority="32">
      <formula>Q7&lt;0</formula>
    </cfRule>
  </conditionalFormatting>
  <conditionalFormatting sqref="Q8">
    <cfRule type="expression" dxfId="3628" priority="29">
      <formula>Q8&gt;0</formula>
    </cfRule>
    <cfRule type="expression" dxfId="3627" priority="30">
      <formula>Q8&lt;0</formula>
    </cfRule>
  </conditionalFormatting>
  <conditionalFormatting sqref="F31:F53">
    <cfRule type="expression" dxfId="3626" priority="27">
      <formula>F31&gt;0</formula>
    </cfRule>
    <cfRule type="expression" dxfId="3625" priority="28">
      <formula>F31&lt;0</formula>
    </cfRule>
  </conditionalFormatting>
  <conditionalFormatting sqref="H31:H53">
    <cfRule type="expression" dxfId="3624" priority="25">
      <formula>H31&gt;0</formula>
    </cfRule>
    <cfRule type="expression" dxfId="3623" priority="26">
      <formula>H31&lt;0</formula>
    </cfRule>
  </conditionalFormatting>
  <conditionalFormatting sqref="Q10">
    <cfRule type="expression" dxfId="3622" priority="23">
      <formula>Q10&gt;0</formula>
    </cfRule>
    <cfRule type="expression" dxfId="3621" priority="24">
      <formula>Q10&lt;0</formula>
    </cfRule>
  </conditionalFormatting>
  <conditionalFormatting sqref="J25:J38">
    <cfRule type="expression" dxfId="3620" priority="21">
      <formula>J25&gt;0</formula>
    </cfRule>
    <cfRule type="expression" dxfId="3619" priority="22">
      <formula>J25&lt;0</formula>
    </cfRule>
  </conditionalFormatting>
  <conditionalFormatting sqref="L25:L38">
    <cfRule type="expression" dxfId="3618" priority="17">
      <formula>L25&gt;0</formula>
    </cfRule>
    <cfRule type="expression" dxfId="3617" priority="18">
      <formula>L25&lt;0</formula>
    </cfRule>
  </conditionalFormatting>
  <conditionalFormatting sqref="F89:F110">
    <cfRule type="expression" dxfId="3616" priority="15">
      <formula>F89&gt;0</formula>
    </cfRule>
    <cfRule type="expression" dxfId="3615" priority="16">
      <formula>F89&lt;0</formula>
    </cfRule>
  </conditionalFormatting>
  <conditionalFormatting sqref="H89:H110">
    <cfRule type="expression" dxfId="3614" priority="13">
      <formula>H89&gt;0</formula>
    </cfRule>
    <cfRule type="expression" dxfId="3613" priority="14">
      <formula>H89&lt;0</formula>
    </cfRule>
  </conditionalFormatting>
  <conditionalFormatting sqref="J89:J102">
    <cfRule type="expression" dxfId="3612" priority="11">
      <formula>J89&gt;0</formula>
    </cfRule>
    <cfRule type="expression" dxfId="3611" priority="12">
      <formula>J89&lt;0</formula>
    </cfRule>
  </conditionalFormatting>
  <conditionalFormatting sqref="K89:K102">
    <cfRule type="expression" dxfId="3610" priority="9">
      <formula>K89&gt;0</formula>
    </cfRule>
    <cfRule type="expression" dxfId="3609" priority="10">
      <formula>K89&lt;0</formula>
    </cfRule>
  </conditionalFormatting>
  <conditionalFormatting sqref="L89:L102">
    <cfRule type="expression" dxfId="3608" priority="7">
      <formula>L89&gt;0</formula>
    </cfRule>
    <cfRule type="expression" dxfId="3607" priority="8">
      <formula>L89&lt;0</formula>
    </cfRule>
  </conditionalFormatting>
  <conditionalFormatting sqref="F25:F30">
    <cfRule type="expression" dxfId="3606" priority="5">
      <formula>F25&gt;0</formula>
    </cfRule>
    <cfRule type="expression" dxfId="3605" priority="6">
      <formula>F25&lt;0</formula>
    </cfRule>
  </conditionalFormatting>
  <conditionalFormatting sqref="H25:H30">
    <cfRule type="expression" dxfId="3604" priority="3">
      <formula>H25&gt;0</formula>
    </cfRule>
    <cfRule type="expression" dxfId="3603" priority="4">
      <formula>H25&lt;0</formula>
    </cfRule>
  </conditionalFormatting>
  <conditionalFormatting sqref="J45">
    <cfRule type="expression" dxfId="3602" priority="1">
      <formula>J45&gt;0</formula>
    </cfRule>
    <cfRule type="expression" dxfId="3601"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4" t="s">
        <v>78</v>
      </c>
      <c r="P42" s="884"/>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00" priority="35">
      <formula>N19&gt;0</formula>
    </cfRule>
    <cfRule type="expression" dxfId="359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98" priority="21">
      <formula>F25&gt;0</formula>
    </cfRule>
    <cfRule type="expression" dxfId="3597" priority="22">
      <formula>F25&lt;0</formula>
    </cfRule>
  </conditionalFormatting>
  <conditionalFormatting sqref="H25:H47">
    <cfRule type="expression" dxfId="3596" priority="19">
      <formula>H25&gt;0</formula>
    </cfRule>
    <cfRule type="expression" dxfId="3595" priority="20">
      <formula>H25&lt;0</formula>
    </cfRule>
  </conditionalFormatting>
  <conditionalFormatting sqref="I25:I27">
    <cfRule type="expression" dxfId="3594" priority="15">
      <formula>I25&gt;0</formula>
    </cfRule>
    <cfRule type="expression" dxfId="3593" priority="16">
      <formula>I25&lt;0</formula>
    </cfRule>
  </conditionalFormatting>
  <conditionalFormatting sqref="Q7">
    <cfRule type="expression" dxfId="3592" priority="5">
      <formula>Q7&gt;0</formula>
    </cfRule>
    <cfRule type="expression" dxfId="3591" priority="6">
      <formula>Q7&lt;0</formula>
    </cfRule>
  </conditionalFormatting>
  <conditionalFormatting sqref="Q8">
    <cfRule type="expression" dxfId="3590" priority="3">
      <formula>Q8&gt;0</formula>
    </cfRule>
    <cfRule type="expression" dxfId="358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4" t="s">
        <v>78</v>
      </c>
      <c r="P40" s="884"/>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88" priority="9">
      <formula>F36&gt;0</formula>
    </cfRule>
    <cfRule type="expression" dxfId="3587" priority="10">
      <formula>F36&lt;0</formula>
    </cfRule>
  </conditionalFormatting>
  <conditionalFormatting sqref="F25:F35">
    <cfRule type="expression" dxfId="3586" priority="7">
      <formula>F25&gt;0</formula>
    </cfRule>
    <cfRule type="expression" dxfId="3585" priority="8">
      <formula>F25&lt;0</formula>
    </cfRule>
  </conditionalFormatting>
  <conditionalFormatting sqref="H25:H35">
    <cfRule type="expression" dxfId="3584" priority="5">
      <formula>H25&gt;0</formula>
    </cfRule>
    <cfRule type="expression" dxfId="3583" priority="6">
      <formula>H25&lt;0</formula>
    </cfRule>
  </conditionalFormatting>
  <conditionalFormatting sqref="Q7">
    <cfRule type="expression" dxfId="3582" priority="3">
      <formula>Q7&gt;0</formula>
    </cfRule>
    <cfRule type="expression" dxfId="3581" priority="4">
      <formula>Q7&lt;0</formula>
    </cfRule>
  </conditionalFormatting>
  <conditionalFormatting sqref="Q8">
    <cfRule type="expression" dxfId="3580" priority="1">
      <formula>Q8&gt;0</formula>
    </cfRule>
    <cfRule type="expression" dxfId="357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4" t="s">
        <v>78</v>
      </c>
      <c r="P40" s="884"/>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78" priority="37">
      <formula>F25&gt;0</formula>
    </cfRule>
    <cfRule type="expression" dxfId="3577" priority="38">
      <formula>F25&lt;0</formula>
    </cfRule>
  </conditionalFormatting>
  <conditionalFormatting sqref="Q7">
    <cfRule type="expression" dxfId="3576" priority="35">
      <formula>Q7&gt;0</formula>
    </cfRule>
    <cfRule type="expression" dxfId="3575" priority="36">
      <formula>Q7&lt;0</formula>
    </cfRule>
  </conditionalFormatting>
  <conditionalFormatting sqref="Q8">
    <cfRule type="expression" dxfId="3574" priority="33">
      <formula>Q8&gt;0</formula>
    </cfRule>
    <cfRule type="expression" dxfId="3573" priority="34">
      <formula>Q8&lt;0</formula>
    </cfRule>
  </conditionalFormatting>
  <conditionalFormatting sqref="F44:F46">
    <cfRule type="expression" dxfId="3572" priority="31">
      <formula>F44&gt;0</formula>
    </cfRule>
    <cfRule type="expression" dxfId="3571" priority="32">
      <formula>F44&lt;0</formula>
    </cfRule>
  </conditionalFormatting>
  <conditionalFormatting sqref="H44:H46">
    <cfRule type="expression" dxfId="3570" priority="29">
      <formula>H44&gt;0</formula>
    </cfRule>
    <cfRule type="expression" dxfId="3569" priority="30">
      <formula>H44&lt;0</formula>
    </cfRule>
  </conditionalFormatting>
  <conditionalFormatting sqref="F89:F110">
    <cfRule type="expression" dxfId="3568" priority="27">
      <formula>F89&gt;0</formula>
    </cfRule>
    <cfRule type="expression" dxfId="3567" priority="28">
      <formula>F89&lt;0</formula>
    </cfRule>
  </conditionalFormatting>
  <conditionalFormatting sqref="H89:H110">
    <cfRule type="expression" dxfId="3566" priority="25">
      <formula>H89&gt;0</formula>
    </cfRule>
    <cfRule type="expression" dxfId="3565" priority="26">
      <formula>H89&lt;0</formula>
    </cfRule>
  </conditionalFormatting>
  <conditionalFormatting sqref="Q10">
    <cfRule type="expression" dxfId="3564" priority="23">
      <formula>Q10&gt;0</formula>
    </cfRule>
    <cfRule type="expression" dxfId="3563" priority="24">
      <formula>Q10&lt;0</formula>
    </cfRule>
  </conditionalFormatting>
  <conditionalFormatting sqref="J25:J38">
    <cfRule type="expression" dxfId="3562" priority="21">
      <formula>J25&gt;0</formula>
    </cfRule>
    <cfRule type="expression" dxfId="3561" priority="22">
      <formula>J25&lt;0</formula>
    </cfRule>
  </conditionalFormatting>
  <conditionalFormatting sqref="K25:K38">
    <cfRule type="expression" dxfId="3560" priority="19">
      <formula>K25&gt;0</formula>
    </cfRule>
    <cfRule type="expression" dxfId="3559" priority="20">
      <formula>K25&lt;0</formula>
    </cfRule>
  </conditionalFormatting>
  <conditionalFormatting sqref="L25:L38">
    <cfRule type="expression" dxfId="3558" priority="17">
      <formula>L25&gt;0</formula>
    </cfRule>
    <cfRule type="expression" dxfId="3557" priority="18">
      <formula>L25&lt;0</formula>
    </cfRule>
  </conditionalFormatting>
  <conditionalFormatting sqref="J40">
    <cfRule type="expression" dxfId="3556" priority="15">
      <formula>J40&gt;0</formula>
    </cfRule>
    <cfRule type="expression" dxfId="3555" priority="16">
      <formula>J40&lt;0</formula>
    </cfRule>
  </conditionalFormatting>
  <conditionalFormatting sqref="L39">
    <cfRule type="expression" dxfId="3554" priority="11">
      <formula>L39&gt;0</formula>
    </cfRule>
    <cfRule type="expression" dxfId="3553" priority="12">
      <formula>L39&lt;0</formula>
    </cfRule>
  </conditionalFormatting>
  <conditionalFormatting sqref="F39">
    <cfRule type="expression" dxfId="3552" priority="9">
      <formula>F39&gt;0</formula>
    </cfRule>
    <cfRule type="expression" dxfId="3551" priority="10">
      <formula>F39&lt;0</formula>
    </cfRule>
  </conditionalFormatting>
  <conditionalFormatting sqref="H39">
    <cfRule type="expression" dxfId="3550" priority="7">
      <formula>H39&gt;0</formula>
    </cfRule>
    <cfRule type="expression" dxfId="3549" priority="8">
      <formula>H39&lt;0</formula>
    </cfRule>
  </conditionalFormatting>
  <conditionalFormatting sqref="J41">
    <cfRule type="expression" dxfId="3548" priority="5">
      <formula>J41&gt;0</formula>
    </cfRule>
    <cfRule type="expression" dxfId="3547" priority="6">
      <formula>J41&lt;0</formula>
    </cfRule>
  </conditionalFormatting>
  <conditionalFormatting sqref="J43">
    <cfRule type="expression" dxfId="3546" priority="3">
      <formula>J43&gt;0</formula>
    </cfRule>
    <cfRule type="expression" dxfId="3545" priority="4">
      <formula>J43&lt;0</formula>
    </cfRule>
  </conditionalFormatting>
  <conditionalFormatting sqref="J44">
    <cfRule type="expression" dxfId="3544" priority="1">
      <formula>J44&gt;0</formula>
    </cfRule>
    <cfRule type="expression" dxfId="354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4" t="s">
        <v>78</v>
      </c>
      <c r="Q39" s="884"/>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42" priority="31">
      <formula>F29&gt;0</formula>
    </cfRule>
    <cfRule type="expression" dxfId="3541" priority="32">
      <formula>F29&lt;0</formula>
    </cfRule>
  </conditionalFormatting>
  <conditionalFormatting sqref="F29 F31:F35">
    <cfRule type="expression" dxfId="3540" priority="33">
      <formula>F29&gt;0</formula>
    </cfRule>
    <cfRule type="expression" dxfId="3539" priority="34">
      <formula>F29&lt;0</formula>
    </cfRule>
  </conditionalFormatting>
  <conditionalFormatting sqref="H29 H31:H35">
    <cfRule type="expression" dxfId="3538" priority="29">
      <formula>H29&gt;0</formula>
    </cfRule>
    <cfRule type="expression" dxfId="3537" priority="30">
      <formula>H29&lt;0</formula>
    </cfRule>
  </conditionalFormatting>
  <conditionalFormatting sqref="F21:F28">
    <cfRule type="expression" dxfId="3536" priority="27">
      <formula>F21&gt;0</formula>
    </cfRule>
    <cfRule type="expression" dxfId="3535" priority="28">
      <formula>F21&lt;0</formula>
    </cfRule>
  </conditionalFormatting>
  <conditionalFormatting sqref="H21:H28">
    <cfRule type="expression" dxfId="3534" priority="25">
      <formula>H21&gt;0</formula>
    </cfRule>
    <cfRule type="expression" dxfId="3533" priority="26">
      <formula>H21&lt;0</formula>
    </cfRule>
  </conditionalFormatting>
  <conditionalFormatting sqref="Q8">
    <cfRule type="expression" dxfId="3532" priority="21">
      <formula>Q8&gt;0</formula>
    </cfRule>
    <cfRule type="expression" dxfId="3531" priority="22">
      <formula>Q8&lt;0</formula>
    </cfRule>
  </conditionalFormatting>
  <conditionalFormatting sqref="Q7">
    <cfRule type="expression" dxfId="3530" priority="23">
      <formula>Q7&gt;0</formula>
    </cfRule>
    <cfRule type="expression" dxfId="3529" priority="24">
      <formula>Q7&lt;0</formula>
    </cfRule>
  </conditionalFormatting>
  <conditionalFormatting sqref="F30">
    <cfRule type="expression" dxfId="3528" priority="19">
      <formula>F30&gt;0</formula>
    </cfRule>
    <cfRule type="expression" dxfId="3527" priority="20">
      <formula>F30&lt;0</formula>
    </cfRule>
  </conditionalFormatting>
  <conditionalFormatting sqref="H30">
    <cfRule type="expression" dxfId="3526" priority="17">
      <formula>H30&gt;0</formula>
    </cfRule>
    <cfRule type="expression" dxfId="3525" priority="18">
      <formula>H30&lt;0</formula>
    </cfRule>
  </conditionalFormatting>
  <conditionalFormatting sqref="F68 F70:F74">
    <cfRule type="expression" dxfId="3524" priority="13">
      <formula>F68&gt;0</formula>
    </cfRule>
    <cfRule type="expression" dxfId="3523" priority="14">
      <formula>F68&lt;0</formula>
    </cfRule>
  </conditionalFormatting>
  <conditionalFormatting sqref="F68 F70:F74">
    <cfRule type="expression" dxfId="3522" priority="15">
      <formula>F68&gt;0</formula>
    </cfRule>
    <cfRule type="expression" dxfId="3521" priority="16">
      <formula>F68&lt;0</formula>
    </cfRule>
  </conditionalFormatting>
  <conditionalFormatting sqref="H68 H70:H74">
    <cfRule type="expression" dxfId="3520" priority="11">
      <formula>H68&gt;0</formula>
    </cfRule>
    <cfRule type="expression" dxfId="3519" priority="12">
      <formula>H68&lt;0</formula>
    </cfRule>
  </conditionalFormatting>
  <conditionalFormatting sqref="F60:F67">
    <cfRule type="expression" dxfId="3518" priority="9">
      <formula>F60&gt;0</formula>
    </cfRule>
    <cfRule type="expression" dxfId="3517" priority="10">
      <formula>F60&lt;0</formula>
    </cfRule>
  </conditionalFormatting>
  <conditionalFormatting sqref="H60:H67">
    <cfRule type="expression" dxfId="3516" priority="7">
      <formula>H60&gt;0</formula>
    </cfRule>
    <cfRule type="expression" dxfId="3515" priority="8">
      <formula>H60&lt;0</formula>
    </cfRule>
  </conditionalFormatting>
  <conditionalFormatting sqref="F69">
    <cfRule type="expression" dxfId="3514" priority="5">
      <formula>F69&gt;0</formula>
    </cfRule>
    <cfRule type="expression" dxfId="3513" priority="6">
      <formula>F69&lt;0</formula>
    </cfRule>
  </conditionalFormatting>
  <conditionalFormatting sqref="H69">
    <cfRule type="expression" dxfId="3512" priority="3">
      <formula>H69&gt;0</formula>
    </cfRule>
    <cfRule type="expression" dxfId="3511" priority="4">
      <formula>H69&lt;0</formula>
    </cfRule>
  </conditionalFormatting>
  <conditionalFormatting sqref="Q10">
    <cfRule type="expression" dxfId="3510" priority="1">
      <formula>Q10&gt;0</formula>
    </cfRule>
    <cfRule type="expression" dxfId="350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4" t="s">
        <v>78</v>
      </c>
      <c r="P40" s="884"/>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08" priority="11">
      <formula>F33&gt;0</formula>
    </cfRule>
    <cfRule type="expression" dxfId="3507" priority="12">
      <formula>F33&lt;0</formula>
    </cfRule>
  </conditionalFormatting>
  <conditionalFormatting sqref="Q7">
    <cfRule type="expression" dxfId="3506" priority="9">
      <formula>Q7&gt;0</formula>
    </cfRule>
    <cfRule type="expression" dxfId="3505" priority="10">
      <formula>Q7&lt;0</formula>
    </cfRule>
  </conditionalFormatting>
  <conditionalFormatting sqref="Q8">
    <cfRule type="expression" dxfId="3504" priority="7">
      <formula>Q8&gt;0</formula>
    </cfRule>
    <cfRule type="expression" dxfId="3503" priority="8">
      <formula>Q8&lt;0</formula>
    </cfRule>
  </conditionalFormatting>
  <conditionalFormatting sqref="F25:F32">
    <cfRule type="expression" dxfId="3502" priority="5">
      <formula>F25&gt;0</formula>
    </cfRule>
    <cfRule type="expression" dxfId="3501" priority="6">
      <formula>F25&lt;0</formula>
    </cfRule>
  </conditionalFormatting>
  <conditionalFormatting sqref="H25:H32">
    <cfRule type="expression" dxfId="3500" priority="3">
      <formula>H25&gt;0</formula>
    </cfRule>
    <cfRule type="expression" dxfId="3499" priority="4">
      <formula>H25&lt;0</formula>
    </cfRule>
  </conditionalFormatting>
  <conditionalFormatting sqref="Q10">
    <cfRule type="expression" dxfId="3498" priority="1">
      <formula>Q10&gt;0</formula>
    </cfRule>
    <cfRule type="expression" dxfId="349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4" t="s">
        <v>78</v>
      </c>
      <c r="P15" s="884"/>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96" priority="75">
      <formula>F32&gt;0</formula>
    </cfRule>
    <cfRule type="expression" dxfId="3495" priority="76">
      <formula>F32&lt;0</formula>
    </cfRule>
  </conditionalFormatting>
  <conditionalFormatting sqref="Q7">
    <cfRule type="expression" dxfId="3494" priority="73">
      <formula>Q7&gt;0</formula>
    </cfRule>
    <cfRule type="expression" dxfId="3493" priority="74">
      <formula>Q7&lt;0</formula>
    </cfRule>
  </conditionalFormatting>
  <conditionalFormatting sqref="Q8">
    <cfRule type="expression" dxfId="3492" priority="71">
      <formula>Q8&gt;0</formula>
    </cfRule>
    <cfRule type="expression" dxfId="349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90" priority="63">
      <formula>M58&gt;0</formula>
    </cfRule>
    <cfRule type="expression" dxfId="3489" priority="64">
      <formula>M58&lt;0</formula>
    </cfRule>
  </conditionalFormatting>
  <conditionalFormatting sqref="Q10">
    <cfRule type="expression" dxfId="3488" priority="61">
      <formula>Q10&gt;0</formula>
    </cfRule>
    <cfRule type="expression" dxfId="3487" priority="62">
      <formula>Q10&lt;0</formula>
    </cfRule>
  </conditionalFormatting>
  <conditionalFormatting sqref="F29:F31">
    <cfRule type="expression" dxfId="3486" priority="59">
      <formula>F29&gt;0</formula>
    </cfRule>
    <cfRule type="expression" dxfId="3485" priority="60">
      <formula>F29&lt;0</formula>
    </cfRule>
  </conditionalFormatting>
  <conditionalFormatting sqref="H29:H31">
    <cfRule type="expression" dxfId="3484" priority="57">
      <formula>H29&gt;0</formula>
    </cfRule>
    <cfRule type="expression" dxfId="3483" priority="58">
      <formula>H29&lt;0</formula>
    </cfRule>
  </conditionalFormatting>
  <conditionalFormatting sqref="F83:F94">
    <cfRule type="expression" dxfId="3482" priority="55">
      <formula>F83&gt;0</formula>
    </cfRule>
    <cfRule type="expression" dxfId="3481" priority="56">
      <formula>F83&lt;0</formula>
    </cfRule>
  </conditionalFormatting>
  <conditionalFormatting sqref="H83:H94">
    <cfRule type="expression" dxfId="3480" priority="53">
      <formula>H83&gt;0</formula>
    </cfRule>
    <cfRule type="expression" dxfId="3479" priority="54">
      <formula>H83&lt;0</formula>
    </cfRule>
  </conditionalFormatting>
  <conditionalFormatting sqref="J41">
    <cfRule type="expression" dxfId="3478" priority="51">
      <formula>J41&gt;0</formula>
    </cfRule>
    <cfRule type="expression" dxfId="3477" priority="52">
      <formula>J41&lt;0</formula>
    </cfRule>
  </conditionalFormatting>
  <conditionalFormatting sqref="J39:J47">
    <cfRule type="expression" dxfId="3476" priority="49">
      <formula>J39&gt;0</formula>
    </cfRule>
    <cfRule type="expression" dxfId="3475" priority="50">
      <formula>J39&lt;0</formula>
    </cfRule>
  </conditionalFormatting>
  <conditionalFormatting sqref="F48:F51 H48:H51">
    <cfRule type="expression" dxfId="3474" priority="47">
      <formula>F48&gt;0</formula>
    </cfRule>
    <cfRule type="expression" dxfId="3473" priority="48">
      <formula>F48&lt;0</formula>
    </cfRule>
  </conditionalFormatting>
  <conditionalFormatting sqref="J48:J57">
    <cfRule type="expression" dxfId="3472" priority="45">
      <formula>J48&gt;0</formula>
    </cfRule>
    <cfRule type="expression" dxfId="3471" priority="46">
      <formula>J48&lt;0</formula>
    </cfRule>
  </conditionalFormatting>
  <conditionalFormatting sqref="K45:K52">
    <cfRule type="expression" dxfId="3470" priority="43">
      <formula>K45&gt;0</formula>
    </cfRule>
    <cfRule type="expression" dxfId="3469" priority="44">
      <formula>K45&lt;0</formula>
    </cfRule>
  </conditionalFormatting>
  <conditionalFormatting sqref="K45:K52">
    <cfRule type="expression" dxfId="3468" priority="41">
      <formula>K45&gt;0</formula>
    </cfRule>
    <cfRule type="expression" dxfId="3467" priority="42">
      <formula>K45&lt;0</formula>
    </cfRule>
  </conditionalFormatting>
  <conditionalFormatting sqref="F102:F118 H102:H118 H120:H128 F120:F128">
    <cfRule type="expression" dxfId="3466" priority="37">
      <formula>F102&gt;0</formula>
    </cfRule>
    <cfRule type="expression" dxfId="3465" priority="38">
      <formula>F102&lt;0</formula>
    </cfRule>
  </conditionalFormatting>
  <conditionalFormatting sqref="F96:F101">
    <cfRule type="expression" dxfId="3464" priority="35">
      <formula>F96&gt;0</formula>
    </cfRule>
    <cfRule type="expression" dxfId="3463" priority="36">
      <formula>F96&lt;0</formula>
    </cfRule>
  </conditionalFormatting>
  <conditionalFormatting sqref="H96:H101">
    <cfRule type="expression" dxfId="3462" priority="33">
      <formula>H96&gt;0</formula>
    </cfRule>
    <cfRule type="expression" dxfId="3461" priority="34">
      <formula>H96&lt;0</formula>
    </cfRule>
  </conditionalFormatting>
  <conditionalFormatting sqref="J112">
    <cfRule type="expression" dxfId="3460" priority="31">
      <formula>J112&gt;0</formula>
    </cfRule>
    <cfRule type="expression" dxfId="3459" priority="32">
      <formula>J112&lt;0</formula>
    </cfRule>
  </conditionalFormatting>
  <conditionalFormatting sqref="J110:J118 J120">
    <cfRule type="expression" dxfId="3458" priority="29">
      <formula>J110&gt;0</formula>
    </cfRule>
    <cfRule type="expression" dxfId="3457" priority="30">
      <formula>J110&lt;0</formula>
    </cfRule>
  </conditionalFormatting>
  <conditionalFormatting sqref="F119 H119">
    <cfRule type="expression" dxfId="3456" priority="27">
      <formula>F119&gt;0</formula>
    </cfRule>
    <cfRule type="expression" dxfId="3455" priority="28">
      <formula>F119&lt;0</formula>
    </cfRule>
  </conditionalFormatting>
  <conditionalFormatting sqref="J119">
    <cfRule type="expression" dxfId="3454" priority="25">
      <formula>J119&gt;0</formula>
    </cfRule>
    <cfRule type="expression" dxfId="3453" priority="26">
      <formula>J119&lt;0</formula>
    </cfRule>
  </conditionalFormatting>
  <conditionalFormatting sqref="K112:K123">
    <cfRule type="expression" dxfId="3452" priority="23">
      <formula>K112&gt;0</formula>
    </cfRule>
    <cfRule type="expression" dxfId="3451" priority="24">
      <formula>K112&lt;0</formula>
    </cfRule>
  </conditionalFormatting>
  <conditionalFormatting sqref="K110:K123">
    <cfRule type="expression" dxfId="3450" priority="21">
      <formula>K110&gt;0</formula>
    </cfRule>
    <cfRule type="expression" dxfId="3449" priority="22">
      <formula>K110&lt;0</formula>
    </cfRule>
  </conditionalFormatting>
  <conditionalFormatting sqref="J121">
    <cfRule type="expression" dxfId="3448" priority="19">
      <formula>J121&gt;0</formula>
    </cfRule>
    <cfRule type="expression" dxfId="3447" priority="20">
      <formula>J121&lt;0</formula>
    </cfRule>
  </conditionalFormatting>
  <conditionalFormatting sqref="F25:F28">
    <cfRule type="expression" dxfId="3446" priority="17">
      <formula>F25&gt;0</formula>
    </cfRule>
    <cfRule type="expression" dxfId="3445" priority="18">
      <formula>F25&lt;0</formula>
    </cfRule>
  </conditionalFormatting>
  <conditionalFormatting sqref="H25:H28">
    <cfRule type="expression" dxfId="3444" priority="15">
      <formula>H25&gt;0</formula>
    </cfRule>
    <cfRule type="expression" dxfId="3443" priority="16">
      <formula>H25&lt;0</formula>
    </cfRule>
  </conditionalFormatting>
  <conditionalFormatting sqref="J27:J29">
    <cfRule type="expression" dxfId="3442" priority="13">
      <formula>J27&gt;0</formula>
    </cfRule>
    <cfRule type="expression" dxfId="3441" priority="14">
      <formula>J27&lt;0</formula>
    </cfRule>
  </conditionalFormatting>
  <conditionalFormatting sqref="J30:J31">
    <cfRule type="expression" dxfId="3440" priority="11">
      <formula>J30&gt;0</formula>
    </cfRule>
    <cfRule type="expression" dxfId="3439" priority="12">
      <formula>J30&lt;0</formula>
    </cfRule>
  </conditionalFormatting>
  <conditionalFormatting sqref="J33">
    <cfRule type="expression" dxfId="3438" priority="9">
      <formula>J33&gt;0</formula>
    </cfRule>
    <cfRule type="expression" dxfId="3437" priority="10">
      <formula>J33&lt;0</formula>
    </cfRule>
  </conditionalFormatting>
  <conditionalFormatting sqref="J34">
    <cfRule type="expression" dxfId="3436" priority="7">
      <formula>J34&gt;0</formula>
    </cfRule>
    <cfRule type="expression" dxfId="3435" priority="8">
      <formula>J34&lt;0</formula>
    </cfRule>
  </conditionalFormatting>
  <conditionalFormatting sqref="J35:J43">
    <cfRule type="expression" dxfId="3434" priority="5">
      <formula>J35&gt;0</formula>
    </cfRule>
    <cfRule type="expression" dxfId="343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32" priority="1">
      <formula>Q9&gt;0</formula>
    </cfRule>
    <cfRule type="expression" dxfId="343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4" t="s">
        <v>78</v>
      </c>
      <c r="P40" s="884"/>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30" priority="15">
      <formula>F39&gt;0</formula>
    </cfRule>
    <cfRule type="expression" dxfId="3429" priority="16">
      <formula>F39&lt;0</formula>
    </cfRule>
  </conditionalFormatting>
  <conditionalFormatting sqref="Q7">
    <cfRule type="expression" dxfId="3428" priority="13">
      <formula>Q7&gt;0</formula>
    </cfRule>
    <cfRule type="expression" dxfId="3427" priority="14">
      <formula>Q7&lt;0</formula>
    </cfRule>
  </conditionalFormatting>
  <conditionalFormatting sqref="Q8">
    <cfRule type="expression" dxfId="3426" priority="11">
      <formula>Q8&gt;0</formula>
    </cfRule>
    <cfRule type="expression" dxfId="3425" priority="12">
      <formula>Q8&lt;0</formula>
    </cfRule>
  </conditionalFormatting>
  <conditionalFormatting sqref="F25:F38">
    <cfRule type="expression" dxfId="3424" priority="9">
      <formula>F25&gt;0</formula>
    </cfRule>
    <cfRule type="expression" dxfId="3423" priority="10">
      <formula>F25&lt;0</formula>
    </cfRule>
  </conditionalFormatting>
  <conditionalFormatting sqref="H25:H38">
    <cfRule type="expression" dxfId="3422" priority="7">
      <formula>H25&gt;0</formula>
    </cfRule>
    <cfRule type="expression" dxfId="3421" priority="8">
      <formula>H25&lt;0</formula>
    </cfRule>
  </conditionalFormatting>
  <conditionalFormatting sqref="M55">
    <cfRule type="expression" dxfId="3420" priority="3">
      <formula>M55&gt;0</formula>
    </cfRule>
    <cfRule type="expression" dxfId="3419" priority="4">
      <formula>M55&lt;0</formula>
    </cfRule>
  </conditionalFormatting>
  <conditionalFormatting sqref="Q10">
    <cfRule type="expression" dxfId="3418" priority="1">
      <formula>Q10&gt;0</formula>
    </cfRule>
    <cfRule type="expression" dxfId="341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16" priority="27">
      <formula>F27&gt;0</formula>
    </cfRule>
    <cfRule type="expression" dxfId="3415" priority="28">
      <formula>F27&lt;0</formula>
    </cfRule>
  </conditionalFormatting>
  <conditionalFormatting sqref="Q8">
    <cfRule type="expression" dxfId="3414" priority="15">
      <formula>Q8&gt;0</formula>
    </cfRule>
    <cfRule type="expression" dxfId="3413" priority="16">
      <formula>Q8&lt;0</formula>
    </cfRule>
  </conditionalFormatting>
  <conditionalFormatting sqref="Q7">
    <cfRule type="expression" dxfId="3412" priority="17">
      <formula>Q7&gt;0</formula>
    </cfRule>
    <cfRule type="expression" dxfId="3411" priority="18">
      <formula>Q7&lt;0</formula>
    </cfRule>
  </conditionalFormatting>
  <conditionalFormatting sqref="F37:F38">
    <cfRule type="expression" dxfId="3410" priority="13">
      <formula>F37&gt;0</formula>
    </cfRule>
    <cfRule type="expression" dxfId="3409" priority="14">
      <formula>F37&lt;0</formula>
    </cfRule>
  </conditionalFormatting>
  <conditionalFormatting sqref="H37:H38">
    <cfRule type="expression" dxfId="3408" priority="11">
      <formula>H37&gt;0</formula>
    </cfRule>
    <cfRule type="expression" dxfId="3407" priority="12">
      <formula>H37&lt;0</formula>
    </cfRule>
  </conditionalFormatting>
  <conditionalFormatting sqref="F23:F26 H23:H26">
    <cfRule type="expression" dxfId="3406" priority="9">
      <formula>F23&gt;0</formula>
    </cfRule>
    <cfRule type="expression" dxfId="3405" priority="10">
      <formula>F23&lt;0</formula>
    </cfRule>
  </conditionalFormatting>
  <conditionalFormatting sqref="Q10">
    <cfRule type="expression" dxfId="3404" priority="3">
      <formula>Q10&gt;0</formula>
    </cfRule>
    <cfRule type="expression" dxfId="3403" priority="4">
      <formula>Q10&lt;0</formula>
    </cfRule>
  </conditionalFormatting>
  <conditionalFormatting sqref="F22 H22">
    <cfRule type="expression" dxfId="3402" priority="1">
      <formula>F22&gt;0</formula>
    </cfRule>
    <cfRule type="expression" dxfId="3401" priority="2">
      <formula>F22&lt;0</formula>
    </cfRule>
  </conditionalFormatting>
  <conditionalFormatting sqref="M41">
    <cfRule type="expression" dxfId="3400" priority="5">
      <formula>M41&gt;0</formula>
    </cfRule>
    <cfRule type="expression" dxfId="339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4" t="s">
        <v>78</v>
      </c>
      <c r="P40" s="884"/>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98" priority="29">
      <formula>F25&gt;0</formula>
    </cfRule>
    <cfRule type="expression" dxfId="3397" priority="30">
      <formula>F25&lt;0</formula>
    </cfRule>
  </conditionalFormatting>
  <conditionalFormatting sqref="Q7">
    <cfRule type="expression" dxfId="3396" priority="27">
      <formula>Q7&gt;0</formula>
    </cfRule>
    <cfRule type="expression" dxfId="3395" priority="28">
      <formula>Q7&lt;0</formula>
    </cfRule>
  </conditionalFormatting>
  <conditionalFormatting sqref="Q8">
    <cfRule type="expression" dxfId="3394" priority="25">
      <formula>Q8&gt;0</formula>
    </cfRule>
    <cfRule type="expression" dxfId="3393" priority="26">
      <formula>Q8&lt;0</formula>
    </cfRule>
  </conditionalFormatting>
  <conditionalFormatting sqref="Q10">
    <cfRule type="expression" dxfId="3392" priority="13">
      <formula>Q10&gt;0</formula>
    </cfRule>
    <cfRule type="expression" dxfId="3391" priority="14">
      <formula>Q10&lt;0</formula>
    </cfRule>
  </conditionalFormatting>
  <conditionalFormatting sqref="M46">
    <cfRule type="expression" dxfId="3390" priority="11">
      <formula>M46&gt;0</formula>
    </cfRule>
    <cfRule type="expression" dxfId="3389" priority="12">
      <formula>M46&lt;0</formula>
    </cfRule>
  </conditionalFormatting>
  <conditionalFormatting sqref="F80:F88 H80:H88">
    <cfRule type="expression" dxfId="3388" priority="9">
      <formula>F80&gt;0</formula>
    </cfRule>
    <cfRule type="expression" dxfId="3387" priority="10">
      <formula>F80&lt;0</formula>
    </cfRule>
  </conditionalFormatting>
  <conditionalFormatting sqref="F75:F79">
    <cfRule type="expression" dxfId="3386" priority="7">
      <formula>F75&gt;0</formula>
    </cfRule>
    <cfRule type="expression" dxfId="3385" priority="8">
      <formula>F75&lt;0</formula>
    </cfRule>
  </conditionalFormatting>
  <conditionalFormatting sqref="H75:H79">
    <cfRule type="expression" dxfId="3384" priority="5">
      <formula>H75&gt;0</formula>
    </cfRule>
    <cfRule type="expression" dxfId="3383" priority="6">
      <formula>H75&lt;0</formula>
    </cfRule>
  </conditionalFormatting>
  <conditionalFormatting sqref="F71:F74">
    <cfRule type="expression" dxfId="3382" priority="3">
      <formula>F71&gt;0</formula>
    </cfRule>
    <cfRule type="expression" dxfId="3381" priority="4">
      <formula>F71&lt;0</formula>
    </cfRule>
  </conditionalFormatting>
  <conditionalFormatting sqref="H71:H74">
    <cfRule type="expression" dxfId="3380" priority="1">
      <formula>H71&gt;0</formula>
    </cfRule>
    <cfRule type="expression" dxfId="337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8" priority="35">
      <formula>F47&gt;0</formula>
    </cfRule>
    <cfRule type="expression" dxfId="3377" priority="36">
      <formula>F47&lt;0</formula>
    </cfRule>
  </conditionalFormatting>
  <conditionalFormatting sqref="Q7">
    <cfRule type="expression" dxfId="3376" priority="33">
      <formula>Q7&gt;0</formula>
    </cfRule>
    <cfRule type="expression" dxfId="3375" priority="34">
      <formula>Q7&lt;0</formula>
    </cfRule>
  </conditionalFormatting>
  <conditionalFormatting sqref="Q8">
    <cfRule type="expression" dxfId="3374" priority="31">
      <formula>Q8&gt;0</formula>
    </cfRule>
    <cfRule type="expression" dxfId="3373" priority="32">
      <formula>Q8&lt;0</formula>
    </cfRule>
  </conditionalFormatting>
  <conditionalFormatting sqref="F30:F46">
    <cfRule type="expression" dxfId="3372" priority="29">
      <formula>F30&gt;0</formula>
    </cfRule>
    <cfRule type="expression" dxfId="3371" priority="30">
      <formula>F30&lt;0</formula>
    </cfRule>
  </conditionalFormatting>
  <conditionalFormatting sqref="H30:H46">
    <cfRule type="expression" dxfId="3370" priority="27">
      <formula>H30&gt;0</formula>
    </cfRule>
    <cfRule type="expression" dxfId="3369" priority="28">
      <formula>H30&lt;0</formula>
    </cfRule>
  </conditionalFormatting>
  <conditionalFormatting sqref="Q10">
    <cfRule type="expression" dxfId="3368" priority="25">
      <formula>Q10&gt;0</formula>
    </cfRule>
    <cfRule type="expression" dxfId="3367" priority="26">
      <formula>Q10&lt;0</formula>
    </cfRule>
  </conditionalFormatting>
  <conditionalFormatting sqref="J25:J38">
    <cfRule type="expression" dxfId="3366" priority="23">
      <formula>J25&gt;0</formula>
    </cfRule>
    <cfRule type="expression" dxfId="3365" priority="24">
      <formula>J25&lt;0</formula>
    </cfRule>
  </conditionalFormatting>
  <conditionalFormatting sqref="K25:K38">
    <cfRule type="expression" dxfId="3364" priority="21">
      <formula>K25&gt;0</formula>
    </cfRule>
    <cfRule type="expression" dxfId="3363" priority="22">
      <formula>K25&lt;0</formula>
    </cfRule>
  </conditionalFormatting>
  <conditionalFormatting sqref="L25 L38">
    <cfRule type="expression" dxfId="3362" priority="19">
      <formula>L25&gt;0</formula>
    </cfRule>
    <cfRule type="expression" dxfId="3361" priority="20">
      <formula>L25&lt;0</formula>
    </cfRule>
  </conditionalFormatting>
  <conditionalFormatting sqref="F89:F110">
    <cfRule type="expression" dxfId="3360" priority="17">
      <formula>F89&gt;0</formula>
    </cfRule>
    <cfRule type="expression" dxfId="3359" priority="18">
      <formula>F89&lt;0</formula>
    </cfRule>
  </conditionalFormatting>
  <conditionalFormatting sqref="H89:H110">
    <cfRule type="expression" dxfId="3358" priority="15">
      <formula>H89&gt;0</formula>
    </cfRule>
    <cfRule type="expression" dxfId="3357" priority="16">
      <formula>H89&lt;0</formula>
    </cfRule>
  </conditionalFormatting>
  <conditionalFormatting sqref="J89:J102">
    <cfRule type="expression" dxfId="3356" priority="13">
      <formula>J89&gt;0</formula>
    </cfRule>
    <cfRule type="expression" dxfId="3355" priority="14">
      <formula>J89&lt;0</formula>
    </cfRule>
  </conditionalFormatting>
  <conditionalFormatting sqref="K89:K102">
    <cfRule type="expression" dxfId="3354" priority="11">
      <formula>K89&gt;0</formula>
    </cfRule>
    <cfRule type="expression" dxfId="3353" priority="12">
      <formula>K89&lt;0</formula>
    </cfRule>
  </conditionalFormatting>
  <conditionalFormatting sqref="L89:L102">
    <cfRule type="expression" dxfId="3352" priority="9">
      <formula>L89&gt;0</formula>
    </cfRule>
    <cfRule type="expression" dxfId="3351" priority="10">
      <formula>L89&lt;0</formula>
    </cfRule>
  </conditionalFormatting>
  <conditionalFormatting sqref="F25:F29">
    <cfRule type="expression" dxfId="3350" priority="7">
      <formula>F25&gt;0</formula>
    </cfRule>
    <cfRule type="expression" dxfId="3349" priority="8">
      <formula>F25&lt;0</formula>
    </cfRule>
  </conditionalFormatting>
  <conditionalFormatting sqref="H25:H29">
    <cfRule type="expression" dxfId="3348" priority="5">
      <formula>H25&gt;0</formula>
    </cfRule>
    <cfRule type="expression" dxfId="3347"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39.15</v>
      </c>
      <c r="R4" s="425">
        <v>6.4000000000000003E-3</v>
      </c>
      <c r="T4" s="1"/>
    </row>
    <row r="5" spans="1:21" x14ac:dyDescent="0.25">
      <c r="B5" s="72"/>
      <c r="C5" s="4"/>
      <c r="D5" s="3"/>
      <c r="E5" s="3"/>
      <c r="F5" s="3"/>
      <c r="G5" s="72"/>
      <c r="H5" s="161"/>
      <c r="I5" s="3"/>
      <c r="J5" s="3"/>
      <c r="K5" s="3"/>
      <c r="L5" s="72">
        <v>43563</v>
      </c>
      <c r="M5" s="7">
        <v>37.840000000000003</v>
      </c>
      <c r="N5" t="s">
        <v>1395</v>
      </c>
      <c r="O5" s="11" t="s">
        <v>67</v>
      </c>
      <c r="Q5" s="3">
        <f>Q4*Q2</f>
        <v>7830</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22.420000000000073</v>
      </c>
      <c r="R7">
        <v>200</v>
      </c>
    </row>
    <row r="8" spans="1:21" x14ac:dyDescent="0.25">
      <c r="B8" s="72"/>
      <c r="C8" s="4"/>
      <c r="D8" s="3"/>
      <c r="E8" s="3"/>
      <c r="F8" s="3"/>
      <c r="G8" s="72"/>
      <c r="H8" s="161"/>
      <c r="I8" s="3"/>
      <c r="J8" s="3"/>
      <c r="K8" s="3"/>
      <c r="L8" s="4"/>
      <c r="M8" s="4"/>
      <c r="O8" s="11" t="s">
        <v>179</v>
      </c>
      <c r="P8" s="33"/>
      <c r="Q8" s="2">
        <f>K18+M18-F18+Q2*Q4</f>
        <v>22.420000000000073</v>
      </c>
      <c r="T8" s="1"/>
      <c r="U8" s="741"/>
    </row>
    <row r="9" spans="1:21" x14ac:dyDescent="0.25">
      <c r="B9" s="72"/>
      <c r="C9" s="4"/>
      <c r="D9" s="3"/>
      <c r="E9" s="3"/>
      <c r="F9" s="3"/>
      <c r="G9" s="4"/>
      <c r="H9" s="161"/>
      <c r="I9" s="3"/>
      <c r="J9" s="3"/>
      <c r="K9" s="3"/>
      <c r="L9" s="4"/>
      <c r="M9" s="4"/>
      <c r="O9" s="11" t="s">
        <v>204</v>
      </c>
      <c r="Q9" s="134">
        <f>IF(Q2=0, 0, Q8/Q6)</f>
        <v>2.8715683989149099E-3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43.065000000000005</v>
      </c>
    </row>
    <row r="20" spans="1:20" x14ac:dyDescent="0.25">
      <c r="O20" s="81">
        <v>1.0900000000000001</v>
      </c>
      <c r="P20" s="81">
        <f t="shared" ref="P20:P39" si="0">O20*$Q$4</f>
        <v>42.673500000000004</v>
      </c>
    </row>
    <row r="21" spans="1:20" x14ac:dyDescent="0.25">
      <c r="O21" s="81">
        <v>1.08</v>
      </c>
      <c r="P21" s="81">
        <f t="shared" si="0"/>
        <v>42.282000000000004</v>
      </c>
      <c r="T21" s="1"/>
    </row>
    <row r="22" spans="1:20" x14ac:dyDescent="0.25">
      <c r="O22" s="81">
        <v>1.07</v>
      </c>
      <c r="P22" s="81">
        <f t="shared" si="0"/>
        <v>41.890500000000003</v>
      </c>
    </row>
    <row r="23" spans="1:20" x14ac:dyDescent="0.25">
      <c r="O23" s="81">
        <v>1.06</v>
      </c>
      <c r="P23" s="81">
        <f t="shared" si="0"/>
        <v>41.499000000000002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41.107500000000002</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40.716000000000001</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40.3245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39.933</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39.541499999999999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39.15</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38.758499999999998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38.366999999999997</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37.975499999999997</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37.583999999999996</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37.192499999999995</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36.800999999999995</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36.409500000000001</v>
      </c>
    </row>
    <row r="37" spans="1:17" x14ac:dyDescent="0.25">
      <c r="B37" s="164"/>
      <c r="C37" s="10"/>
      <c r="D37" s="39"/>
      <c r="E37" s="39"/>
      <c r="F37" s="39"/>
      <c r="G37" s="39"/>
      <c r="H37" s="179"/>
      <c r="I37" s="39"/>
      <c r="J37" s="39"/>
      <c r="K37" s="39"/>
      <c r="L37" s="39"/>
      <c r="O37" s="81">
        <v>0.92</v>
      </c>
      <c r="P37" s="81">
        <f t="shared" si="0"/>
        <v>36.018000000000001</v>
      </c>
    </row>
    <row r="38" spans="1:17" x14ac:dyDescent="0.25">
      <c r="B38" s="164"/>
      <c r="C38" s="10"/>
      <c r="D38" s="39"/>
      <c r="E38" s="39"/>
      <c r="F38" s="39"/>
      <c r="G38" s="39"/>
      <c r="H38" s="179"/>
      <c r="I38" s="39"/>
      <c r="J38" s="39"/>
      <c r="K38" s="39"/>
      <c r="L38" s="39"/>
      <c r="O38" s="81">
        <v>0.91</v>
      </c>
      <c r="P38" s="81">
        <f t="shared" si="0"/>
        <v>35.6265</v>
      </c>
    </row>
    <row r="39" spans="1:17" x14ac:dyDescent="0.25">
      <c r="B39" s="164"/>
      <c r="C39" s="10"/>
      <c r="D39" s="39"/>
      <c r="E39" s="39"/>
      <c r="F39" s="39"/>
      <c r="G39" s="39"/>
      <c r="H39" s="179"/>
      <c r="I39" s="39"/>
      <c r="J39" s="39"/>
      <c r="K39" s="39"/>
      <c r="L39" s="39"/>
      <c r="O39" s="81">
        <v>0.9</v>
      </c>
      <c r="P39" s="81">
        <f t="shared" si="0"/>
        <v>35.234999999999999</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46" priority="35">
      <formula>Q7&gt;0</formula>
    </cfRule>
    <cfRule type="expression" dxfId="3345" priority="36">
      <formula>Q7&lt;0</formula>
    </cfRule>
  </conditionalFormatting>
  <conditionalFormatting sqref="Q8">
    <cfRule type="expression" dxfId="3344" priority="33">
      <formula>Q8&gt;0</formula>
    </cfRule>
    <cfRule type="expression" dxfId="3343" priority="34">
      <formula>Q8&lt;0</formula>
    </cfRule>
  </conditionalFormatting>
  <conditionalFormatting sqref="F34:F54 F58:F63">
    <cfRule type="expression" dxfId="3342" priority="31">
      <formula>F34&gt;0</formula>
    </cfRule>
    <cfRule type="expression" dxfId="3341" priority="32">
      <formula>F34&lt;0</formula>
    </cfRule>
  </conditionalFormatting>
  <conditionalFormatting sqref="H34:H54 H58:H63">
    <cfRule type="expression" dxfId="3340" priority="29">
      <formula>H34&gt;0</formula>
    </cfRule>
    <cfRule type="expression" dxfId="3339" priority="30">
      <formula>H34&lt;0</formula>
    </cfRule>
  </conditionalFormatting>
  <conditionalFormatting sqref="Q10">
    <cfRule type="expression" dxfId="3338" priority="27">
      <formula>Q10&gt;0</formula>
    </cfRule>
    <cfRule type="expression" dxfId="3337" priority="28">
      <formula>Q10&lt;0</formula>
    </cfRule>
  </conditionalFormatting>
  <conditionalFormatting sqref="J25:J38">
    <cfRule type="expression" dxfId="3336" priority="25">
      <formula>J25&gt;0</formula>
    </cfRule>
    <cfRule type="expression" dxfId="3335" priority="26">
      <formula>J25&lt;0</formula>
    </cfRule>
  </conditionalFormatting>
  <conditionalFormatting sqref="K25:K35 K37:K38">
    <cfRule type="expression" dxfId="3334" priority="23">
      <formula>K25&gt;0</formula>
    </cfRule>
    <cfRule type="expression" dxfId="3333" priority="24">
      <formula>K25&lt;0</formula>
    </cfRule>
  </conditionalFormatting>
  <conditionalFormatting sqref="F89:F110">
    <cfRule type="expression" dxfId="3332" priority="19">
      <formula>F89&gt;0</formula>
    </cfRule>
    <cfRule type="expression" dxfId="3331" priority="20">
      <formula>F89&lt;0</formula>
    </cfRule>
  </conditionalFormatting>
  <conditionalFormatting sqref="H89:H110">
    <cfRule type="expression" dxfId="3330" priority="17">
      <formula>H89&gt;0</formula>
    </cfRule>
    <cfRule type="expression" dxfId="3329" priority="18">
      <formula>H89&lt;0</formula>
    </cfRule>
  </conditionalFormatting>
  <conditionalFormatting sqref="J89:J102">
    <cfRule type="expression" dxfId="3328" priority="15">
      <formula>J89&gt;0</formula>
    </cfRule>
    <cfRule type="expression" dxfId="3327" priority="16">
      <formula>J89&lt;0</formula>
    </cfRule>
  </conditionalFormatting>
  <conditionalFormatting sqref="K89:K102">
    <cfRule type="expression" dxfId="3326" priority="13">
      <formula>K89&gt;0</formula>
    </cfRule>
    <cfRule type="expression" dxfId="3325" priority="14">
      <formula>K89&lt;0</formula>
    </cfRule>
  </conditionalFormatting>
  <conditionalFormatting sqref="L89:L102">
    <cfRule type="expression" dxfId="3324" priority="11">
      <formula>L89&gt;0</formula>
    </cfRule>
    <cfRule type="expression" dxfId="3323" priority="12">
      <formula>L89&lt;0</formula>
    </cfRule>
  </conditionalFormatting>
  <conditionalFormatting sqref="F25:F33">
    <cfRule type="expression" dxfId="3322" priority="9">
      <formula>F25&gt;0</formula>
    </cfRule>
    <cfRule type="expression" dxfId="3321" priority="10">
      <formula>F25&lt;0</formula>
    </cfRule>
  </conditionalFormatting>
  <conditionalFormatting sqref="H25:H33">
    <cfRule type="expression" dxfId="3320" priority="7">
      <formula>H25&gt;0</formula>
    </cfRule>
    <cfRule type="expression" dxfId="3319" priority="8">
      <formula>H25&lt;0</formula>
    </cfRule>
  </conditionalFormatting>
  <conditionalFormatting sqref="J54">
    <cfRule type="expression" dxfId="3318" priority="5">
      <formula>J54&gt;0</formula>
    </cfRule>
    <cfRule type="expression" dxfId="3317" priority="6">
      <formula>J54&lt;0</formula>
    </cfRule>
  </conditionalFormatting>
  <conditionalFormatting sqref="F55:F57">
    <cfRule type="expression" dxfId="3316" priority="3">
      <formula>F55&gt;0</formula>
    </cfRule>
    <cfRule type="expression" dxfId="3315" priority="4">
      <formula>F55&lt;0</formula>
    </cfRule>
  </conditionalFormatting>
  <conditionalFormatting sqref="H55:H57">
    <cfRule type="expression" dxfId="3314" priority="1">
      <formula>H55&gt;0</formula>
    </cfRule>
    <cfRule type="expression" dxfId="331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2" priority="21">
      <formula>F47&gt;0</formula>
    </cfRule>
    <cfRule type="expression" dxfId="3311" priority="22">
      <formula>F47&lt;0</formula>
    </cfRule>
  </conditionalFormatting>
  <conditionalFormatting sqref="Q7">
    <cfRule type="expression" dxfId="3310" priority="19">
      <formula>Q7&gt;0</formula>
    </cfRule>
    <cfRule type="expression" dxfId="3309" priority="20">
      <formula>Q7&lt;0</formula>
    </cfRule>
  </conditionalFormatting>
  <conditionalFormatting sqref="Q8">
    <cfRule type="expression" dxfId="3308" priority="17">
      <formula>Q8&gt;0</formula>
    </cfRule>
    <cfRule type="expression" dxfId="3307" priority="18">
      <formula>Q8&lt;0</formula>
    </cfRule>
  </conditionalFormatting>
  <conditionalFormatting sqref="F25:F46">
    <cfRule type="expression" dxfId="3306" priority="15">
      <formula>F25&gt;0</formula>
    </cfRule>
    <cfRule type="expression" dxfId="3305" priority="16">
      <formula>F25&lt;0</formula>
    </cfRule>
  </conditionalFormatting>
  <conditionalFormatting sqref="H25:H46">
    <cfRule type="expression" dxfId="3304" priority="13">
      <formula>H25&gt;0</formula>
    </cfRule>
    <cfRule type="expression" dxfId="3303" priority="14">
      <formula>H25&lt;0</formula>
    </cfRule>
  </conditionalFormatting>
  <conditionalFormatting sqref="F89:F110">
    <cfRule type="expression" dxfId="3302" priority="11">
      <formula>F89&gt;0</formula>
    </cfRule>
    <cfRule type="expression" dxfId="3301" priority="12">
      <formula>F89&lt;0</formula>
    </cfRule>
  </conditionalFormatting>
  <conditionalFormatting sqref="H89:H110">
    <cfRule type="expression" dxfId="3300" priority="9">
      <formula>H89&gt;0</formula>
    </cfRule>
    <cfRule type="expression" dxfId="3299" priority="10">
      <formula>H89&lt;0</formula>
    </cfRule>
  </conditionalFormatting>
  <conditionalFormatting sqref="Q10">
    <cfRule type="expression" dxfId="3298" priority="7">
      <formula>Q10&gt;0</formula>
    </cfRule>
    <cfRule type="expression" dxfId="3297" priority="8">
      <formula>Q10&lt;0</formula>
    </cfRule>
  </conditionalFormatting>
  <conditionalFormatting sqref="J25:J38">
    <cfRule type="expression" dxfId="3296" priority="5">
      <formula>J25&gt;0</formula>
    </cfRule>
    <cfRule type="expression" dxfId="3295" priority="6">
      <formula>J25&lt;0</formula>
    </cfRule>
  </conditionalFormatting>
  <conditionalFormatting sqref="K25:K38">
    <cfRule type="expression" dxfId="3294" priority="3">
      <formula>K25&gt;0</formula>
    </cfRule>
    <cfRule type="expression" dxfId="3293" priority="4">
      <formula>K25&lt;0</formula>
    </cfRule>
  </conditionalFormatting>
  <conditionalFormatting sqref="L25:L38">
    <cfRule type="expression" dxfId="3292" priority="1">
      <formula>L25&gt;0</formula>
    </cfRule>
    <cfRule type="expression" dxfId="32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90" priority="23">
      <formula>F34&gt;0</formula>
    </cfRule>
    <cfRule type="expression" dxfId="3289" priority="24">
      <formula>F34&lt;0</formula>
    </cfRule>
  </conditionalFormatting>
  <conditionalFormatting sqref="Q7">
    <cfRule type="expression" dxfId="3288" priority="21">
      <formula>Q7&gt;0</formula>
    </cfRule>
    <cfRule type="expression" dxfId="3287" priority="22">
      <formula>Q7&lt;0</formula>
    </cfRule>
  </conditionalFormatting>
  <conditionalFormatting sqref="Q8">
    <cfRule type="expression" dxfId="3286" priority="19">
      <formula>Q8&gt;0</formula>
    </cfRule>
    <cfRule type="expression" dxfId="3285" priority="20">
      <formula>Q8&lt;0</formula>
    </cfRule>
  </conditionalFormatting>
  <conditionalFormatting sqref="F25:F33">
    <cfRule type="expression" dxfId="3284" priority="17">
      <formula>F25&gt;0</formula>
    </cfRule>
    <cfRule type="expression" dxfId="3283" priority="18">
      <formula>F25&lt;0</formula>
    </cfRule>
  </conditionalFormatting>
  <conditionalFormatting sqref="H25:H33">
    <cfRule type="expression" dxfId="3282" priority="15">
      <formula>H25&gt;0</formula>
    </cfRule>
    <cfRule type="expression" dxfId="3281" priority="16">
      <formula>H25&lt;0</formula>
    </cfRule>
  </conditionalFormatting>
  <conditionalFormatting sqref="M46">
    <cfRule type="expression" dxfId="3280" priority="13">
      <formula>M46&gt;0</formula>
    </cfRule>
    <cfRule type="expression" dxfId="3279" priority="14">
      <formula>M46&lt;0</formula>
    </cfRule>
  </conditionalFormatting>
  <conditionalFormatting sqref="F79:F87 H79:H87">
    <cfRule type="expression" dxfId="3278" priority="11">
      <formula>F79&gt;0</formula>
    </cfRule>
    <cfRule type="expression" dxfId="3277" priority="12">
      <formula>F79&lt;0</formula>
    </cfRule>
  </conditionalFormatting>
  <conditionalFormatting sqref="F70:F78">
    <cfRule type="expression" dxfId="3276" priority="9">
      <formula>F70&gt;0</formula>
    </cfRule>
    <cfRule type="expression" dxfId="3275" priority="10">
      <formula>F70&lt;0</formula>
    </cfRule>
  </conditionalFormatting>
  <conditionalFormatting sqref="H70:H78">
    <cfRule type="expression" dxfId="3274" priority="7">
      <formula>H70&gt;0</formula>
    </cfRule>
    <cfRule type="expression" dxfId="3273" priority="8">
      <formula>H70&lt;0</formula>
    </cfRule>
  </conditionalFormatting>
  <conditionalFormatting sqref="J27:K27 J30:K30 J33:K33 J36:K36 J39:K39 J42:K42">
    <cfRule type="expression" dxfId="3272" priority="5">
      <formula>J27&gt;0</formula>
    </cfRule>
    <cfRule type="expression" dxfId="3271" priority="6">
      <formula>J27&lt;0</formula>
    </cfRule>
  </conditionalFormatting>
  <conditionalFormatting sqref="J28:K29 J31:K32 J34:K35 J37:K38 J40:K41">
    <cfRule type="expression" dxfId="3270" priority="3">
      <formula>J28&gt;0</formula>
    </cfRule>
    <cfRule type="expression" dxfId="3269" priority="4">
      <formula>J28&lt;0</formula>
    </cfRule>
  </conditionalFormatting>
  <conditionalFormatting sqref="L27:L42">
    <cfRule type="expression" dxfId="3268" priority="1">
      <formula>L27&gt;0</formula>
    </cfRule>
    <cfRule type="expression" dxfId="326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4" t="s">
        <v>78</v>
      </c>
      <c r="P40" s="884"/>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66" priority="9">
      <formula>F57&gt;0</formula>
    </cfRule>
    <cfRule type="expression" dxfId="3265" priority="10">
      <formula>F57&lt;0</formula>
    </cfRule>
  </conditionalFormatting>
  <conditionalFormatting sqref="Q7">
    <cfRule type="expression" dxfId="3264" priority="7">
      <formula>Q7&gt;0</formula>
    </cfRule>
    <cfRule type="expression" dxfId="3263" priority="8">
      <formula>Q7&lt;0</formula>
    </cfRule>
  </conditionalFormatting>
  <conditionalFormatting sqref="Q8">
    <cfRule type="expression" dxfId="3262" priority="5">
      <formula>Q8&gt;0</formula>
    </cfRule>
    <cfRule type="expression" dxfId="3261" priority="6">
      <formula>Q8&lt;0</formula>
    </cfRule>
  </conditionalFormatting>
  <conditionalFormatting sqref="F25:F56">
    <cfRule type="expression" dxfId="3260" priority="3">
      <formula>F25&gt;0</formula>
    </cfRule>
    <cfRule type="expression" dxfId="3259" priority="4">
      <formula>F25&lt;0</formula>
    </cfRule>
  </conditionalFormatting>
  <conditionalFormatting sqref="H25:H56">
    <cfRule type="expression" dxfId="3258" priority="1">
      <formula>H25&gt;0</formula>
    </cfRule>
    <cfRule type="expression" dxfId="325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53.56</v>
      </c>
      <c r="R4" s="425">
        <v>7.7000000000000002E-3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10712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1643.1599999999999</v>
      </c>
      <c r="R7">
        <v>100</v>
      </c>
    </row>
    <row r="8" spans="1:21" x14ac:dyDescent="0.25">
      <c r="B8" s="368">
        <v>43440</v>
      </c>
      <c r="C8" s="7">
        <v>100</v>
      </c>
      <c r="D8" s="43">
        <v>48.08</v>
      </c>
      <c r="E8" s="43">
        <v>0</v>
      </c>
      <c r="F8" s="43">
        <f t="shared" si="0"/>
        <v>4808</v>
      </c>
      <c r="G8" s="4"/>
      <c r="H8" s="161"/>
      <c r="I8" s="3"/>
      <c r="J8" s="3"/>
      <c r="K8" s="3"/>
      <c r="L8" s="4"/>
      <c r="M8" s="4"/>
      <c r="O8" s="11" t="s">
        <v>179</v>
      </c>
      <c r="P8" s="33"/>
      <c r="Q8" s="2">
        <f>K18+M18-F18+Q2*Q4</f>
        <v>1643.1599999999999</v>
      </c>
    </row>
    <row r="9" spans="1:21" x14ac:dyDescent="0.25">
      <c r="B9" s="72">
        <v>43531</v>
      </c>
      <c r="C9" s="7">
        <v>56</v>
      </c>
      <c r="D9" s="43">
        <v>50.58</v>
      </c>
      <c r="E9" s="43">
        <v>0</v>
      </c>
      <c r="F9" s="43">
        <f t="shared" si="0"/>
        <v>2832.48</v>
      </c>
      <c r="G9" s="4"/>
      <c r="H9" s="161"/>
      <c r="I9" s="3"/>
      <c r="J9" s="3"/>
      <c r="K9" s="3"/>
      <c r="L9" s="4"/>
      <c r="M9" s="4"/>
      <c r="O9" s="11" t="s">
        <v>204</v>
      </c>
      <c r="Q9" s="134">
        <f>IF(Q2=0, 0, Q8/Q6)</f>
        <v>0.18118745065521058</v>
      </c>
      <c r="T9" s="156"/>
    </row>
    <row r="10" spans="1:21" x14ac:dyDescent="0.25">
      <c r="B10" s="404">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2.4271844660194174E-2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4" t="s">
        <v>78</v>
      </c>
      <c r="P40" s="884"/>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58.916000000000004</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58.380400000000009</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57.844800000000006</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57.309200000000004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56.773600000000002</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56.238000000000007</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55.702400000000004</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55.166800000000002</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54.6312</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54.095600000000005</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53.56</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53.0244</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52.488800000000005</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1367</v>
      </c>
      <c r="J54" s="39"/>
      <c r="K54" s="39"/>
      <c r="L54" s="39"/>
      <c r="O54" s="81">
        <v>0.97</v>
      </c>
      <c r="P54" s="81">
        <f t="shared" si="11"/>
        <v>51.953200000000002</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51.4176</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50.881999999999998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50.346400000000003</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49.810800000000008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49.275200000000005</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48.739600000000003</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48.204000000000001</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56" priority="33">
      <formula>Q7&gt;0</formula>
    </cfRule>
    <cfRule type="expression" dxfId="3255" priority="34">
      <formula>Q7&lt;0</formula>
    </cfRule>
  </conditionalFormatting>
  <conditionalFormatting sqref="Q8">
    <cfRule type="expression" dxfId="3254" priority="31">
      <formula>Q8&gt;0</formula>
    </cfRule>
    <cfRule type="expression" dxfId="3253" priority="32">
      <formula>Q8&lt;0</formula>
    </cfRule>
  </conditionalFormatting>
  <conditionalFormatting sqref="F30:F64">
    <cfRule type="expression" dxfId="3252" priority="29">
      <formula>F30&gt;0</formula>
    </cfRule>
    <cfRule type="expression" dxfId="3251" priority="30">
      <formula>F30&lt;0</formula>
    </cfRule>
  </conditionalFormatting>
  <conditionalFormatting sqref="H30:H64">
    <cfRule type="expression" dxfId="3250" priority="27">
      <formula>H30&gt;0</formula>
    </cfRule>
    <cfRule type="expression" dxfId="3249" priority="28">
      <formula>H30&lt;0</formula>
    </cfRule>
  </conditionalFormatting>
  <conditionalFormatting sqref="Q10">
    <cfRule type="expression" dxfId="3248" priority="25">
      <formula>Q10&gt;0</formula>
    </cfRule>
    <cfRule type="expression" dxfId="3247" priority="26">
      <formula>Q10&lt;0</formula>
    </cfRule>
  </conditionalFormatting>
  <conditionalFormatting sqref="J27:J35">
    <cfRule type="expression" dxfId="3246" priority="23">
      <formula>J27&gt;0</formula>
    </cfRule>
    <cfRule type="expression" dxfId="3245" priority="24">
      <formula>J27&lt;0</formula>
    </cfRule>
  </conditionalFormatting>
  <conditionalFormatting sqref="K27:K38">
    <cfRule type="expression" dxfId="3244" priority="21">
      <formula>K27&gt;0</formula>
    </cfRule>
    <cfRule type="expression" dxfId="3243" priority="22">
      <formula>K27&lt;0</formula>
    </cfRule>
  </conditionalFormatting>
  <conditionalFormatting sqref="L27:L38">
    <cfRule type="expression" dxfId="3242" priority="19">
      <formula>L27&gt;0</formula>
    </cfRule>
    <cfRule type="expression" dxfId="3241" priority="20">
      <formula>L27&lt;0</formula>
    </cfRule>
  </conditionalFormatting>
  <conditionalFormatting sqref="F89:F110">
    <cfRule type="expression" dxfId="3240" priority="17">
      <formula>F89&gt;0</formula>
    </cfRule>
    <cfRule type="expression" dxfId="3239" priority="18">
      <formula>F89&lt;0</formula>
    </cfRule>
  </conditionalFormatting>
  <conditionalFormatting sqref="H89:H110">
    <cfRule type="expression" dxfId="3238" priority="15">
      <formula>H89&gt;0</formula>
    </cfRule>
    <cfRule type="expression" dxfId="3237" priority="16">
      <formula>H89&lt;0</formula>
    </cfRule>
  </conditionalFormatting>
  <conditionalFormatting sqref="J89:J102">
    <cfRule type="expression" dxfId="3236" priority="13">
      <formula>J89&gt;0</formula>
    </cfRule>
    <cfRule type="expression" dxfId="3235" priority="14">
      <formula>J89&lt;0</formula>
    </cfRule>
  </conditionalFormatting>
  <conditionalFormatting sqref="K89:K102">
    <cfRule type="expression" dxfId="3234" priority="11">
      <formula>K89&gt;0</formula>
    </cfRule>
    <cfRule type="expression" dxfId="3233" priority="12">
      <formula>K89&lt;0</formula>
    </cfRule>
  </conditionalFormatting>
  <conditionalFormatting sqref="L89:L102">
    <cfRule type="expression" dxfId="3232" priority="9">
      <formula>L89&gt;0</formula>
    </cfRule>
    <cfRule type="expression" dxfId="3231" priority="10">
      <formula>L89&lt;0</formula>
    </cfRule>
  </conditionalFormatting>
  <conditionalFormatting sqref="F29">
    <cfRule type="expression" dxfId="3230" priority="7">
      <formula>F29&gt;0</formula>
    </cfRule>
    <cfRule type="expression" dxfId="3229" priority="8">
      <formula>F29&lt;0</formula>
    </cfRule>
  </conditionalFormatting>
  <conditionalFormatting sqref="H29">
    <cfRule type="expression" dxfId="3228" priority="5">
      <formula>H29&gt;0</formula>
    </cfRule>
    <cfRule type="expression" dxfId="3227" priority="6">
      <formula>H29&lt;0</formula>
    </cfRule>
  </conditionalFormatting>
  <conditionalFormatting sqref="F25:F28 H25:H28">
    <cfRule type="expression" dxfId="3226" priority="1">
      <formula>F25&gt;0</formula>
    </cfRule>
    <cfRule type="expression" dxfId="3225"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53.9</v>
      </c>
      <c r="R4" s="405">
        <v>-5.8999999999999999E-3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10780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957.34999999999491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760.13999999999942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7.5863335415864028E-2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3.7105751391465679E-2</v>
      </c>
      <c r="R11">
        <v>0.5</v>
      </c>
    </row>
    <row r="12" spans="1:21" x14ac:dyDescent="0.25">
      <c r="C12" s="4"/>
      <c r="H12" s="70"/>
      <c r="O12" s="11" t="s">
        <v>921</v>
      </c>
      <c r="Q12" s="1" t="s">
        <v>1345</v>
      </c>
      <c r="T12" s="1">
        <v>43516</v>
      </c>
      <c r="U12" t="s">
        <v>1384</v>
      </c>
    </row>
    <row r="13" spans="1:21" ht="15" customHeight="1" x14ac:dyDescent="0.25">
      <c r="H13" s="70"/>
      <c r="O13" s="11" t="s">
        <v>947</v>
      </c>
      <c r="Q13" s="2">
        <f>Q4/(6.78)</f>
        <v>7.9498525073746311</v>
      </c>
      <c r="U13" s="885" t="s">
        <v>1385</v>
      </c>
    </row>
    <row r="14" spans="1:21" x14ac:dyDescent="0.25">
      <c r="H14" s="70"/>
      <c r="O14" s="11" t="s">
        <v>1034</v>
      </c>
      <c r="Q14" s="1">
        <v>43324</v>
      </c>
      <c r="U14" s="885"/>
    </row>
    <row r="15" spans="1:21" x14ac:dyDescent="0.25">
      <c r="H15" s="70"/>
      <c r="U15" s="885"/>
    </row>
    <row r="16" spans="1:21" x14ac:dyDescent="0.25">
      <c r="H16" s="70"/>
      <c r="U16" s="885"/>
    </row>
    <row r="17" spans="1:21" x14ac:dyDescent="0.25">
      <c r="U17" s="885"/>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5"/>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5"/>
    </row>
    <row r="20" spans="1:21" ht="20.25" thickBot="1" x14ac:dyDescent="0.35">
      <c r="O20" s="770" t="s">
        <v>78</v>
      </c>
      <c r="P20" s="770"/>
      <c r="U20" s="885"/>
    </row>
    <row r="21" spans="1:21" ht="15.75" thickTop="1" x14ac:dyDescent="0.25">
      <c r="O21" s="81">
        <v>1.1000000000000001</v>
      </c>
      <c r="P21" s="81">
        <f>O21*$Q$4</f>
        <v>59.290000000000006</v>
      </c>
      <c r="U21" s="885"/>
    </row>
    <row r="22" spans="1:21" x14ac:dyDescent="0.25">
      <c r="O22" s="81">
        <v>1.0900000000000001</v>
      </c>
      <c r="P22" s="81">
        <f t="shared" ref="P22:P41" si="2">O22*$Q$4</f>
        <v>58.751000000000005</v>
      </c>
      <c r="U22" s="885"/>
    </row>
    <row r="23" spans="1:21" x14ac:dyDescent="0.25">
      <c r="O23" s="81">
        <v>1.08</v>
      </c>
      <c r="P23" s="81">
        <f t="shared" si="2"/>
        <v>58.212000000000003</v>
      </c>
      <c r="U23" s="88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57.673000000000002</v>
      </c>
      <c r="U24" s="885"/>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57.134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56.594999999999999</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56.055999999999997</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55.517000000000003</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54.978000000000002</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54.439</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53.9</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53.360999999999997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52.821999999999996</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52.282999999999994</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51.744</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51.204999999999998</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50.665999999999997</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50.127000000000002</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49.588000000000001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49.048999999999999</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48.51</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24" priority="43">
      <formula>F57&gt;0</formula>
    </cfRule>
    <cfRule type="expression" dxfId="3223" priority="44">
      <formula>F57&lt;0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M58">
    <cfRule type="expression" dxfId="3218" priority="33">
      <formula>M58&gt;0</formula>
    </cfRule>
    <cfRule type="expression" dxfId="3217" priority="34">
      <formula>M58&lt;0</formula>
    </cfRule>
  </conditionalFormatting>
  <conditionalFormatting sqref="F84:F115">
    <cfRule type="expression" dxfId="3216" priority="31">
      <formula>F84&gt;0</formula>
    </cfRule>
    <cfRule type="expression" dxfId="3215" priority="32">
      <formula>F84&lt;0</formula>
    </cfRule>
  </conditionalFormatting>
  <conditionalFormatting sqref="H84:H115">
    <cfRule type="expression" dxfId="3214" priority="29">
      <formula>H84&gt;0</formula>
    </cfRule>
    <cfRule type="expression" dxfId="3213" priority="30">
      <formula>H84&lt;0</formula>
    </cfRule>
  </conditionalFormatting>
  <conditionalFormatting sqref="F25:F56 H25:H56">
    <cfRule type="expression" dxfId="3212" priority="27">
      <formula>F25&gt;0</formula>
    </cfRule>
    <cfRule type="expression" dxfId="3211" priority="28">
      <formula>F25&lt;0</formula>
    </cfRule>
  </conditionalFormatting>
  <conditionalFormatting sqref="J28:J30 K25:K30 J31:K38">
    <cfRule type="expression" dxfId="3210" priority="23">
      <formula>J25&gt;0</formula>
    </cfRule>
    <cfRule type="expression" dxfId="3209" priority="24">
      <formula>J25&lt;0</formula>
    </cfRule>
  </conditionalFormatting>
  <conditionalFormatting sqref="K39:K42">
    <cfRule type="expression" dxfId="3208" priority="21">
      <formula>K39&gt;0</formula>
    </cfRule>
    <cfRule type="expression" dxfId="3207" priority="22">
      <formula>K39&lt;0</formula>
    </cfRule>
  </conditionalFormatting>
  <conditionalFormatting sqref="K43">
    <cfRule type="expression" dxfId="3206" priority="19">
      <formula>K43&gt;0</formula>
    </cfRule>
    <cfRule type="expression" dxfId="3205" priority="20">
      <formula>K43&lt;0</formula>
    </cfRule>
  </conditionalFormatting>
  <conditionalFormatting sqref="K44">
    <cfRule type="expression" dxfId="3204" priority="17">
      <formula>K44&gt;0</formula>
    </cfRule>
    <cfRule type="expression" dxfId="3203" priority="18">
      <formula>K44&lt;0</formula>
    </cfRule>
  </conditionalFormatting>
  <conditionalFormatting sqref="K45">
    <cfRule type="expression" dxfId="3202" priority="15">
      <formula>K45&gt;0</formula>
    </cfRule>
    <cfRule type="expression" dxfId="3201" priority="16">
      <formula>K45&lt;0</formula>
    </cfRule>
  </conditionalFormatting>
  <conditionalFormatting sqref="K46:K51">
    <cfRule type="expression" dxfId="3200" priority="3">
      <formula>K46&gt;0</formula>
    </cfRule>
    <cfRule type="expression" dxfId="3199" priority="4">
      <formula>K46&lt;0</formula>
    </cfRule>
  </conditionalFormatting>
  <conditionalFormatting sqref="K52:K53">
    <cfRule type="expression" dxfId="3198" priority="1">
      <formula>K52&gt;0</formula>
    </cfRule>
    <cfRule type="expression" dxfId="3197"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4" t="s">
        <v>78</v>
      </c>
      <c r="P40" s="884"/>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96" priority="21">
      <formula>F47&gt;0</formula>
    </cfRule>
    <cfRule type="expression" dxfId="3195" priority="22">
      <formula>F47&lt;0</formula>
    </cfRule>
  </conditionalFormatting>
  <conditionalFormatting sqref="Q7">
    <cfRule type="expression" dxfId="3194" priority="19">
      <formula>Q7&gt;0</formula>
    </cfRule>
    <cfRule type="expression" dxfId="3193" priority="20">
      <formula>Q7&lt;0</formula>
    </cfRule>
  </conditionalFormatting>
  <conditionalFormatting sqref="Q8">
    <cfRule type="expression" dxfId="3192" priority="17">
      <formula>Q8&gt;0</formula>
    </cfRule>
    <cfRule type="expression" dxfId="3191" priority="18">
      <formula>Q8&lt;0</formula>
    </cfRule>
  </conditionalFormatting>
  <conditionalFormatting sqref="F25:F46">
    <cfRule type="expression" dxfId="3190" priority="15">
      <formula>F25&gt;0</formula>
    </cfRule>
    <cfRule type="expression" dxfId="3189" priority="16">
      <formula>F25&lt;0</formula>
    </cfRule>
  </conditionalFormatting>
  <conditionalFormatting sqref="H25:H46">
    <cfRule type="expression" dxfId="3188" priority="13">
      <formula>H25&gt;0</formula>
    </cfRule>
    <cfRule type="expression" dxfId="3187" priority="14">
      <formula>H25&lt;0</formula>
    </cfRule>
  </conditionalFormatting>
  <conditionalFormatting sqref="F89:F110">
    <cfRule type="expression" dxfId="3186" priority="11">
      <formula>F89&gt;0</formula>
    </cfRule>
    <cfRule type="expression" dxfId="3185" priority="12">
      <formula>F89&lt;0</formula>
    </cfRule>
  </conditionalFormatting>
  <conditionalFormatting sqref="H89:H110">
    <cfRule type="expression" dxfId="3184" priority="9">
      <formula>H89&gt;0</formula>
    </cfRule>
    <cfRule type="expression" dxfId="3183" priority="10">
      <formula>H89&lt;0</formula>
    </cfRule>
  </conditionalFormatting>
  <conditionalFormatting sqref="Q10">
    <cfRule type="expression" dxfId="3182" priority="7">
      <formula>Q10&gt;0</formula>
    </cfRule>
    <cfRule type="expression" dxfId="3181" priority="8">
      <formula>Q10&lt;0</formula>
    </cfRule>
  </conditionalFormatting>
  <conditionalFormatting sqref="J25:J38">
    <cfRule type="expression" dxfId="3180" priority="5">
      <formula>J25&gt;0</formula>
    </cfRule>
    <cfRule type="expression" dxfId="3179" priority="6">
      <formula>J25&lt;0</formula>
    </cfRule>
  </conditionalFormatting>
  <conditionalFormatting sqref="K25:K38">
    <cfRule type="expression" dxfId="3178" priority="3">
      <formula>K25&gt;0</formula>
    </cfRule>
    <cfRule type="expression" dxfId="3177" priority="4">
      <formula>K25&lt;0</formula>
    </cfRule>
  </conditionalFormatting>
  <conditionalFormatting sqref="L25:L38">
    <cfRule type="expression" dxfId="3176" priority="1">
      <formula>L25&gt;0</formula>
    </cfRule>
    <cfRule type="expression" dxfId="3175"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197.23</v>
      </c>
      <c r="R4" s="425">
        <v>5.4000000000000003E-3</v>
      </c>
      <c r="T4" s="693"/>
      <c r="U4" s="30"/>
    </row>
    <row r="5" spans="1:21" x14ac:dyDescent="0.25">
      <c r="B5" s="72">
        <v>43447</v>
      </c>
      <c r="C5" s="4">
        <v>10</v>
      </c>
      <c r="D5" s="3">
        <v>184.2</v>
      </c>
      <c r="E5" s="3">
        <v>0</v>
      </c>
      <c r="F5" s="3">
        <f>C5*D5+E5</f>
        <v>1842</v>
      </c>
      <c r="G5" s="4"/>
      <c r="H5" s="161"/>
      <c r="I5" s="3"/>
      <c r="J5" s="3"/>
      <c r="K5" s="3"/>
      <c r="L5" s="4"/>
      <c r="M5" s="4"/>
      <c r="O5" s="11" t="s">
        <v>67</v>
      </c>
      <c r="Q5" s="3">
        <f>Q4*Q2</f>
        <v>5916.9</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136.8799999999992</v>
      </c>
      <c r="R7">
        <v>30</v>
      </c>
    </row>
    <row r="8" spans="1:21" x14ac:dyDescent="0.25">
      <c r="B8" s="72"/>
      <c r="C8" s="4"/>
      <c r="D8" s="3"/>
      <c r="E8" s="3"/>
      <c r="F8" s="3"/>
      <c r="G8" s="4"/>
      <c r="H8" s="161"/>
      <c r="I8" s="3"/>
      <c r="J8" s="3"/>
      <c r="K8" s="3"/>
      <c r="L8" s="4"/>
      <c r="M8" s="4"/>
      <c r="O8" s="11" t="s">
        <v>179</v>
      </c>
      <c r="P8" s="33"/>
      <c r="Q8" s="2">
        <f>K18+M18-F18+Q2*Q4</f>
        <v>136.8799999999992</v>
      </c>
      <c r="T8" s="1"/>
    </row>
    <row r="9" spans="1:21" x14ac:dyDescent="0.25">
      <c r="B9" s="4"/>
      <c r="C9" s="4"/>
      <c r="D9" s="3"/>
      <c r="E9" s="3"/>
      <c r="F9" s="3"/>
      <c r="G9" s="4"/>
      <c r="H9" s="161"/>
      <c r="I9" s="3"/>
      <c r="J9" s="3"/>
      <c r="K9" s="3"/>
      <c r="L9" s="4"/>
      <c r="M9" s="4"/>
      <c r="O9" s="11" t="s">
        <v>204</v>
      </c>
      <c r="Q9" s="134">
        <f>IF(Q2=0, 0, Q8/Q6)</f>
        <v>2.3681578956474058E-2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216.953</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214.98070000000001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213.00839999999999</v>
      </c>
    </row>
    <row r="20" spans="1:16" x14ac:dyDescent="0.25">
      <c r="O20" s="81">
        <v>1.07</v>
      </c>
      <c r="P20" s="81">
        <f t="shared" si="0"/>
        <v>211.0361</v>
      </c>
    </row>
    <row r="21" spans="1:16" x14ac:dyDescent="0.25">
      <c r="O21" s="81">
        <v>1.06</v>
      </c>
      <c r="P21" s="81">
        <f t="shared" si="0"/>
        <v>209.06379999999999</v>
      </c>
    </row>
    <row r="22" spans="1:16" x14ac:dyDescent="0.25">
      <c r="O22" s="81">
        <v>1.05</v>
      </c>
      <c r="P22" s="81">
        <f t="shared" si="0"/>
        <v>207.0915</v>
      </c>
    </row>
    <row r="23" spans="1:16" x14ac:dyDescent="0.25">
      <c r="O23" s="81">
        <v>1.04</v>
      </c>
      <c r="P23" s="81">
        <f t="shared" si="0"/>
        <v>205.11920000000001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203.14689999999999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201.1746</v>
      </c>
    </row>
    <row r="26" spans="1:16" x14ac:dyDescent="0.25">
      <c r="B26" s="164">
        <v>43427</v>
      </c>
      <c r="C26" s="10">
        <v>0</v>
      </c>
      <c r="D26" s="39">
        <v>219</v>
      </c>
      <c r="E26" s="39">
        <v>225.6</v>
      </c>
      <c r="F26" s="39"/>
      <c r="G26" s="39"/>
      <c r="H26" s="179"/>
      <c r="I26" s="39"/>
      <c r="J26" s="39">
        <v>164.93</v>
      </c>
      <c r="K26" s="39"/>
      <c r="L26" s="39"/>
      <c r="O26" s="81">
        <v>1.01</v>
      </c>
      <c r="P26" s="81">
        <f t="shared" si="0"/>
        <v>199.20229999999998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197.23</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195.2577</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193.28539999999998</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191.31309999999999</v>
      </c>
    </row>
    <row r="31" spans="1:16" x14ac:dyDescent="0.25">
      <c r="B31" s="164">
        <v>43572</v>
      </c>
      <c r="C31" s="10">
        <v>30</v>
      </c>
      <c r="D31" s="39">
        <v>192.67</v>
      </c>
      <c r="E31" s="39">
        <v>197.23</v>
      </c>
      <c r="F31" s="39">
        <f>C31*(E31-D31)</f>
        <v>136.80000000000007</v>
      </c>
      <c r="G31" s="39">
        <f>D31*C31</f>
        <v>5780.0999999999995</v>
      </c>
      <c r="H31" s="179">
        <f>(E31-D31)/D31</f>
        <v>2.3667410598432567E-2</v>
      </c>
      <c r="I31" s="39"/>
      <c r="J31" s="39"/>
      <c r="K31" s="39"/>
      <c r="L31" s="39"/>
      <c r="O31" s="81">
        <v>0.96</v>
      </c>
      <c r="P31" s="81">
        <f t="shared" si="0"/>
        <v>189.34079999999997</v>
      </c>
    </row>
    <row r="32" spans="1:16" x14ac:dyDescent="0.25">
      <c r="B32" s="164"/>
      <c r="C32" s="10"/>
      <c r="D32" s="39"/>
      <c r="E32" s="39"/>
      <c r="F32" s="39"/>
      <c r="G32" s="39"/>
      <c r="H32" s="179"/>
      <c r="I32" s="39"/>
      <c r="J32" s="39"/>
      <c r="K32" s="39"/>
      <c r="L32" s="39"/>
      <c r="O32" s="81">
        <v>0.95</v>
      </c>
      <c r="P32" s="81">
        <f t="shared" si="0"/>
        <v>187.36849999999998</v>
      </c>
    </row>
    <row r="33" spans="2:17" x14ac:dyDescent="0.25">
      <c r="B33" s="164"/>
      <c r="C33" s="10"/>
      <c r="D33" s="39"/>
      <c r="E33" s="39"/>
      <c r="F33" s="39"/>
      <c r="G33" s="39"/>
      <c r="H33" s="179"/>
      <c r="I33" s="39"/>
      <c r="J33" s="39"/>
      <c r="K33" s="39"/>
      <c r="L33" s="39"/>
      <c r="O33" s="81">
        <v>0.94</v>
      </c>
      <c r="P33" s="81">
        <f t="shared" si="0"/>
        <v>185.39619999999999</v>
      </c>
    </row>
    <row r="34" spans="2:17" x14ac:dyDescent="0.25">
      <c r="B34" s="164"/>
      <c r="C34" s="10"/>
      <c r="D34" s="39"/>
      <c r="E34" s="39"/>
      <c r="F34" s="39"/>
      <c r="G34" s="39"/>
      <c r="H34" s="179"/>
      <c r="I34" s="39"/>
      <c r="J34" s="39"/>
      <c r="K34" s="39"/>
      <c r="L34" s="39"/>
      <c r="O34" s="81">
        <v>0.93</v>
      </c>
      <c r="P34" s="81">
        <f t="shared" si="0"/>
        <v>183.4239</v>
      </c>
    </row>
    <row r="35" spans="2:17" x14ac:dyDescent="0.25">
      <c r="B35" s="164"/>
      <c r="C35" s="10"/>
      <c r="D35" s="39"/>
      <c r="E35" s="39"/>
      <c r="F35" s="39"/>
      <c r="G35" s="39"/>
      <c r="H35" s="179"/>
      <c r="I35" s="39"/>
      <c r="J35" s="39"/>
      <c r="K35" s="39"/>
      <c r="L35" s="39"/>
      <c r="O35" s="81">
        <v>0.92</v>
      </c>
      <c r="P35" s="81">
        <f t="shared" si="0"/>
        <v>181.45159999999998</v>
      </c>
    </row>
    <row r="36" spans="2:17" x14ac:dyDescent="0.25">
      <c r="B36" s="164"/>
      <c r="C36" s="10"/>
      <c r="D36" s="39"/>
      <c r="E36" s="39"/>
      <c r="F36" s="39"/>
      <c r="G36" s="39"/>
      <c r="H36" s="179"/>
      <c r="I36" s="39"/>
      <c r="J36" s="39"/>
      <c r="K36" s="39"/>
      <c r="L36" s="39"/>
      <c r="O36" s="81">
        <v>0.91</v>
      </c>
      <c r="P36" s="81">
        <f t="shared" si="0"/>
        <v>179.47929999999999</v>
      </c>
    </row>
    <row r="37" spans="2:17" x14ac:dyDescent="0.25">
      <c r="B37" s="164"/>
      <c r="C37" s="10"/>
      <c r="D37" s="39"/>
      <c r="E37" s="39"/>
      <c r="F37" s="39"/>
      <c r="G37" s="39"/>
      <c r="H37" s="179"/>
      <c r="I37" s="39"/>
      <c r="J37" s="39"/>
      <c r="K37" s="39"/>
      <c r="L37" s="39"/>
      <c r="O37" s="81">
        <v>0.9</v>
      </c>
      <c r="P37" s="81">
        <f t="shared" si="0"/>
        <v>177.50700000000001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74" priority="39">
      <formula>F47&gt;0</formula>
    </cfRule>
    <cfRule type="expression" dxfId="3173" priority="40">
      <formula>F47&lt;0</formula>
    </cfRule>
  </conditionalFormatting>
  <conditionalFormatting sqref="Q7">
    <cfRule type="expression" dxfId="3172" priority="37">
      <formula>Q7&gt;0</formula>
    </cfRule>
    <cfRule type="expression" dxfId="3171" priority="38">
      <formula>Q7&lt;0</formula>
    </cfRule>
  </conditionalFormatting>
  <conditionalFormatting sqref="Q8">
    <cfRule type="expression" dxfId="3170" priority="35">
      <formula>Q8&gt;0</formula>
    </cfRule>
    <cfRule type="expression" dxfId="3169" priority="36">
      <formula>Q8&lt;0</formula>
    </cfRule>
  </conditionalFormatting>
  <conditionalFormatting sqref="F30:F46">
    <cfRule type="expression" dxfId="3168" priority="33">
      <formula>F30&gt;0</formula>
    </cfRule>
    <cfRule type="expression" dxfId="3167" priority="34">
      <formula>F30&lt;0</formula>
    </cfRule>
  </conditionalFormatting>
  <conditionalFormatting sqref="H30:H46">
    <cfRule type="expression" dxfId="3166" priority="31">
      <formula>H30&gt;0</formula>
    </cfRule>
    <cfRule type="expression" dxfId="3165" priority="32">
      <formula>H30&lt;0</formula>
    </cfRule>
  </conditionalFormatting>
  <conditionalFormatting sqref="Q10">
    <cfRule type="expression" dxfId="3164" priority="29">
      <formula>Q10&gt;0</formula>
    </cfRule>
    <cfRule type="expression" dxfId="3163" priority="30">
      <formula>Q10&lt;0</formula>
    </cfRule>
  </conditionalFormatting>
  <conditionalFormatting sqref="J25:J38">
    <cfRule type="expression" dxfId="3162" priority="27">
      <formula>J25&gt;0</formula>
    </cfRule>
    <cfRule type="expression" dxfId="3161" priority="28">
      <formula>J25&lt;0</formula>
    </cfRule>
  </conditionalFormatting>
  <conditionalFormatting sqref="K25:K38">
    <cfRule type="expression" dxfId="3160" priority="25">
      <formula>K25&gt;0</formula>
    </cfRule>
    <cfRule type="expression" dxfId="3159" priority="26">
      <formula>K25&lt;0</formula>
    </cfRule>
  </conditionalFormatting>
  <conditionalFormatting sqref="L25 L38">
    <cfRule type="expression" dxfId="3158" priority="23">
      <formula>L25&gt;0</formula>
    </cfRule>
    <cfRule type="expression" dxfId="3157" priority="24">
      <formula>L25&lt;0</formula>
    </cfRule>
  </conditionalFormatting>
  <conditionalFormatting sqref="F89:F110">
    <cfRule type="expression" dxfId="3156" priority="21">
      <formula>F89&gt;0</formula>
    </cfRule>
    <cfRule type="expression" dxfId="3155" priority="22">
      <formula>F89&lt;0</formula>
    </cfRule>
  </conditionalFormatting>
  <conditionalFormatting sqref="H89:H110">
    <cfRule type="expression" dxfId="3154" priority="19">
      <formula>H89&gt;0</formula>
    </cfRule>
    <cfRule type="expression" dxfId="3153" priority="20">
      <formula>H89&lt;0</formula>
    </cfRule>
  </conditionalFormatting>
  <conditionalFormatting sqref="J89:J102">
    <cfRule type="expression" dxfId="3152" priority="17">
      <formula>J89&gt;0</formula>
    </cfRule>
    <cfRule type="expression" dxfId="3151" priority="18">
      <formula>J89&lt;0</formula>
    </cfRule>
  </conditionalFormatting>
  <conditionalFormatting sqref="K89:K102">
    <cfRule type="expression" dxfId="3150" priority="15">
      <formula>K89&gt;0</formula>
    </cfRule>
    <cfRule type="expression" dxfId="3149" priority="16">
      <formula>K89&lt;0</formula>
    </cfRule>
  </conditionalFormatting>
  <conditionalFormatting sqref="L89:L102">
    <cfRule type="expression" dxfId="3148" priority="13">
      <formula>L89&gt;0</formula>
    </cfRule>
    <cfRule type="expression" dxfId="3147" priority="14">
      <formula>L89&lt;0</formula>
    </cfRule>
  </conditionalFormatting>
  <conditionalFormatting sqref="F25">
    <cfRule type="expression" dxfId="3146" priority="11">
      <formula>F25&gt;0</formula>
    </cfRule>
    <cfRule type="expression" dxfId="3145" priority="12">
      <formula>F25&lt;0</formula>
    </cfRule>
  </conditionalFormatting>
  <conditionalFormatting sqref="H25:H26">
    <cfRule type="expression" dxfId="3144" priority="9">
      <formula>H25&gt;0</formula>
    </cfRule>
    <cfRule type="expression" dxfId="3143" priority="10">
      <formula>H25&lt;0</formula>
    </cfRule>
  </conditionalFormatting>
  <conditionalFormatting sqref="F26">
    <cfRule type="expression" dxfId="3142" priority="7">
      <formula>F26&gt;0</formula>
    </cfRule>
    <cfRule type="expression" dxfId="3141" priority="8">
      <formula>F26&lt;0</formula>
    </cfRule>
  </conditionalFormatting>
  <conditionalFormatting sqref="F27:F29">
    <cfRule type="expression" dxfId="3140" priority="3">
      <formula>F27&gt;0</formula>
    </cfRule>
    <cfRule type="expression" dxfId="3139" priority="4">
      <formula>F27&lt;0</formula>
    </cfRule>
  </conditionalFormatting>
  <conditionalFormatting sqref="H27:H29">
    <cfRule type="expression" dxfId="3138" priority="1">
      <formula>H27&gt;0</formula>
    </cfRule>
    <cfRule type="expression" dxfId="3137"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6" priority="35">
      <formula>F47&gt;0</formula>
    </cfRule>
    <cfRule type="expression" dxfId="3135" priority="36">
      <formula>F47&lt;0</formula>
    </cfRule>
  </conditionalFormatting>
  <conditionalFormatting sqref="Q7">
    <cfRule type="expression" dxfId="3134" priority="33">
      <formula>Q7&gt;0</formula>
    </cfRule>
    <cfRule type="expression" dxfId="3133" priority="34">
      <formula>Q7&lt;0</formula>
    </cfRule>
  </conditionalFormatting>
  <conditionalFormatting sqref="Q8">
    <cfRule type="expression" dxfId="3132" priority="31">
      <formula>Q8&gt;0</formula>
    </cfRule>
    <cfRule type="expression" dxfId="3131" priority="32">
      <formula>Q8&lt;0</formula>
    </cfRule>
  </conditionalFormatting>
  <conditionalFormatting sqref="F30:F46">
    <cfRule type="expression" dxfId="3130" priority="29">
      <formula>F30&gt;0</formula>
    </cfRule>
    <cfRule type="expression" dxfId="3129" priority="30">
      <formula>F30&lt;0</formula>
    </cfRule>
  </conditionalFormatting>
  <conditionalFormatting sqref="H30:H46">
    <cfRule type="expression" dxfId="3128" priority="27">
      <formula>H30&gt;0</formula>
    </cfRule>
    <cfRule type="expression" dxfId="3127" priority="28">
      <formula>H30&lt;0</formula>
    </cfRule>
  </conditionalFormatting>
  <conditionalFormatting sqref="Q10">
    <cfRule type="expression" dxfId="3126" priority="25">
      <formula>Q10&gt;0</formula>
    </cfRule>
    <cfRule type="expression" dxfId="3125" priority="26">
      <formula>Q10&lt;0</formula>
    </cfRule>
  </conditionalFormatting>
  <conditionalFormatting sqref="J25:J38">
    <cfRule type="expression" dxfId="3124" priority="23">
      <formula>J25&gt;0</formula>
    </cfRule>
    <cfRule type="expression" dxfId="3123" priority="24">
      <formula>J25&lt;0</formula>
    </cfRule>
  </conditionalFormatting>
  <conditionalFormatting sqref="K25:K38">
    <cfRule type="expression" dxfId="3122" priority="21">
      <formula>K25&gt;0</formula>
    </cfRule>
    <cfRule type="expression" dxfId="3121" priority="22">
      <formula>K25&lt;0</formula>
    </cfRule>
  </conditionalFormatting>
  <conditionalFormatting sqref="L25 L38">
    <cfRule type="expression" dxfId="3120" priority="19">
      <formula>L25&gt;0</formula>
    </cfRule>
    <cfRule type="expression" dxfId="3119" priority="20">
      <formula>L25&lt;0</formula>
    </cfRule>
  </conditionalFormatting>
  <conditionalFormatting sqref="F89:F110">
    <cfRule type="expression" dxfId="3118" priority="17">
      <formula>F89&gt;0</formula>
    </cfRule>
    <cfRule type="expression" dxfId="3117" priority="18">
      <formula>F89&lt;0</formula>
    </cfRule>
  </conditionalFormatting>
  <conditionalFormatting sqref="H89:H110">
    <cfRule type="expression" dxfId="3116" priority="15">
      <formula>H89&gt;0</formula>
    </cfRule>
    <cfRule type="expression" dxfId="3115" priority="16">
      <formula>H89&lt;0</formula>
    </cfRule>
  </conditionalFormatting>
  <conditionalFormatting sqref="J89:J102">
    <cfRule type="expression" dxfId="3114" priority="13">
      <formula>J89&gt;0</formula>
    </cfRule>
    <cfRule type="expression" dxfId="3113" priority="14">
      <formula>J89&lt;0</formula>
    </cfRule>
  </conditionalFormatting>
  <conditionalFormatting sqref="K89:K102">
    <cfRule type="expression" dxfId="3112" priority="11">
      <formula>K89&gt;0</formula>
    </cfRule>
    <cfRule type="expression" dxfId="3111" priority="12">
      <formula>K89&lt;0</formula>
    </cfRule>
  </conditionalFormatting>
  <conditionalFormatting sqref="L89:L102">
    <cfRule type="expression" dxfId="3110" priority="9">
      <formula>L89&gt;0</formula>
    </cfRule>
    <cfRule type="expression" dxfId="3109" priority="10">
      <formula>L89&lt;0</formula>
    </cfRule>
  </conditionalFormatting>
  <conditionalFormatting sqref="F29 F25:F26">
    <cfRule type="expression" dxfId="3108" priority="7">
      <formula>F25&gt;0</formula>
    </cfRule>
    <cfRule type="expression" dxfId="3107" priority="8">
      <formula>F25&lt;0</formula>
    </cfRule>
  </conditionalFormatting>
  <conditionalFormatting sqref="H29 H25:H27">
    <cfRule type="expression" dxfId="3106" priority="5">
      <formula>H25&gt;0</formula>
    </cfRule>
    <cfRule type="expression" dxfId="3105" priority="6">
      <formula>H25&lt;0</formula>
    </cfRule>
  </conditionalFormatting>
  <conditionalFormatting sqref="F27:F28">
    <cfRule type="expression" dxfId="3104" priority="3">
      <formula>F27&gt;0</formula>
    </cfRule>
    <cfRule type="expression" dxfId="3103" priority="4">
      <formula>F27&lt;0</formula>
    </cfRule>
  </conditionalFormatting>
  <conditionalFormatting sqref="H28">
    <cfRule type="expression" dxfId="3102" priority="1">
      <formula>H28&gt;0</formula>
    </cfRule>
    <cfRule type="expression" dxfId="3101"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00" priority="43">
      <formula>F54&gt;0</formula>
    </cfRule>
    <cfRule type="expression" dxfId="3099" priority="44">
      <formula>F54&lt;0</formula>
    </cfRule>
  </conditionalFormatting>
  <conditionalFormatting sqref="Q7">
    <cfRule type="expression" dxfId="3098" priority="41">
      <formula>Q7&gt;0</formula>
    </cfRule>
    <cfRule type="expression" dxfId="3097" priority="42">
      <formula>Q7&lt;0</formula>
    </cfRule>
  </conditionalFormatting>
  <conditionalFormatting sqref="Q8">
    <cfRule type="expression" dxfId="3096" priority="39">
      <formula>Q8&gt;0</formula>
    </cfRule>
    <cfRule type="expression" dxfId="3095" priority="40">
      <formula>Q8&lt;0</formula>
    </cfRule>
  </conditionalFormatting>
  <conditionalFormatting sqref="F33:F36 F38:F53">
    <cfRule type="expression" dxfId="3094" priority="37">
      <formula>F33&gt;0</formula>
    </cfRule>
    <cfRule type="expression" dxfId="3093" priority="38">
      <formula>F33&lt;0</formula>
    </cfRule>
  </conditionalFormatting>
  <conditionalFormatting sqref="H33:H36 H38:H53">
    <cfRule type="expression" dxfId="3092" priority="35">
      <formula>H33&gt;0</formula>
    </cfRule>
    <cfRule type="expression" dxfId="3091" priority="36">
      <formula>H33&lt;0</formula>
    </cfRule>
  </conditionalFormatting>
  <conditionalFormatting sqref="Q10">
    <cfRule type="expression" dxfId="3090" priority="33">
      <formula>Q10&gt;0</formula>
    </cfRule>
    <cfRule type="expression" dxfId="3089" priority="34">
      <formula>Q10&lt;0</formula>
    </cfRule>
  </conditionalFormatting>
  <conditionalFormatting sqref="J25:J37">
    <cfRule type="expression" dxfId="3088" priority="31">
      <formula>J25&gt;0</formula>
    </cfRule>
    <cfRule type="expression" dxfId="3087" priority="32">
      <formula>J25&lt;0</formula>
    </cfRule>
  </conditionalFormatting>
  <conditionalFormatting sqref="K25:K38">
    <cfRule type="expression" dxfId="3086" priority="29">
      <formula>K25&gt;0</formula>
    </cfRule>
    <cfRule type="expression" dxfId="3085" priority="30">
      <formula>K25&lt;0</formula>
    </cfRule>
  </conditionalFormatting>
  <conditionalFormatting sqref="L25">
    <cfRule type="expression" dxfId="3084" priority="27">
      <formula>L25&gt;0</formula>
    </cfRule>
    <cfRule type="expression" dxfId="3083" priority="28">
      <formula>L25&lt;0</formula>
    </cfRule>
  </conditionalFormatting>
  <conditionalFormatting sqref="F89:F110">
    <cfRule type="expression" dxfId="3082" priority="25">
      <formula>F89&gt;0</formula>
    </cfRule>
    <cfRule type="expression" dxfId="3081" priority="26">
      <formula>F89&lt;0</formula>
    </cfRule>
  </conditionalFormatting>
  <conditionalFormatting sqref="H89:H110">
    <cfRule type="expression" dxfId="3080" priority="23">
      <formula>H89&gt;0</formula>
    </cfRule>
    <cfRule type="expression" dxfId="3079" priority="24">
      <formula>H89&lt;0</formula>
    </cfRule>
  </conditionalFormatting>
  <conditionalFormatting sqref="J89:J102">
    <cfRule type="expression" dxfId="3078" priority="21">
      <formula>J89&gt;0</formula>
    </cfRule>
    <cfRule type="expression" dxfId="3077" priority="22">
      <formula>J89&lt;0</formula>
    </cfRule>
  </conditionalFormatting>
  <conditionalFormatting sqref="K89:K102">
    <cfRule type="expression" dxfId="3076" priority="19">
      <formula>K89&gt;0</formula>
    </cfRule>
    <cfRule type="expression" dxfId="3075" priority="20">
      <formula>K89&lt;0</formula>
    </cfRule>
  </conditionalFormatting>
  <conditionalFormatting sqref="L89:L102">
    <cfRule type="expression" dxfId="3074" priority="17">
      <formula>L89&gt;0</formula>
    </cfRule>
    <cfRule type="expression" dxfId="3073" priority="18">
      <formula>L89&lt;0</formula>
    </cfRule>
  </conditionalFormatting>
  <conditionalFormatting sqref="F29:F32">
    <cfRule type="expression" dxfId="3072" priority="15">
      <formula>F29&gt;0</formula>
    </cfRule>
    <cfRule type="expression" dxfId="3071" priority="16">
      <formula>F29&lt;0</formula>
    </cfRule>
  </conditionalFormatting>
  <conditionalFormatting sqref="H29:H32">
    <cfRule type="expression" dxfId="3070" priority="13">
      <formula>H29&gt;0</formula>
    </cfRule>
    <cfRule type="expression" dxfId="3069" priority="14">
      <formula>H29&lt;0</formula>
    </cfRule>
  </conditionalFormatting>
  <conditionalFormatting sqref="F25:F28">
    <cfRule type="expression" dxfId="3068" priority="11">
      <formula>F25&gt;0</formula>
    </cfRule>
    <cfRule type="expression" dxfId="3067" priority="12">
      <formula>F25&lt;0</formula>
    </cfRule>
  </conditionalFormatting>
  <conditionalFormatting sqref="H25:H28">
    <cfRule type="expression" dxfId="3066" priority="9">
      <formula>H25&gt;0</formula>
    </cfRule>
    <cfRule type="expression" dxfId="3065" priority="10">
      <formula>H25&lt;0</formula>
    </cfRule>
  </conditionalFormatting>
  <conditionalFormatting sqref="F37">
    <cfRule type="expression" dxfId="3064" priority="7">
      <formula>F37&gt;0</formula>
    </cfRule>
    <cfRule type="expression" dxfId="3063" priority="8">
      <formula>F37&lt;0</formula>
    </cfRule>
  </conditionalFormatting>
  <conditionalFormatting sqref="H37">
    <cfRule type="expression" dxfId="3062" priority="5">
      <formula>H37&gt;0</formula>
    </cfRule>
    <cfRule type="expression" dxfId="3061" priority="6">
      <formula>H37&lt;0</formula>
    </cfRule>
  </conditionalFormatting>
  <conditionalFormatting sqref="J49">
    <cfRule type="expression" dxfId="3060" priority="3">
      <formula>J49&gt;0</formula>
    </cfRule>
    <cfRule type="expression" dxfId="3059" priority="4">
      <formula>J49&lt;0</formula>
    </cfRule>
  </conditionalFormatting>
  <conditionalFormatting sqref="J38:J48">
    <cfRule type="expression" dxfId="3058" priority="1">
      <formula>J38&gt;0</formula>
    </cfRule>
    <cfRule type="expression" dxfId="3057"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58.5</v>
      </c>
      <c r="R4" s="425">
        <v>1.2500000000000001E-2</v>
      </c>
      <c r="T4" s="1"/>
    </row>
    <row r="5" spans="1:21" x14ac:dyDescent="0.25">
      <c r="B5" s="72"/>
      <c r="C5" s="4"/>
      <c r="D5" s="3"/>
      <c r="E5" s="3"/>
      <c r="F5" s="3"/>
      <c r="G5" s="72"/>
      <c r="H5" s="161"/>
      <c r="I5" s="3"/>
      <c r="J5" s="3"/>
      <c r="K5" s="3"/>
      <c r="L5" s="4"/>
      <c r="M5" s="4"/>
      <c r="O5" s="11" t="s">
        <v>67</v>
      </c>
      <c r="Q5" s="3">
        <f>Q4*Q2</f>
        <v>3861</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90.419999999999618</v>
      </c>
      <c r="R7" s="29">
        <v>43588</v>
      </c>
    </row>
    <row r="8" spans="1:21" x14ac:dyDescent="0.25">
      <c r="B8" s="72"/>
      <c r="C8" s="4"/>
      <c r="D8" s="3"/>
      <c r="E8" s="3"/>
      <c r="F8" s="3"/>
      <c r="G8" s="72"/>
      <c r="H8" s="161"/>
      <c r="I8" s="3"/>
      <c r="J8" s="3"/>
      <c r="K8" s="3"/>
      <c r="L8" s="4"/>
      <c r="M8" s="4"/>
      <c r="O8" s="11" t="s">
        <v>179</v>
      </c>
      <c r="P8" s="33"/>
      <c r="Q8" s="2">
        <f>K18+M18-F18+Q2*Q4</f>
        <v>90.419999999999618</v>
      </c>
      <c r="T8" s="1"/>
      <c r="U8" s="741"/>
    </row>
    <row r="9" spans="1:21" x14ac:dyDescent="0.25">
      <c r="B9" s="72"/>
      <c r="C9" s="4"/>
      <c r="D9" s="3"/>
      <c r="E9" s="3"/>
      <c r="F9" s="3"/>
      <c r="G9" s="4"/>
      <c r="H9" s="161"/>
      <c r="I9" s="3"/>
      <c r="J9" s="3"/>
      <c r="K9" s="3"/>
      <c r="L9" s="4"/>
      <c r="M9" s="4"/>
      <c r="O9" s="11" t="s">
        <v>204</v>
      </c>
      <c r="Q9" s="134">
        <f>IF(Q2=0, 0, Q8/Q6)</f>
        <v>2.3980395589007424E-2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64.350000000000009</v>
      </c>
    </row>
    <row r="20" spans="1:20" x14ac:dyDescent="0.25">
      <c r="O20" s="81">
        <v>1.0900000000000001</v>
      </c>
      <c r="P20" s="81">
        <f t="shared" ref="P20:P39" si="0">O20*$Q$4</f>
        <v>63.765000000000008</v>
      </c>
    </row>
    <row r="21" spans="1:20" x14ac:dyDescent="0.25">
      <c r="O21" s="81">
        <v>1.08</v>
      </c>
      <c r="P21" s="81">
        <f t="shared" si="0"/>
        <v>63.180000000000007</v>
      </c>
      <c r="T21" s="1"/>
    </row>
    <row r="22" spans="1:20" x14ac:dyDescent="0.25">
      <c r="O22" s="81">
        <v>1.07</v>
      </c>
      <c r="P22" s="81">
        <f t="shared" si="0"/>
        <v>62.595000000000006</v>
      </c>
    </row>
    <row r="23" spans="1:20" x14ac:dyDescent="0.25">
      <c r="O23" s="81">
        <v>1.06</v>
      </c>
      <c r="P23" s="81">
        <f t="shared" si="0"/>
        <v>62.010000000000005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61.425000000000004</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60.84</v>
      </c>
    </row>
    <row r="26" spans="1:20" x14ac:dyDescent="0.25">
      <c r="B26" s="164"/>
      <c r="C26" s="10"/>
      <c r="D26" s="39"/>
      <c r="E26" s="39"/>
      <c r="F26" s="39"/>
      <c r="G26" s="39"/>
      <c r="H26" s="179"/>
      <c r="I26" s="39"/>
      <c r="J26" s="39"/>
      <c r="K26" s="39"/>
      <c r="L26" s="39"/>
      <c r="O26" s="81">
        <v>1.03</v>
      </c>
      <c r="P26" s="81">
        <f t="shared" si="0"/>
        <v>60.255000000000003</v>
      </c>
      <c r="T26" s="156"/>
    </row>
    <row r="27" spans="1:20" x14ac:dyDescent="0.25">
      <c r="B27" s="164"/>
      <c r="C27" s="10"/>
      <c r="D27" s="39"/>
      <c r="E27" s="39"/>
      <c r="F27" s="39"/>
      <c r="G27" s="39"/>
      <c r="H27" s="179"/>
      <c r="I27" s="39"/>
      <c r="J27" s="39"/>
      <c r="K27" s="39"/>
      <c r="L27" s="39"/>
      <c r="O27" s="81">
        <v>1.02</v>
      </c>
      <c r="P27" s="81">
        <f t="shared" si="0"/>
        <v>59.67</v>
      </c>
      <c r="T27" s="67"/>
    </row>
    <row r="28" spans="1:20" x14ac:dyDescent="0.25">
      <c r="B28" s="164"/>
      <c r="C28" s="10"/>
      <c r="D28" s="39"/>
      <c r="E28" s="39"/>
      <c r="F28" s="39"/>
      <c r="G28" s="39"/>
      <c r="H28" s="179"/>
      <c r="I28" s="39"/>
      <c r="J28" s="39"/>
      <c r="K28" s="39"/>
      <c r="L28" s="39"/>
      <c r="O28" s="81">
        <v>1.01</v>
      </c>
      <c r="P28" s="81">
        <f t="shared" si="0"/>
        <v>59.085000000000001</v>
      </c>
      <c r="T28" s="156"/>
    </row>
    <row r="29" spans="1:20" x14ac:dyDescent="0.25">
      <c r="B29" s="164"/>
      <c r="C29" s="10"/>
      <c r="D29" s="39"/>
      <c r="E29" s="39"/>
      <c r="F29" s="39"/>
      <c r="G29" s="39"/>
      <c r="H29" s="179"/>
      <c r="I29" s="39"/>
      <c r="J29" s="39"/>
      <c r="K29" s="39"/>
      <c r="L29" s="39"/>
      <c r="O29" s="81">
        <v>1</v>
      </c>
      <c r="P29" s="81">
        <f t="shared" si="0"/>
        <v>58.5</v>
      </c>
      <c r="T29" s="156"/>
    </row>
    <row r="30" spans="1:20" x14ac:dyDescent="0.25">
      <c r="B30" s="164"/>
      <c r="C30" s="10"/>
      <c r="D30" s="39"/>
      <c r="E30" s="39"/>
      <c r="F30" s="39"/>
      <c r="G30" s="39"/>
      <c r="H30" s="179"/>
      <c r="I30" s="39"/>
      <c r="J30" s="39"/>
      <c r="K30" s="39"/>
      <c r="L30" s="39"/>
      <c r="O30" s="81">
        <v>0.99</v>
      </c>
      <c r="P30" s="81">
        <f t="shared" si="0"/>
        <v>57.914999999999999</v>
      </c>
      <c r="T30" s="156"/>
    </row>
    <row r="31" spans="1:20" x14ac:dyDescent="0.25">
      <c r="B31" s="164"/>
      <c r="C31" s="10"/>
      <c r="D31" s="39"/>
      <c r="E31" s="39"/>
      <c r="F31" s="39"/>
      <c r="G31" s="39"/>
      <c r="H31" s="179"/>
      <c r="I31" s="39"/>
      <c r="J31" s="39"/>
      <c r="K31" s="39"/>
      <c r="L31" s="39"/>
      <c r="O31" s="81">
        <v>0.98</v>
      </c>
      <c r="P31" s="81">
        <f t="shared" si="0"/>
        <v>57.33</v>
      </c>
    </row>
    <row r="32" spans="1:20" x14ac:dyDescent="0.25">
      <c r="B32" s="164"/>
      <c r="C32" s="10"/>
      <c r="D32" s="39"/>
      <c r="E32" s="39"/>
      <c r="F32" s="39"/>
      <c r="G32" s="39"/>
      <c r="H32" s="179"/>
      <c r="I32" s="39"/>
      <c r="J32" s="39"/>
      <c r="K32" s="39"/>
      <c r="L32" s="39"/>
      <c r="O32" s="81">
        <v>0.97</v>
      </c>
      <c r="P32" s="81">
        <f t="shared" si="0"/>
        <v>56.744999999999997</v>
      </c>
    </row>
    <row r="33" spans="2:17" x14ac:dyDescent="0.25">
      <c r="B33" s="164"/>
      <c r="C33" s="10"/>
      <c r="D33" s="39"/>
      <c r="E33" s="39"/>
      <c r="F33" s="39"/>
      <c r="G33" s="39"/>
      <c r="H33" s="179"/>
      <c r="I33" s="39"/>
      <c r="J33" s="39"/>
      <c r="K33" s="39"/>
      <c r="L33" s="39"/>
      <c r="O33" s="81">
        <v>0.96</v>
      </c>
      <c r="P33" s="81">
        <f t="shared" si="0"/>
        <v>56.16</v>
      </c>
    </row>
    <row r="34" spans="2:17" x14ac:dyDescent="0.25">
      <c r="B34" s="164"/>
      <c r="C34" s="10"/>
      <c r="D34" s="39"/>
      <c r="E34" s="39"/>
      <c r="F34" s="39"/>
      <c r="G34" s="39"/>
      <c r="H34" s="179"/>
      <c r="I34" s="39"/>
      <c r="J34" s="39"/>
      <c r="K34" s="39"/>
      <c r="L34" s="39"/>
      <c r="O34" s="81">
        <v>0.95</v>
      </c>
      <c r="P34" s="81">
        <f t="shared" si="0"/>
        <v>55.574999999999996</v>
      </c>
    </row>
    <row r="35" spans="2:17" x14ac:dyDescent="0.25">
      <c r="B35" s="164"/>
      <c r="C35" s="10"/>
      <c r="D35" s="39"/>
      <c r="E35" s="39"/>
      <c r="F35" s="39"/>
      <c r="G35" s="39"/>
      <c r="H35" s="179"/>
      <c r="I35" s="39"/>
      <c r="J35" s="39"/>
      <c r="K35" s="39"/>
      <c r="L35" s="39"/>
      <c r="O35" s="81">
        <v>0.94</v>
      </c>
      <c r="P35" s="81">
        <f t="shared" si="0"/>
        <v>54.989999999999995</v>
      </c>
    </row>
    <row r="36" spans="2:17" x14ac:dyDescent="0.25">
      <c r="B36" s="164"/>
      <c r="C36" s="10"/>
      <c r="D36" s="39"/>
      <c r="E36" s="39"/>
      <c r="F36" s="39"/>
      <c r="G36" s="39"/>
      <c r="H36" s="179"/>
      <c r="I36" s="39"/>
      <c r="J36" s="39"/>
      <c r="K36" s="39"/>
      <c r="L36" s="39"/>
      <c r="O36" s="81">
        <v>0.93</v>
      </c>
      <c r="P36" s="81">
        <f t="shared" si="0"/>
        <v>54.405000000000001</v>
      </c>
    </row>
    <row r="37" spans="2:17" x14ac:dyDescent="0.25">
      <c r="B37" s="164"/>
      <c r="C37" s="10"/>
      <c r="D37" s="39"/>
      <c r="E37" s="39"/>
      <c r="F37" s="39"/>
      <c r="G37" s="39"/>
      <c r="H37" s="179"/>
      <c r="I37" s="39"/>
      <c r="J37" s="39"/>
      <c r="K37" s="39"/>
      <c r="L37" s="39"/>
      <c r="O37" s="81">
        <v>0.92</v>
      </c>
      <c r="P37" s="81">
        <f t="shared" si="0"/>
        <v>53.82</v>
      </c>
    </row>
    <row r="38" spans="2:17" x14ac:dyDescent="0.25">
      <c r="B38" s="164"/>
      <c r="C38" s="10"/>
      <c r="D38" s="39"/>
      <c r="E38" s="39"/>
      <c r="F38" s="39"/>
      <c r="G38" s="39"/>
      <c r="H38" s="179"/>
      <c r="I38" s="39"/>
      <c r="J38" s="39"/>
      <c r="K38" s="39"/>
      <c r="L38" s="39"/>
      <c r="O38" s="81">
        <v>0.91</v>
      </c>
      <c r="P38" s="81">
        <f t="shared" si="0"/>
        <v>53.234999999999999</v>
      </c>
    </row>
    <row r="39" spans="2:17" x14ac:dyDescent="0.25">
      <c r="B39" s="164"/>
      <c r="C39" s="10"/>
      <c r="D39" s="39"/>
      <c r="E39" s="39"/>
      <c r="F39" s="39"/>
      <c r="G39" s="39"/>
      <c r="H39" s="179"/>
      <c r="I39" s="39"/>
      <c r="J39" s="39"/>
      <c r="K39" s="39"/>
      <c r="L39" s="39"/>
      <c r="O39" s="81">
        <v>0.9</v>
      </c>
      <c r="P39" s="81">
        <f t="shared" si="0"/>
        <v>52.65</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6" priority="33">
      <formula>Q7&gt;0</formula>
    </cfRule>
    <cfRule type="expression" dxfId="3055" priority="34">
      <formula>Q7&lt;0</formula>
    </cfRule>
  </conditionalFormatting>
  <conditionalFormatting sqref="Q8">
    <cfRule type="expression" dxfId="3054" priority="31">
      <formula>Q8&gt;0</formula>
    </cfRule>
    <cfRule type="expression" dxfId="3053" priority="32">
      <formula>Q8&lt;0</formula>
    </cfRule>
  </conditionalFormatting>
  <conditionalFormatting sqref="F34:F54 F58:F63">
    <cfRule type="expression" dxfId="3052" priority="29">
      <formula>F34&gt;0</formula>
    </cfRule>
    <cfRule type="expression" dxfId="3051" priority="30">
      <formula>F34&lt;0</formula>
    </cfRule>
  </conditionalFormatting>
  <conditionalFormatting sqref="H34:H54 H58:H63">
    <cfRule type="expression" dxfId="3050" priority="27">
      <formula>H34&gt;0</formula>
    </cfRule>
    <cfRule type="expression" dxfId="3049" priority="28">
      <formula>H34&lt;0</formula>
    </cfRule>
  </conditionalFormatting>
  <conditionalFormatting sqref="Q10">
    <cfRule type="expression" dxfId="3048" priority="25">
      <formula>Q10&gt;0</formula>
    </cfRule>
    <cfRule type="expression" dxfId="3047" priority="26">
      <formula>Q10&lt;0</formula>
    </cfRule>
  </conditionalFormatting>
  <conditionalFormatting sqref="J25:J38">
    <cfRule type="expression" dxfId="3046" priority="23">
      <formula>J25&gt;0</formula>
    </cfRule>
    <cfRule type="expression" dxfId="3045" priority="24">
      <formula>J25&lt;0</formula>
    </cfRule>
  </conditionalFormatting>
  <conditionalFormatting sqref="K25:K35 K37:K38">
    <cfRule type="expression" dxfId="3044" priority="21">
      <formula>K25&gt;0</formula>
    </cfRule>
    <cfRule type="expression" dxfId="3043" priority="22">
      <formula>K25&lt;0</formula>
    </cfRule>
  </conditionalFormatting>
  <conditionalFormatting sqref="F89:F110">
    <cfRule type="expression" dxfId="3042" priority="19">
      <formula>F89&gt;0</formula>
    </cfRule>
    <cfRule type="expression" dxfId="3041" priority="20">
      <formula>F89&lt;0</formula>
    </cfRule>
  </conditionalFormatting>
  <conditionalFormatting sqref="H89:H110">
    <cfRule type="expression" dxfId="3040" priority="17">
      <formula>H89&gt;0</formula>
    </cfRule>
    <cfRule type="expression" dxfId="3039" priority="18">
      <formula>H89&lt;0</formula>
    </cfRule>
  </conditionalFormatting>
  <conditionalFormatting sqref="J89:J102">
    <cfRule type="expression" dxfId="3038" priority="15">
      <formula>J89&gt;0</formula>
    </cfRule>
    <cfRule type="expression" dxfId="3037" priority="16">
      <formula>J89&lt;0</formula>
    </cfRule>
  </conditionalFormatting>
  <conditionalFormatting sqref="K89:K102">
    <cfRule type="expression" dxfId="3036" priority="13">
      <formula>K89&gt;0</formula>
    </cfRule>
    <cfRule type="expression" dxfId="3035" priority="14">
      <formula>K89&lt;0</formula>
    </cfRule>
  </conditionalFormatting>
  <conditionalFormatting sqref="L89:L102">
    <cfRule type="expression" dxfId="3034" priority="11">
      <formula>L89&gt;0</formula>
    </cfRule>
    <cfRule type="expression" dxfId="3033" priority="12">
      <formula>L89&lt;0</formula>
    </cfRule>
  </conditionalFormatting>
  <conditionalFormatting sqref="F25:F33">
    <cfRule type="expression" dxfId="3032" priority="9">
      <formula>F25&gt;0</formula>
    </cfRule>
    <cfRule type="expression" dxfId="3031" priority="10">
      <formula>F25&lt;0</formula>
    </cfRule>
  </conditionalFormatting>
  <conditionalFormatting sqref="H25:H33">
    <cfRule type="expression" dxfId="3030" priority="7">
      <formula>H25&gt;0</formula>
    </cfRule>
    <cfRule type="expression" dxfId="3029" priority="8">
      <formula>H25&lt;0</formula>
    </cfRule>
  </conditionalFormatting>
  <conditionalFormatting sqref="J54">
    <cfRule type="expression" dxfId="3028" priority="5">
      <formula>J54&gt;0</formula>
    </cfRule>
    <cfRule type="expression" dxfId="3027" priority="6">
      <formula>J54&lt;0</formula>
    </cfRule>
  </conditionalFormatting>
  <conditionalFormatting sqref="F55:F57">
    <cfRule type="expression" dxfId="3026" priority="3">
      <formula>F55&gt;0</formula>
    </cfRule>
    <cfRule type="expression" dxfId="3025" priority="4">
      <formula>F55&lt;0</formula>
    </cfRule>
  </conditionalFormatting>
  <conditionalFormatting sqref="H55:H57">
    <cfRule type="expression" dxfId="3024" priority="1">
      <formula>H55&gt;0</formula>
    </cfRule>
    <cfRule type="expression" dxfId="302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2" priority="35">
      <formula>F47&gt;0</formula>
    </cfRule>
    <cfRule type="expression" dxfId="3021" priority="36">
      <formula>F47&lt;0</formula>
    </cfRule>
  </conditionalFormatting>
  <conditionalFormatting sqref="Q7">
    <cfRule type="expression" dxfId="3020" priority="33">
      <formula>Q7&gt;0</formula>
    </cfRule>
    <cfRule type="expression" dxfId="3019" priority="34">
      <formula>Q7&lt;0</formula>
    </cfRule>
  </conditionalFormatting>
  <conditionalFormatting sqref="Q8">
    <cfRule type="expression" dxfId="3018" priority="31">
      <formula>Q8&gt;0</formula>
    </cfRule>
    <cfRule type="expression" dxfId="3017" priority="32">
      <formula>Q8&lt;0</formula>
    </cfRule>
  </conditionalFormatting>
  <conditionalFormatting sqref="F30:F46">
    <cfRule type="expression" dxfId="3016" priority="29">
      <formula>F30&gt;0</formula>
    </cfRule>
    <cfRule type="expression" dxfId="3015" priority="30">
      <formula>F30&lt;0</formula>
    </cfRule>
  </conditionalFormatting>
  <conditionalFormatting sqref="H30:H46">
    <cfRule type="expression" dxfId="3014" priority="27">
      <formula>H30&gt;0</formula>
    </cfRule>
    <cfRule type="expression" dxfId="3013" priority="28">
      <formula>H30&lt;0</formula>
    </cfRule>
  </conditionalFormatting>
  <conditionalFormatting sqref="Q10">
    <cfRule type="expression" dxfId="3012" priority="25">
      <formula>Q10&gt;0</formula>
    </cfRule>
    <cfRule type="expression" dxfId="3011" priority="26">
      <formula>Q10&lt;0</formula>
    </cfRule>
  </conditionalFormatting>
  <conditionalFormatting sqref="J25:J38">
    <cfRule type="expression" dxfId="3010" priority="23">
      <formula>J25&gt;0</formula>
    </cfRule>
    <cfRule type="expression" dxfId="3009" priority="24">
      <formula>J25&lt;0</formula>
    </cfRule>
  </conditionalFormatting>
  <conditionalFormatting sqref="K25:K38">
    <cfRule type="expression" dxfId="3008" priority="21">
      <formula>K25&gt;0</formula>
    </cfRule>
    <cfRule type="expression" dxfId="3007" priority="22">
      <formula>K25&lt;0</formula>
    </cfRule>
  </conditionalFormatting>
  <conditionalFormatting sqref="L25 L38">
    <cfRule type="expression" dxfId="3006" priority="19">
      <formula>L25&gt;0</formula>
    </cfRule>
    <cfRule type="expression" dxfId="3005" priority="20">
      <formula>L25&lt;0</formula>
    </cfRule>
  </conditionalFormatting>
  <conditionalFormatting sqref="F89:F110">
    <cfRule type="expression" dxfId="3004" priority="17">
      <formula>F89&gt;0</formula>
    </cfRule>
    <cfRule type="expression" dxfId="3003" priority="18">
      <formula>F89&lt;0</formula>
    </cfRule>
  </conditionalFormatting>
  <conditionalFormatting sqref="H89:H110">
    <cfRule type="expression" dxfId="3002" priority="15">
      <formula>H89&gt;0</formula>
    </cfRule>
    <cfRule type="expression" dxfId="3001" priority="16">
      <formula>H89&lt;0</formula>
    </cfRule>
  </conditionalFormatting>
  <conditionalFormatting sqref="J89:J102">
    <cfRule type="expression" dxfId="3000" priority="13">
      <formula>J89&gt;0</formula>
    </cfRule>
    <cfRule type="expression" dxfId="2999" priority="14">
      <formula>J89&lt;0</formula>
    </cfRule>
  </conditionalFormatting>
  <conditionalFormatting sqref="K89:K102">
    <cfRule type="expression" dxfId="2998" priority="11">
      <formula>K89&gt;0</formula>
    </cfRule>
    <cfRule type="expression" dxfId="2997" priority="12">
      <formula>K89&lt;0</formula>
    </cfRule>
  </conditionalFormatting>
  <conditionalFormatting sqref="L89:L102">
    <cfRule type="expression" dxfId="2996" priority="9">
      <formula>L89&gt;0</formula>
    </cfRule>
    <cfRule type="expression" dxfId="2995" priority="10">
      <formula>L89&lt;0</formula>
    </cfRule>
  </conditionalFormatting>
  <conditionalFormatting sqref="F29 F25:F27">
    <cfRule type="expression" dxfId="2994" priority="7">
      <formula>F25&gt;0</formula>
    </cfRule>
    <cfRule type="expression" dxfId="2993" priority="8">
      <formula>F25&lt;0</formula>
    </cfRule>
  </conditionalFormatting>
  <conditionalFormatting sqref="H25:H29">
    <cfRule type="expression" dxfId="2992" priority="5">
      <formula>H25&gt;0</formula>
    </cfRule>
    <cfRule type="expression" dxfId="2991" priority="6">
      <formula>H25&lt;0</formula>
    </cfRule>
  </conditionalFormatting>
  <conditionalFormatting sqref="F28">
    <cfRule type="expression" dxfId="2990" priority="3">
      <formula>F28&gt;0</formula>
    </cfRule>
    <cfRule type="expression" dxfId="2989"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4" t="s">
        <v>78</v>
      </c>
      <c r="P16" s="884"/>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8" priority="43">
      <formula>F54&gt;0</formula>
    </cfRule>
    <cfRule type="expression" dxfId="2987" priority="44">
      <formula>F54&lt;0</formula>
    </cfRule>
  </conditionalFormatting>
  <conditionalFormatting sqref="Q7">
    <cfRule type="expression" dxfId="2986" priority="41">
      <formula>Q7&gt;0</formula>
    </cfRule>
    <cfRule type="expression" dxfId="2985" priority="42">
      <formula>Q7&lt;0</formula>
    </cfRule>
  </conditionalFormatting>
  <conditionalFormatting sqref="Q8">
    <cfRule type="expression" dxfId="2984" priority="39">
      <formula>Q8&gt;0</formula>
    </cfRule>
    <cfRule type="expression" dxfId="2983" priority="40">
      <formula>Q8&lt;0</formula>
    </cfRule>
  </conditionalFormatting>
  <conditionalFormatting sqref="F33:F36 F38:F53">
    <cfRule type="expression" dxfId="2982" priority="37">
      <formula>F33&gt;0</formula>
    </cfRule>
    <cfRule type="expression" dxfId="2981" priority="38">
      <formula>F33&lt;0</formula>
    </cfRule>
  </conditionalFormatting>
  <conditionalFormatting sqref="H33:H36 H38:H53">
    <cfRule type="expression" dxfId="2980" priority="35">
      <formula>H33&gt;0</formula>
    </cfRule>
    <cfRule type="expression" dxfId="2979" priority="36">
      <formula>H33&lt;0</formula>
    </cfRule>
  </conditionalFormatting>
  <conditionalFormatting sqref="Q10">
    <cfRule type="expression" dxfId="2978" priority="33">
      <formula>Q10&gt;0</formula>
    </cfRule>
    <cfRule type="expression" dxfId="2977" priority="34">
      <formula>Q10&lt;0</formula>
    </cfRule>
  </conditionalFormatting>
  <conditionalFormatting sqref="J25:J37">
    <cfRule type="expression" dxfId="2976" priority="31">
      <formula>J25&gt;0</formula>
    </cfRule>
    <cfRule type="expression" dxfId="2975" priority="32">
      <formula>J25&lt;0</formula>
    </cfRule>
  </conditionalFormatting>
  <conditionalFormatting sqref="K25:K38">
    <cfRule type="expression" dxfId="2974" priority="29">
      <formula>K25&gt;0</formula>
    </cfRule>
    <cfRule type="expression" dxfId="2973" priority="30">
      <formula>K25&lt;0</formula>
    </cfRule>
  </conditionalFormatting>
  <conditionalFormatting sqref="L25">
    <cfRule type="expression" dxfId="2972" priority="27">
      <formula>L25&gt;0</formula>
    </cfRule>
    <cfRule type="expression" dxfId="2971" priority="28">
      <formula>L25&lt;0</formula>
    </cfRule>
  </conditionalFormatting>
  <conditionalFormatting sqref="F89:F110">
    <cfRule type="expression" dxfId="2970" priority="25">
      <formula>F89&gt;0</formula>
    </cfRule>
    <cfRule type="expression" dxfId="2969" priority="26">
      <formula>F89&lt;0</formula>
    </cfRule>
  </conditionalFormatting>
  <conditionalFormatting sqref="H89:H110">
    <cfRule type="expression" dxfId="2968" priority="23">
      <formula>H89&gt;0</formula>
    </cfRule>
    <cfRule type="expression" dxfId="2967" priority="24">
      <formula>H89&lt;0</formula>
    </cfRule>
  </conditionalFormatting>
  <conditionalFormatting sqref="J89:J102">
    <cfRule type="expression" dxfId="2966" priority="21">
      <formula>J89&gt;0</formula>
    </cfRule>
    <cfRule type="expression" dxfId="2965" priority="22">
      <formula>J89&lt;0</formula>
    </cfRule>
  </conditionalFormatting>
  <conditionalFormatting sqref="K89:K102">
    <cfRule type="expression" dxfId="2964" priority="19">
      <formula>K89&gt;0</formula>
    </cfRule>
    <cfRule type="expression" dxfId="2963" priority="20">
      <formula>K89&lt;0</formula>
    </cfRule>
  </conditionalFormatting>
  <conditionalFormatting sqref="L89:L102">
    <cfRule type="expression" dxfId="2962" priority="17">
      <formula>L89&gt;0</formula>
    </cfRule>
    <cfRule type="expression" dxfId="2961" priority="18">
      <formula>L89&lt;0</formula>
    </cfRule>
  </conditionalFormatting>
  <conditionalFormatting sqref="F29:F32">
    <cfRule type="expression" dxfId="2960" priority="15">
      <formula>F29&gt;0</formula>
    </cfRule>
    <cfRule type="expression" dxfId="2959" priority="16">
      <formula>F29&lt;0</formula>
    </cfRule>
  </conditionalFormatting>
  <conditionalFormatting sqref="H29:H32">
    <cfRule type="expression" dxfId="2958" priority="13">
      <formula>H29&gt;0</formula>
    </cfRule>
    <cfRule type="expression" dxfId="2957" priority="14">
      <formula>H29&lt;0</formula>
    </cfRule>
  </conditionalFormatting>
  <conditionalFormatting sqref="F25:F28">
    <cfRule type="expression" dxfId="2956" priority="11">
      <formula>F25&gt;0</formula>
    </cfRule>
    <cfRule type="expression" dxfId="2955" priority="12">
      <formula>F25&lt;0</formula>
    </cfRule>
  </conditionalFormatting>
  <conditionalFormatting sqref="H25:H28">
    <cfRule type="expression" dxfId="2954" priority="9">
      <formula>H25&gt;0</formula>
    </cfRule>
    <cfRule type="expression" dxfId="2953" priority="10">
      <formula>H25&lt;0</formula>
    </cfRule>
  </conditionalFormatting>
  <conditionalFormatting sqref="F37">
    <cfRule type="expression" dxfId="2952" priority="7">
      <formula>F37&gt;0</formula>
    </cfRule>
    <cfRule type="expression" dxfId="2951" priority="8">
      <formula>F37&lt;0</formula>
    </cfRule>
  </conditionalFormatting>
  <conditionalFormatting sqref="H37">
    <cfRule type="expression" dxfId="2950" priority="5">
      <formula>H37&gt;0</formula>
    </cfRule>
    <cfRule type="expression" dxfId="2949" priority="6">
      <formula>H37&lt;0</formula>
    </cfRule>
  </conditionalFormatting>
  <conditionalFormatting sqref="J49">
    <cfRule type="expression" dxfId="2948" priority="3">
      <formula>J49&gt;0</formula>
    </cfRule>
    <cfRule type="expression" dxfId="2947" priority="4">
      <formula>J49&lt;0</formula>
    </cfRule>
  </conditionalFormatting>
  <conditionalFormatting sqref="J38:J48">
    <cfRule type="expression" dxfId="2946" priority="1">
      <formula>J38&gt;0</formula>
    </cfRule>
    <cfRule type="expression" dxfId="2945"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4" priority="35">
      <formula>F47&gt;0</formula>
    </cfRule>
    <cfRule type="expression" dxfId="2943" priority="36">
      <formula>F47&lt;0</formula>
    </cfRule>
  </conditionalFormatting>
  <conditionalFormatting sqref="Q7">
    <cfRule type="expression" dxfId="2942" priority="33">
      <formula>Q7&gt;0</formula>
    </cfRule>
    <cfRule type="expression" dxfId="2941" priority="34">
      <formula>Q7&lt;0</formula>
    </cfRule>
  </conditionalFormatting>
  <conditionalFormatting sqref="Q8">
    <cfRule type="expression" dxfId="2940" priority="31">
      <formula>Q8&gt;0</formula>
    </cfRule>
    <cfRule type="expression" dxfId="2939" priority="32">
      <formula>Q8&lt;0</formula>
    </cfRule>
  </conditionalFormatting>
  <conditionalFormatting sqref="F30:F46">
    <cfRule type="expression" dxfId="2938" priority="29">
      <formula>F30&gt;0</formula>
    </cfRule>
    <cfRule type="expression" dxfId="2937" priority="30">
      <formula>F30&lt;0</formula>
    </cfRule>
  </conditionalFormatting>
  <conditionalFormatting sqref="H30:H46">
    <cfRule type="expression" dxfId="2936" priority="27">
      <formula>H30&gt;0</formula>
    </cfRule>
    <cfRule type="expression" dxfId="2935" priority="28">
      <formula>H30&lt;0</formula>
    </cfRule>
  </conditionalFormatting>
  <conditionalFormatting sqref="Q10">
    <cfRule type="expression" dxfId="2934" priority="25">
      <formula>Q10&gt;0</formula>
    </cfRule>
    <cfRule type="expression" dxfId="2933" priority="26">
      <formula>Q10&lt;0</formula>
    </cfRule>
  </conditionalFormatting>
  <conditionalFormatting sqref="J25:J38">
    <cfRule type="expression" dxfId="2932" priority="23">
      <formula>J25&gt;0</formula>
    </cfRule>
    <cfRule type="expression" dxfId="2931" priority="24">
      <formula>J25&lt;0</formula>
    </cfRule>
  </conditionalFormatting>
  <conditionalFormatting sqref="K25:K38">
    <cfRule type="expression" dxfId="2930" priority="21">
      <formula>K25&gt;0</formula>
    </cfRule>
    <cfRule type="expression" dxfId="2929" priority="22">
      <formula>K25&lt;0</formula>
    </cfRule>
  </conditionalFormatting>
  <conditionalFormatting sqref="L25 L38">
    <cfRule type="expression" dxfId="2928" priority="19">
      <formula>L25&gt;0</formula>
    </cfRule>
    <cfRule type="expression" dxfId="2927" priority="20">
      <formula>L25&lt;0</formula>
    </cfRule>
  </conditionalFormatting>
  <conditionalFormatting sqref="F89:F110">
    <cfRule type="expression" dxfId="2926" priority="17">
      <formula>F89&gt;0</formula>
    </cfRule>
    <cfRule type="expression" dxfId="2925" priority="18">
      <formula>F89&lt;0</formula>
    </cfRule>
  </conditionalFormatting>
  <conditionalFormatting sqref="H89:H110">
    <cfRule type="expression" dxfId="2924" priority="15">
      <formula>H89&gt;0</formula>
    </cfRule>
    <cfRule type="expression" dxfId="2923" priority="16">
      <formula>H89&lt;0</formula>
    </cfRule>
  </conditionalFormatting>
  <conditionalFormatting sqref="J89:J102">
    <cfRule type="expression" dxfId="2922" priority="13">
      <formula>J89&gt;0</formula>
    </cfRule>
    <cfRule type="expression" dxfId="2921" priority="14">
      <formula>J89&lt;0</formula>
    </cfRule>
  </conditionalFormatting>
  <conditionalFormatting sqref="K89:K102">
    <cfRule type="expression" dxfId="2920" priority="11">
      <formula>K89&gt;0</formula>
    </cfRule>
    <cfRule type="expression" dxfId="2919" priority="12">
      <formula>K89&lt;0</formula>
    </cfRule>
  </conditionalFormatting>
  <conditionalFormatting sqref="L89:L102">
    <cfRule type="expression" dxfId="2918" priority="9">
      <formula>L89&gt;0</formula>
    </cfRule>
    <cfRule type="expression" dxfId="2917" priority="10">
      <formula>L89&lt;0</formula>
    </cfRule>
  </conditionalFormatting>
  <conditionalFormatting sqref="F25:F29">
    <cfRule type="expression" dxfId="2916" priority="7">
      <formula>F25&gt;0</formula>
    </cfRule>
    <cfRule type="expression" dxfId="2915" priority="8">
      <formula>F25&lt;0</formula>
    </cfRule>
  </conditionalFormatting>
  <conditionalFormatting sqref="H25:H29">
    <cfRule type="expression" dxfId="2914" priority="5">
      <formula>H25&gt;0</formula>
    </cfRule>
    <cfRule type="expression" dxfId="2913" priority="6">
      <formula>H25&lt;0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2" priority="43">
      <formula>F54&gt;0</formula>
    </cfRule>
    <cfRule type="expression" dxfId="2911" priority="44">
      <formula>F54&lt;0</formula>
    </cfRule>
  </conditionalFormatting>
  <conditionalFormatting sqref="Q7">
    <cfRule type="expression" dxfId="2910" priority="41">
      <formula>Q7&gt;0</formula>
    </cfRule>
    <cfRule type="expression" dxfId="2909" priority="42">
      <formula>Q7&lt;0</formula>
    </cfRule>
  </conditionalFormatting>
  <conditionalFormatting sqref="Q8">
    <cfRule type="expression" dxfId="2908" priority="39">
      <formula>Q8&gt;0</formula>
    </cfRule>
    <cfRule type="expression" dxfId="2907" priority="40">
      <formula>Q8&lt;0</formula>
    </cfRule>
  </conditionalFormatting>
  <conditionalFormatting sqref="F33:F36 F38:F53">
    <cfRule type="expression" dxfId="2906" priority="37">
      <formula>F33&gt;0</formula>
    </cfRule>
    <cfRule type="expression" dxfId="2905" priority="38">
      <formula>F33&lt;0</formula>
    </cfRule>
  </conditionalFormatting>
  <conditionalFormatting sqref="H33:H36 H38:H53">
    <cfRule type="expression" dxfId="2904" priority="35">
      <formula>H33&gt;0</formula>
    </cfRule>
    <cfRule type="expression" dxfId="2903" priority="36">
      <formula>H33&lt;0</formula>
    </cfRule>
  </conditionalFormatting>
  <conditionalFormatting sqref="Q10">
    <cfRule type="expression" dxfId="2902" priority="33">
      <formula>Q10&gt;0</formula>
    </cfRule>
    <cfRule type="expression" dxfId="2901" priority="34">
      <formula>Q10&lt;0</formula>
    </cfRule>
  </conditionalFormatting>
  <conditionalFormatting sqref="J25:J37">
    <cfRule type="expression" dxfId="2900" priority="31">
      <formula>J25&gt;0</formula>
    </cfRule>
    <cfRule type="expression" dxfId="2899" priority="32">
      <formula>J25&lt;0</formula>
    </cfRule>
  </conditionalFormatting>
  <conditionalFormatting sqref="K25:K38">
    <cfRule type="expression" dxfId="2898" priority="29">
      <formula>K25&gt;0</formula>
    </cfRule>
    <cfRule type="expression" dxfId="2897" priority="30">
      <formula>K25&lt;0</formula>
    </cfRule>
  </conditionalFormatting>
  <conditionalFormatting sqref="L25">
    <cfRule type="expression" dxfId="2896" priority="27">
      <formula>L25&gt;0</formula>
    </cfRule>
    <cfRule type="expression" dxfId="2895" priority="28">
      <formula>L25&lt;0</formula>
    </cfRule>
  </conditionalFormatting>
  <conditionalFormatting sqref="F89:F110">
    <cfRule type="expression" dxfId="2894" priority="25">
      <formula>F89&gt;0</formula>
    </cfRule>
    <cfRule type="expression" dxfId="2893" priority="26">
      <formula>F89&lt;0</formula>
    </cfRule>
  </conditionalFormatting>
  <conditionalFormatting sqref="H89:H110">
    <cfRule type="expression" dxfId="2892" priority="23">
      <formula>H89&gt;0</formula>
    </cfRule>
    <cfRule type="expression" dxfId="2891" priority="24">
      <formula>H89&lt;0</formula>
    </cfRule>
  </conditionalFormatting>
  <conditionalFormatting sqref="J89:J102">
    <cfRule type="expression" dxfId="2890" priority="21">
      <formula>J89&gt;0</formula>
    </cfRule>
    <cfRule type="expression" dxfId="2889" priority="22">
      <formula>J89&lt;0</formula>
    </cfRule>
  </conditionalFormatting>
  <conditionalFormatting sqref="K89:K102">
    <cfRule type="expression" dxfId="2888" priority="19">
      <formula>K89&gt;0</formula>
    </cfRule>
    <cfRule type="expression" dxfId="2887" priority="20">
      <formula>K89&lt;0</formula>
    </cfRule>
  </conditionalFormatting>
  <conditionalFormatting sqref="L89:L102">
    <cfRule type="expression" dxfId="2886" priority="17">
      <formula>L89&gt;0</formula>
    </cfRule>
    <cfRule type="expression" dxfId="2885" priority="18">
      <formula>L89&lt;0</formula>
    </cfRule>
  </conditionalFormatting>
  <conditionalFormatting sqref="F29:F32">
    <cfRule type="expression" dxfId="2884" priority="15">
      <formula>F29&gt;0</formula>
    </cfRule>
    <cfRule type="expression" dxfId="2883" priority="16">
      <formula>F29&lt;0</formula>
    </cfRule>
  </conditionalFormatting>
  <conditionalFormatting sqref="H29:H32">
    <cfRule type="expression" dxfId="2882" priority="13">
      <formula>H29&gt;0</formula>
    </cfRule>
    <cfRule type="expression" dxfId="2881" priority="14">
      <formula>H29&lt;0</formula>
    </cfRule>
  </conditionalFormatting>
  <conditionalFormatting sqref="F25:F28">
    <cfRule type="expression" dxfId="2880" priority="11">
      <formula>F25&gt;0</formula>
    </cfRule>
    <cfRule type="expression" dxfId="2879" priority="12">
      <formula>F25&lt;0</formula>
    </cfRule>
  </conditionalFormatting>
  <conditionalFormatting sqref="H25:H28">
    <cfRule type="expression" dxfId="2878" priority="9">
      <formula>H25&gt;0</formula>
    </cfRule>
    <cfRule type="expression" dxfId="2877" priority="10">
      <formula>H25&lt;0</formula>
    </cfRule>
  </conditionalFormatting>
  <conditionalFormatting sqref="F37">
    <cfRule type="expression" dxfId="2876" priority="7">
      <formula>F37&gt;0</formula>
    </cfRule>
    <cfRule type="expression" dxfId="2875" priority="8">
      <formula>F37&lt;0</formula>
    </cfRule>
  </conditionalFormatting>
  <conditionalFormatting sqref="H37">
    <cfRule type="expression" dxfId="2874" priority="5">
      <formula>H37&gt;0</formula>
    </cfRule>
    <cfRule type="expression" dxfId="2873" priority="6">
      <formula>H37&lt;0</formula>
    </cfRule>
  </conditionalFormatting>
  <conditionalFormatting sqref="J49">
    <cfRule type="expression" dxfId="2872" priority="3">
      <formula>J49&gt;0</formula>
    </cfRule>
    <cfRule type="expression" dxfId="2871" priority="4">
      <formula>J49&lt;0</formula>
    </cfRule>
  </conditionalFormatting>
  <conditionalFormatting sqref="J38:J48">
    <cfRule type="expression" dxfId="2870" priority="1">
      <formula>J38&gt;0</formula>
    </cfRule>
    <cfRule type="expression" dxfId="2869"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8" priority="53">
      <formula>F54&gt;0</formula>
    </cfRule>
    <cfRule type="expression" dxfId="2867" priority="54">
      <formula>F54&lt;0</formula>
    </cfRule>
  </conditionalFormatting>
  <conditionalFormatting sqref="Q7">
    <cfRule type="expression" dxfId="2866" priority="51">
      <formula>Q7&gt;0</formula>
    </cfRule>
    <cfRule type="expression" dxfId="2865" priority="52">
      <formula>Q7&lt;0</formula>
    </cfRule>
  </conditionalFormatting>
  <conditionalFormatting sqref="Q8">
    <cfRule type="expression" dxfId="2864" priority="49">
      <formula>Q8&gt;0</formula>
    </cfRule>
    <cfRule type="expression" dxfId="2863" priority="50">
      <formula>Q8&lt;0</formula>
    </cfRule>
  </conditionalFormatting>
  <conditionalFormatting sqref="F33:F36 F38:F53">
    <cfRule type="expression" dxfId="2862" priority="47">
      <formula>F33&gt;0</formula>
    </cfRule>
    <cfRule type="expression" dxfId="2861" priority="48">
      <formula>F33&lt;0</formula>
    </cfRule>
  </conditionalFormatting>
  <conditionalFormatting sqref="H38:H53 H33:H36">
    <cfRule type="expression" dxfId="2860" priority="45">
      <formula>H33&gt;0</formula>
    </cfRule>
    <cfRule type="expression" dxfId="2859" priority="46">
      <formula>H33&lt;0</formula>
    </cfRule>
  </conditionalFormatting>
  <conditionalFormatting sqref="Q10">
    <cfRule type="expression" dxfId="2858" priority="43">
      <formula>Q10&gt;0</formula>
    </cfRule>
    <cfRule type="expression" dxfId="2857" priority="44">
      <formula>Q10&lt;0</formula>
    </cfRule>
  </conditionalFormatting>
  <conditionalFormatting sqref="J25:J27 J34:J37">
    <cfRule type="expression" dxfId="2856" priority="41">
      <formula>J25&gt;0</formula>
    </cfRule>
    <cfRule type="expression" dxfId="2855" priority="42">
      <formula>J25&lt;0</formula>
    </cfRule>
  </conditionalFormatting>
  <conditionalFormatting sqref="K25:K38">
    <cfRule type="expression" dxfId="2854" priority="39">
      <formula>K25&gt;0</formula>
    </cfRule>
    <cfRule type="expression" dxfId="2853" priority="40">
      <formula>K25&lt;0</formula>
    </cfRule>
  </conditionalFormatting>
  <conditionalFormatting sqref="L25">
    <cfRule type="expression" dxfId="2852" priority="37">
      <formula>L25&gt;0</formula>
    </cfRule>
    <cfRule type="expression" dxfId="2851" priority="38">
      <formula>L25&lt;0</formula>
    </cfRule>
  </conditionalFormatting>
  <conditionalFormatting sqref="F89:F110">
    <cfRule type="expression" dxfId="2850" priority="35">
      <formula>F89&gt;0</formula>
    </cfRule>
    <cfRule type="expression" dxfId="2849" priority="36">
      <formula>F89&lt;0</formula>
    </cfRule>
  </conditionalFormatting>
  <conditionalFormatting sqref="H89:H110">
    <cfRule type="expression" dxfId="2848" priority="33">
      <formula>H89&gt;0</formula>
    </cfRule>
    <cfRule type="expression" dxfId="2847" priority="34">
      <formula>H89&lt;0</formula>
    </cfRule>
  </conditionalFormatting>
  <conditionalFormatting sqref="J89:J102">
    <cfRule type="expression" dxfId="2846" priority="31">
      <formula>J89&gt;0</formula>
    </cfRule>
    <cfRule type="expression" dxfId="2845" priority="32">
      <formula>J89&lt;0</formula>
    </cfRule>
  </conditionalFormatting>
  <conditionalFormatting sqref="K89:K102">
    <cfRule type="expression" dxfId="2844" priority="29">
      <formula>K89&gt;0</formula>
    </cfRule>
    <cfRule type="expression" dxfId="2843" priority="30">
      <formula>K89&lt;0</formula>
    </cfRule>
  </conditionalFormatting>
  <conditionalFormatting sqref="L89:L102">
    <cfRule type="expression" dxfId="2842" priority="27">
      <formula>L89&gt;0</formula>
    </cfRule>
    <cfRule type="expression" dxfId="2841" priority="28">
      <formula>L89&lt;0</formula>
    </cfRule>
  </conditionalFormatting>
  <conditionalFormatting sqref="F31:F32">
    <cfRule type="expression" dxfId="2840" priority="25">
      <formula>F31&gt;0</formula>
    </cfRule>
    <cfRule type="expression" dxfId="2839" priority="26">
      <formula>F31&lt;0</formula>
    </cfRule>
  </conditionalFormatting>
  <conditionalFormatting sqref="H31:H32">
    <cfRule type="expression" dxfId="2838" priority="23">
      <formula>H31&gt;0</formula>
    </cfRule>
    <cfRule type="expression" dxfId="2837" priority="24">
      <formula>H31&lt;0</formula>
    </cfRule>
  </conditionalFormatting>
  <conditionalFormatting sqref="F25:F26">
    <cfRule type="expression" dxfId="2836" priority="21">
      <formula>F25&gt;0</formula>
    </cfRule>
    <cfRule type="expression" dxfId="2835" priority="22">
      <formula>F25&lt;0</formula>
    </cfRule>
  </conditionalFormatting>
  <conditionalFormatting sqref="H25:H26">
    <cfRule type="expression" dxfId="2834" priority="19">
      <formula>H25&gt;0</formula>
    </cfRule>
    <cfRule type="expression" dxfId="2833" priority="20">
      <formula>H25&lt;0</formula>
    </cfRule>
  </conditionalFormatting>
  <conditionalFormatting sqref="F37">
    <cfRule type="expression" dxfId="2832" priority="17">
      <formula>F37&gt;0</formula>
    </cfRule>
    <cfRule type="expression" dxfId="2831" priority="18">
      <formula>F37&lt;0</formula>
    </cfRule>
  </conditionalFormatting>
  <conditionalFormatting sqref="H37">
    <cfRule type="expression" dxfId="2830" priority="15">
      <formula>H37&gt;0</formula>
    </cfRule>
    <cfRule type="expression" dxfId="2829" priority="16">
      <formula>H37&lt;0</formula>
    </cfRule>
  </conditionalFormatting>
  <conditionalFormatting sqref="J49">
    <cfRule type="expression" dxfId="2828" priority="13">
      <formula>J49&gt;0</formula>
    </cfRule>
    <cfRule type="expression" dxfId="2827" priority="14">
      <formula>J49&lt;0</formula>
    </cfRule>
  </conditionalFormatting>
  <conditionalFormatting sqref="J38:J48">
    <cfRule type="expression" dxfId="2826" priority="11">
      <formula>J38&gt;0</formula>
    </cfRule>
    <cfRule type="expression" dxfId="2825" priority="12">
      <formula>J38&lt;0</formula>
    </cfRule>
  </conditionalFormatting>
  <conditionalFormatting sqref="F27:F30">
    <cfRule type="expression" dxfId="2824" priority="9">
      <formula>F27&gt;0</formula>
    </cfRule>
    <cfRule type="expression" dxfId="2823" priority="10">
      <formula>F27&lt;0</formula>
    </cfRule>
  </conditionalFormatting>
  <conditionalFormatting sqref="H27:H30">
    <cfRule type="expression" dxfId="2822" priority="7">
      <formula>H27&gt;0</formula>
    </cfRule>
    <cfRule type="expression" dxfId="2821" priority="8">
      <formula>H27&lt;0</formula>
    </cfRule>
  </conditionalFormatting>
  <conditionalFormatting sqref="J33">
    <cfRule type="expression" dxfId="2820" priority="5">
      <formula>J33&gt;0</formula>
    </cfRule>
    <cfRule type="expression" dxfId="2819" priority="6">
      <formula>J33&lt;0</formula>
    </cfRule>
  </conditionalFormatting>
  <conditionalFormatting sqref="J31:J32">
    <cfRule type="expression" dxfId="2818" priority="3">
      <formula>J31&gt;0</formula>
    </cfRule>
    <cfRule type="expression" dxfId="2817" priority="4">
      <formula>J31&lt;0</formula>
    </cfRule>
  </conditionalFormatting>
  <conditionalFormatting sqref="J28:J30">
    <cfRule type="expression" dxfId="2816" priority="1">
      <formula>J28&gt;0</formula>
    </cfRule>
    <cfRule type="expression" dxfId="2815"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4" priority="35">
      <formula>F47&gt;0</formula>
    </cfRule>
    <cfRule type="expression" dxfId="2813" priority="36">
      <formula>F47&lt;0</formula>
    </cfRule>
  </conditionalFormatting>
  <conditionalFormatting sqref="Q7">
    <cfRule type="expression" dxfId="2812" priority="33">
      <formula>Q7&gt;0</formula>
    </cfRule>
    <cfRule type="expression" dxfId="2811" priority="34">
      <formula>Q7&lt;0</formula>
    </cfRule>
  </conditionalFormatting>
  <conditionalFormatting sqref="Q8">
    <cfRule type="expression" dxfId="2810" priority="31">
      <formula>Q8&gt;0</formula>
    </cfRule>
    <cfRule type="expression" dxfId="2809" priority="32">
      <formula>Q8&lt;0</formula>
    </cfRule>
  </conditionalFormatting>
  <conditionalFormatting sqref="F30:F46">
    <cfRule type="expression" dxfId="2808" priority="29">
      <formula>F30&gt;0</formula>
    </cfRule>
    <cfRule type="expression" dxfId="2807" priority="30">
      <formula>F30&lt;0</formula>
    </cfRule>
  </conditionalFormatting>
  <conditionalFormatting sqref="H30:H46">
    <cfRule type="expression" dxfId="2806" priority="27">
      <formula>H30&gt;0</formula>
    </cfRule>
    <cfRule type="expression" dxfId="2805" priority="28">
      <formula>H30&lt;0</formula>
    </cfRule>
  </conditionalFormatting>
  <conditionalFormatting sqref="Q10">
    <cfRule type="expression" dxfId="2804" priority="25">
      <formula>Q10&gt;0</formula>
    </cfRule>
    <cfRule type="expression" dxfId="2803" priority="26">
      <formula>Q10&lt;0</formula>
    </cfRule>
  </conditionalFormatting>
  <conditionalFormatting sqref="J25:J38">
    <cfRule type="expression" dxfId="2802" priority="23">
      <formula>J25&gt;0</formula>
    </cfRule>
    <cfRule type="expression" dxfId="2801" priority="24">
      <formula>J25&lt;0</formula>
    </cfRule>
  </conditionalFormatting>
  <conditionalFormatting sqref="K25:K38">
    <cfRule type="expression" dxfId="2800" priority="21">
      <formula>K25&gt;0</formula>
    </cfRule>
    <cfRule type="expression" dxfId="2799" priority="22">
      <formula>K25&lt;0</formula>
    </cfRule>
  </conditionalFormatting>
  <conditionalFormatting sqref="L25 L38">
    <cfRule type="expression" dxfId="2798" priority="19">
      <formula>L25&gt;0</formula>
    </cfRule>
    <cfRule type="expression" dxfId="2797" priority="20">
      <formula>L25&lt;0</formula>
    </cfRule>
  </conditionalFormatting>
  <conditionalFormatting sqref="F89:F110">
    <cfRule type="expression" dxfId="2796" priority="17">
      <formula>F89&gt;0</formula>
    </cfRule>
    <cfRule type="expression" dxfId="2795" priority="18">
      <formula>F89&lt;0</formula>
    </cfRule>
  </conditionalFormatting>
  <conditionalFormatting sqref="H89:H110">
    <cfRule type="expression" dxfId="2794" priority="15">
      <formula>H89&gt;0</formula>
    </cfRule>
    <cfRule type="expression" dxfId="2793" priority="16">
      <formula>H89&lt;0</formula>
    </cfRule>
  </conditionalFormatting>
  <conditionalFormatting sqref="J89:J102">
    <cfRule type="expression" dxfId="2792" priority="13">
      <formula>J89&gt;0</formula>
    </cfRule>
    <cfRule type="expression" dxfId="2791" priority="14">
      <formula>J89&lt;0</formula>
    </cfRule>
  </conditionalFormatting>
  <conditionalFormatting sqref="K89:K102">
    <cfRule type="expression" dxfId="2790" priority="11">
      <formula>K89&gt;0</formula>
    </cfRule>
    <cfRule type="expression" dxfId="2789" priority="12">
      <formula>K89&lt;0</formula>
    </cfRule>
  </conditionalFormatting>
  <conditionalFormatting sqref="L89:L102">
    <cfRule type="expression" dxfId="2788" priority="9">
      <formula>L89&gt;0</formula>
    </cfRule>
    <cfRule type="expression" dxfId="2787" priority="10">
      <formula>L89&lt;0</formula>
    </cfRule>
  </conditionalFormatting>
  <conditionalFormatting sqref="F29 F25:F26">
    <cfRule type="expression" dxfId="2786" priority="7">
      <formula>F25&gt;0</formula>
    </cfRule>
    <cfRule type="expression" dxfId="2785" priority="8">
      <formula>F25&lt;0</formula>
    </cfRule>
  </conditionalFormatting>
  <conditionalFormatting sqref="H29 H25:H27">
    <cfRule type="expression" dxfId="2784" priority="5">
      <formula>H25&gt;0</formula>
    </cfRule>
    <cfRule type="expression" dxfId="2783" priority="6">
      <formula>H25&lt;0</formula>
    </cfRule>
  </conditionalFormatting>
  <conditionalFormatting sqref="F27:F28">
    <cfRule type="expression" dxfId="2782" priority="3">
      <formula>F27&gt;0</formula>
    </cfRule>
    <cfRule type="expression" dxfId="2781" priority="4">
      <formula>F27&lt;0</formula>
    </cfRule>
  </conditionalFormatting>
  <conditionalFormatting sqref="H28">
    <cfRule type="expression" dxfId="2780" priority="1">
      <formula>H28&gt;0</formula>
    </cfRule>
    <cfRule type="expression" dxfId="2779"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8" priority="35">
      <formula>F47&gt;0</formula>
    </cfRule>
    <cfRule type="expression" dxfId="2777" priority="36">
      <formula>F47&lt;0</formula>
    </cfRule>
  </conditionalFormatting>
  <conditionalFormatting sqref="Q7">
    <cfRule type="expression" dxfId="2776" priority="33">
      <formula>Q7&gt;0</formula>
    </cfRule>
    <cfRule type="expression" dxfId="2775" priority="34">
      <formula>Q7&lt;0</formula>
    </cfRule>
  </conditionalFormatting>
  <conditionalFormatting sqref="Q8">
    <cfRule type="expression" dxfId="2774" priority="31">
      <formula>Q8&gt;0</formula>
    </cfRule>
    <cfRule type="expression" dxfId="2773" priority="32">
      <formula>Q8&lt;0</formula>
    </cfRule>
  </conditionalFormatting>
  <conditionalFormatting sqref="F30:F46">
    <cfRule type="expression" dxfId="2772" priority="29">
      <formula>F30&gt;0</formula>
    </cfRule>
    <cfRule type="expression" dxfId="2771" priority="30">
      <formula>F30&lt;0</formula>
    </cfRule>
  </conditionalFormatting>
  <conditionalFormatting sqref="H30:H46">
    <cfRule type="expression" dxfId="2770" priority="27">
      <formula>H30&gt;0</formula>
    </cfRule>
    <cfRule type="expression" dxfId="2769" priority="28">
      <formula>H30&lt;0</formula>
    </cfRule>
  </conditionalFormatting>
  <conditionalFormatting sqref="Q10">
    <cfRule type="expression" dxfId="2768" priority="25">
      <formula>Q10&gt;0</formula>
    </cfRule>
    <cfRule type="expression" dxfId="2767" priority="26">
      <formula>Q10&lt;0</formula>
    </cfRule>
  </conditionalFormatting>
  <conditionalFormatting sqref="J25:J38">
    <cfRule type="expression" dxfId="2766" priority="23">
      <formula>J25&gt;0</formula>
    </cfRule>
    <cfRule type="expression" dxfId="2765" priority="24">
      <formula>J25&lt;0</formula>
    </cfRule>
  </conditionalFormatting>
  <conditionalFormatting sqref="K25:K38">
    <cfRule type="expression" dxfId="2764" priority="21">
      <formula>K25&gt;0</formula>
    </cfRule>
    <cfRule type="expression" dxfId="2763" priority="22">
      <formula>K25&lt;0</formula>
    </cfRule>
  </conditionalFormatting>
  <conditionalFormatting sqref="L25 L38">
    <cfRule type="expression" dxfId="2762" priority="19">
      <formula>L25&gt;0</formula>
    </cfRule>
    <cfRule type="expression" dxfId="2761" priority="20">
      <formula>L25&lt;0</formula>
    </cfRule>
  </conditionalFormatting>
  <conditionalFormatting sqref="F89:F110">
    <cfRule type="expression" dxfId="2760" priority="17">
      <formula>F89&gt;0</formula>
    </cfRule>
    <cfRule type="expression" dxfId="2759" priority="18">
      <formula>F89&lt;0</formula>
    </cfRule>
  </conditionalFormatting>
  <conditionalFormatting sqref="H89:H110">
    <cfRule type="expression" dxfId="2758" priority="15">
      <formula>H89&gt;0</formula>
    </cfRule>
    <cfRule type="expression" dxfId="2757" priority="16">
      <formula>H89&lt;0</formula>
    </cfRule>
  </conditionalFormatting>
  <conditionalFormatting sqref="J89:J102">
    <cfRule type="expression" dxfId="2756" priority="13">
      <formula>J89&gt;0</formula>
    </cfRule>
    <cfRule type="expression" dxfId="2755" priority="14">
      <formula>J89&lt;0</formula>
    </cfRule>
  </conditionalFormatting>
  <conditionalFormatting sqref="K89:K102">
    <cfRule type="expression" dxfId="2754" priority="11">
      <formula>K89&gt;0</formula>
    </cfRule>
    <cfRule type="expression" dxfId="2753" priority="12">
      <formula>K89&lt;0</formula>
    </cfRule>
  </conditionalFormatting>
  <conditionalFormatting sqref="L89:L102">
    <cfRule type="expression" dxfId="2752" priority="9">
      <formula>L89&gt;0</formula>
    </cfRule>
    <cfRule type="expression" dxfId="2751" priority="10">
      <formula>L89&lt;0</formula>
    </cfRule>
  </conditionalFormatting>
  <conditionalFormatting sqref="F29 F25:F26">
    <cfRule type="expression" dxfId="2750" priority="7">
      <formula>F25&gt;0</formula>
    </cfRule>
    <cfRule type="expression" dxfId="2749" priority="8">
      <formula>F25&lt;0</formula>
    </cfRule>
  </conditionalFormatting>
  <conditionalFormatting sqref="H29 H25:H27">
    <cfRule type="expression" dxfId="2748" priority="5">
      <formula>H25&gt;0</formula>
    </cfRule>
    <cfRule type="expression" dxfId="2747" priority="6">
      <formula>H25&lt;0</formula>
    </cfRule>
  </conditionalFormatting>
  <conditionalFormatting sqref="F27:F28">
    <cfRule type="expression" dxfId="2746" priority="3">
      <formula>F27&gt;0</formula>
    </cfRule>
    <cfRule type="expression" dxfId="2745" priority="4">
      <formula>F27&lt;0</formula>
    </cfRule>
  </conditionalFormatting>
  <conditionalFormatting sqref="H28">
    <cfRule type="expression" dxfId="2744" priority="1">
      <formula>H28&gt;0</formula>
    </cfRule>
    <cfRule type="expression" dxfId="2743"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7"/>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C129-H129</f>
        <v>1900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9" si="1">H3*I3-J3</f>
        <v>3119.93</v>
      </c>
      <c r="L3" s="72">
        <v>42846</v>
      </c>
      <c r="M3" s="43">
        <v>3.25</v>
      </c>
      <c r="O3" s="11" t="s">
        <v>58</v>
      </c>
      <c r="Q3" s="411">
        <f>IF(Q2=0, Q4, (F129-K129-M129)/Q2)</f>
        <v>4.240357894736869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17.47</v>
      </c>
      <c r="R4" s="424">
        <v>5.1999999999999998E-3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33193</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8056.6800000000512</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39751.891000001575</v>
      </c>
      <c r="R7">
        <v>1100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K129+M129-F129+Q2*Q4</f>
        <v>25136.319999999949</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3.1199352586921396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M632</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1.1448196908986836E-2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27.730158730158728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4" t="s">
        <v>78</v>
      </c>
      <c r="P23" s="884"/>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21.313399999999998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21.138699999999996</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20.963999999999999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20.789299999999997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20.614599999999996</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20.439899999999998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20.265199999999997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20.090499999999999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19.915799999999997</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19.741099999999996</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19.566400000000002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19.3917</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19.216999999999999</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19.042300000000001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18.867599999999999</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18.692900000000002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18.5182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18.343499999999999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18.168800000000001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17.9941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17.819399999999998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17.6447</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17.47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17.295299999999997</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17.1206</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16.945899999999998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16.771199999999997</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16.596499999999999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16.421799999999998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16.2471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16.072399999999998</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15.8977</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15.722999999999999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15.548299999999999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15.3736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15.198899999999998</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15.024199999999999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14.849499999999999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6"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6"/>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6"/>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7"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7"/>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7"/>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7"/>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8"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8"/>
      <c r="B97" s="406">
        <v>43339</v>
      </c>
      <c r="C97" s="7">
        <v>100</v>
      </c>
      <c r="D97" s="77">
        <v>20.68</v>
      </c>
      <c r="E97" s="43">
        <v>0</v>
      </c>
      <c r="F97" s="43">
        <f t="shared" ref="F97:F124" si="6">C97*D97+E97</f>
        <v>2068</v>
      </c>
      <c r="G97" s="406">
        <v>43544</v>
      </c>
      <c r="H97" s="80">
        <v>100</v>
      </c>
      <c r="I97" s="77">
        <v>17.68</v>
      </c>
      <c r="J97" s="43">
        <v>0.02</v>
      </c>
      <c r="K97" s="43">
        <f t="shared" si="1"/>
        <v>1767.98</v>
      </c>
    </row>
    <row r="98" spans="1:22" x14ac:dyDescent="0.25">
      <c r="A98" s="888"/>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8"/>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89" t="s">
        <v>1280</v>
      </c>
      <c r="B100" s="406">
        <v>43381</v>
      </c>
      <c r="C100" s="4">
        <v>200</v>
      </c>
      <c r="D100" s="78">
        <v>22.84</v>
      </c>
      <c r="E100" s="2">
        <v>0</v>
      </c>
      <c r="F100" s="2">
        <f t="shared" si="6"/>
        <v>4568</v>
      </c>
      <c r="G100" s="29"/>
    </row>
    <row r="101" spans="1:22" x14ac:dyDescent="0.25">
      <c r="A101" s="889"/>
      <c r="B101" s="406">
        <v>43383</v>
      </c>
      <c r="C101" s="4">
        <v>200</v>
      </c>
      <c r="D101" s="188">
        <v>22.1</v>
      </c>
      <c r="E101" s="3">
        <v>0</v>
      </c>
      <c r="F101" s="3">
        <f t="shared" si="6"/>
        <v>4420</v>
      </c>
      <c r="G101" s="29"/>
      <c r="U101" s="121">
        <v>43435</v>
      </c>
    </row>
    <row r="102" spans="1:22" x14ac:dyDescent="0.25">
      <c r="A102" s="889"/>
      <c r="B102" s="406">
        <v>43383</v>
      </c>
      <c r="C102" s="4">
        <v>200</v>
      </c>
      <c r="D102" s="78">
        <v>21.8</v>
      </c>
      <c r="E102" s="2">
        <v>0</v>
      </c>
      <c r="F102" s="2">
        <f t="shared" si="6"/>
        <v>4360</v>
      </c>
      <c r="G102" s="29"/>
    </row>
    <row r="103" spans="1:22" x14ac:dyDescent="0.25">
      <c r="A103" s="889"/>
      <c r="B103" s="406">
        <v>43383</v>
      </c>
      <c r="C103">
        <v>300</v>
      </c>
      <c r="D103" s="78">
        <v>21.28</v>
      </c>
      <c r="E103" s="2">
        <v>0</v>
      </c>
      <c r="F103" s="2">
        <f t="shared" si="6"/>
        <v>6384</v>
      </c>
      <c r="G103" s="29"/>
    </row>
    <row r="104" spans="1:22" x14ac:dyDescent="0.25">
      <c r="A104" s="889"/>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7">
        <v>43487</v>
      </c>
      <c r="C117" s="7">
        <v>200</v>
      </c>
      <c r="D117" s="77">
        <v>15.68</v>
      </c>
      <c r="E117" s="43">
        <v>0</v>
      </c>
      <c r="F117" s="43">
        <f t="shared" si="6"/>
        <v>3136</v>
      </c>
      <c r="G117" s="29"/>
    </row>
    <row r="118" spans="2:7" x14ac:dyDescent="0.25">
      <c r="B118" s="407">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659">
        <v>43546</v>
      </c>
      <c r="C121" s="7">
        <v>100</v>
      </c>
      <c r="D121" s="77">
        <v>17.18</v>
      </c>
      <c r="E121" s="43">
        <v>0</v>
      </c>
      <c r="F121" s="43">
        <f t="shared" si="6"/>
        <v>1718</v>
      </c>
      <c r="G121" s="29"/>
    </row>
    <row r="122" spans="2:7" x14ac:dyDescent="0.25">
      <c r="B122" s="659">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4">
        <v>200</v>
      </c>
      <c r="D124" s="188">
        <v>17.16</v>
      </c>
      <c r="E124" s="3">
        <v>0</v>
      </c>
      <c r="F124" s="3">
        <f t="shared" si="6"/>
        <v>3432</v>
      </c>
      <c r="G124" s="29"/>
    </row>
    <row r="125" spans="2:7" x14ac:dyDescent="0.25">
      <c r="C125" s="4"/>
      <c r="G125" s="29"/>
    </row>
    <row r="126" spans="2:7" x14ac:dyDescent="0.25">
      <c r="G126" s="29"/>
    </row>
    <row r="127" spans="2:7" x14ac:dyDescent="0.25">
      <c r="C127" s="4"/>
      <c r="G127" s="29"/>
    </row>
    <row r="128" spans="2:7" x14ac:dyDescent="0.25">
      <c r="G128" s="29"/>
    </row>
    <row r="129" spans="1:13" x14ac:dyDescent="0.25">
      <c r="A129" s="31" t="s">
        <v>81</v>
      </c>
      <c r="B129" s="408"/>
      <c r="C129" s="71">
        <f>SUM(C2:C128)</f>
        <v>35400</v>
      </c>
      <c r="D129" s="18"/>
      <c r="E129" s="18"/>
      <c r="F129" s="18">
        <f>SUM(F2:F128)</f>
        <v>589128.54999999993</v>
      </c>
      <c r="G129" s="14"/>
      <c r="H129" s="71">
        <f>SUM(H2:H128)</f>
        <v>33500</v>
      </c>
      <c r="I129" s="79"/>
      <c r="J129" s="18"/>
      <c r="K129" s="18">
        <f>SUM(K2:K128)</f>
        <v>579043.61999999988</v>
      </c>
      <c r="L129" s="14"/>
      <c r="M129" s="18">
        <f>SUM(M2:M128)</f>
        <v>2028.25</v>
      </c>
    </row>
    <row r="130" spans="1:13" ht="15.75" thickBot="1" x14ac:dyDescent="0.3">
      <c r="A130" s="277" t="s">
        <v>191</v>
      </c>
      <c r="B130" s="409"/>
      <c r="C130" s="279">
        <f>SumByColor($A$130, C2:C128)</f>
        <v>33500</v>
      </c>
      <c r="D130" s="279"/>
      <c r="E130" s="279"/>
      <c r="F130" s="280">
        <f>SumByColor($A$130, F2:F128)</f>
        <v>550270</v>
      </c>
      <c r="G130" s="279"/>
      <c r="H130" s="279">
        <f>SumByColor($A$130, H2:H128)</f>
        <v>33500</v>
      </c>
      <c r="I130" s="279"/>
      <c r="J130" s="280"/>
      <c r="K130" s="280">
        <f>SumByColor($A$130, K2:K128)</f>
        <v>579053</v>
      </c>
      <c r="L130" s="279"/>
      <c r="M130" s="280">
        <f>SumByColor($A$130, M2:M128)</f>
        <v>2028</v>
      </c>
    </row>
    <row r="133" spans="1:13" x14ac:dyDescent="0.25">
      <c r="B133" s="410" t="s">
        <v>113</v>
      </c>
      <c r="C133" s="162" t="s">
        <v>145</v>
      </c>
      <c r="D133" s="170" t="s">
        <v>144</v>
      </c>
      <c r="E133" s="165" t="s">
        <v>146</v>
      </c>
      <c r="F133" s="166" t="s">
        <v>65</v>
      </c>
      <c r="G133" s="177" t="s">
        <v>150</v>
      </c>
      <c r="H133" s="166" t="s">
        <v>88</v>
      </c>
      <c r="I133" s="177" t="s">
        <v>153</v>
      </c>
      <c r="J133" s="177" t="s">
        <v>487</v>
      </c>
      <c r="K133" s="177" t="s">
        <v>149</v>
      </c>
      <c r="L133" s="177" t="s">
        <v>898</v>
      </c>
    </row>
    <row r="134" spans="1:13" x14ac:dyDescent="0.25">
      <c r="A134" t="s">
        <v>421</v>
      </c>
      <c r="B134" s="150">
        <v>42787</v>
      </c>
      <c r="C134" s="10">
        <v>5700</v>
      </c>
      <c r="D134" s="190">
        <v>16.667088</v>
      </c>
      <c r="E134" s="39">
        <v>16.38</v>
      </c>
      <c r="F134" s="39">
        <f t="shared" ref="F134:F150" si="7">C134*(E134-D134)</f>
        <v>-1636.4016000000038</v>
      </c>
      <c r="G134" s="39">
        <f t="shared" ref="G134:G150" si="8">D134*C134</f>
        <v>95002.401599999997</v>
      </c>
      <c r="H134" s="179">
        <f t="shared" ref="H134:H150" si="9">(E134-D134)/D134</f>
        <v>-1.7224844555929666E-2</v>
      </c>
      <c r="I134" s="39"/>
      <c r="J134" s="39"/>
      <c r="K134" s="39">
        <f t="shared" ref="K134:K197" si="10">F134+$Q$10</f>
        <v>12979.169400001621</v>
      </c>
      <c r="L134" s="39"/>
    </row>
    <row r="135" spans="1:13" x14ac:dyDescent="0.25">
      <c r="A135" t="s">
        <v>433</v>
      </c>
      <c r="B135" s="150">
        <v>42788</v>
      </c>
      <c r="C135" s="359">
        <v>6000</v>
      </c>
      <c r="D135" s="567">
        <v>16.620999999999999</v>
      </c>
      <c r="E135" s="39">
        <v>15.76</v>
      </c>
      <c r="F135" s="39">
        <f t="shared" si="7"/>
        <v>-5165.9999999999936</v>
      </c>
      <c r="G135" s="39">
        <f t="shared" si="8"/>
        <v>99725.999999999985</v>
      </c>
      <c r="H135" s="179">
        <f t="shared" si="9"/>
        <v>-5.1801937308224473E-2</v>
      </c>
      <c r="I135" s="39"/>
      <c r="J135" s="39"/>
      <c r="K135" s="39">
        <f t="shared" si="10"/>
        <v>9449.5710000016334</v>
      </c>
      <c r="L135" s="39"/>
    </row>
    <row r="136" spans="1:13" x14ac:dyDescent="0.25">
      <c r="A136">
        <v>600</v>
      </c>
      <c r="B136" s="150">
        <v>42795</v>
      </c>
      <c r="C136" s="10">
        <v>5500</v>
      </c>
      <c r="D136" s="190">
        <v>16.619900000000001</v>
      </c>
      <c r="E136" s="39">
        <v>16.45</v>
      </c>
      <c r="F136" s="39">
        <f t="shared" si="7"/>
        <v>-934.45000000001062</v>
      </c>
      <c r="G136" s="39">
        <f t="shared" si="8"/>
        <v>91409.450000000012</v>
      </c>
      <c r="H136" s="179">
        <f t="shared" si="9"/>
        <v>-1.0222684853699596E-2</v>
      </c>
      <c r="I136" s="39">
        <v>16.399999999999999</v>
      </c>
      <c r="J136" s="39"/>
      <c r="K136" s="39">
        <f t="shared" si="10"/>
        <v>13681.121000001616</v>
      </c>
      <c r="L136" s="39"/>
    </row>
    <row r="137" spans="1:13" x14ac:dyDescent="0.25">
      <c r="A137">
        <v>1400</v>
      </c>
      <c r="B137" s="150">
        <v>42796</v>
      </c>
      <c r="C137" s="10">
        <v>6000</v>
      </c>
      <c r="D137" s="190">
        <v>16.589099999999998</v>
      </c>
      <c r="E137" s="39">
        <v>16.14</v>
      </c>
      <c r="F137" s="39">
        <f t="shared" si="7"/>
        <v>-2694.5999999999872</v>
      </c>
      <c r="G137" s="39">
        <f t="shared" si="8"/>
        <v>99534.599999999991</v>
      </c>
      <c r="H137" s="179">
        <f t="shared" si="9"/>
        <v>-2.7071993055681011E-2</v>
      </c>
      <c r="I137" s="39">
        <v>16.25</v>
      </c>
      <c r="J137" s="39"/>
      <c r="K137" s="39">
        <f t="shared" si="10"/>
        <v>11920.971000001638</v>
      </c>
      <c r="L137" s="39"/>
    </row>
    <row r="138" spans="1:13" x14ac:dyDescent="0.25">
      <c r="A138">
        <v>3600</v>
      </c>
      <c r="B138" s="150">
        <v>42798</v>
      </c>
      <c r="C138" s="10">
        <v>6000</v>
      </c>
      <c r="D138" s="190">
        <v>16.589099999999998</v>
      </c>
      <c r="E138" s="39">
        <v>16.14</v>
      </c>
      <c r="F138" s="39">
        <f t="shared" si="7"/>
        <v>-2694.5999999999872</v>
      </c>
      <c r="G138" s="39">
        <f t="shared" si="8"/>
        <v>99534.599999999991</v>
      </c>
      <c r="H138" s="179">
        <f t="shared" si="9"/>
        <v>-2.7071993055681011E-2</v>
      </c>
      <c r="I138" s="39">
        <v>16.25</v>
      </c>
      <c r="J138" s="39"/>
      <c r="K138" s="39">
        <f t="shared" si="10"/>
        <v>11920.971000001638</v>
      </c>
      <c r="L138" s="39"/>
    </row>
    <row r="139" spans="1:13" x14ac:dyDescent="0.25">
      <c r="A139">
        <v>3600</v>
      </c>
      <c r="B139" s="150">
        <v>42800</v>
      </c>
      <c r="C139" s="10">
        <v>6000</v>
      </c>
      <c r="D139" s="190">
        <v>16.589099999999998</v>
      </c>
      <c r="E139" s="39">
        <v>16.47</v>
      </c>
      <c r="F139" s="39">
        <f t="shared" si="7"/>
        <v>-714.59999999999718</v>
      </c>
      <c r="G139" s="39">
        <f t="shared" si="8"/>
        <v>99534.599999999991</v>
      </c>
      <c r="H139" s="179">
        <f t="shared" si="9"/>
        <v>-7.1794129880463405E-3</v>
      </c>
      <c r="I139" s="39">
        <v>16.25</v>
      </c>
      <c r="J139" s="39"/>
      <c r="K139" s="39">
        <f t="shared" si="10"/>
        <v>13900.971000001629</v>
      </c>
      <c r="L139" s="39"/>
    </row>
    <row r="140" spans="1:13" ht="15" customHeight="1" x14ac:dyDescent="0.25">
      <c r="A140">
        <v>3600</v>
      </c>
      <c r="B140" s="150">
        <v>42802</v>
      </c>
      <c r="C140" s="10">
        <v>6700</v>
      </c>
      <c r="D140" s="190">
        <v>16.427</v>
      </c>
      <c r="E140" s="39">
        <v>14.87</v>
      </c>
      <c r="F140" s="39">
        <f t="shared" si="7"/>
        <v>-10431.900000000003</v>
      </c>
      <c r="G140" s="39">
        <f t="shared" si="8"/>
        <v>110060.9</v>
      </c>
      <c r="H140" s="180">
        <f t="shared" si="9"/>
        <v>-9.478297924149269E-2</v>
      </c>
      <c r="I140" s="39"/>
      <c r="J140" s="39"/>
      <c r="K140" s="39">
        <f t="shared" si="10"/>
        <v>4183.6710000016228</v>
      </c>
      <c r="L140" s="39"/>
    </row>
    <row r="141" spans="1:13" x14ac:dyDescent="0.25">
      <c r="A141">
        <v>3600</v>
      </c>
      <c r="B141" s="150">
        <v>42803</v>
      </c>
      <c r="C141" s="10">
        <v>6000</v>
      </c>
      <c r="D141" s="190">
        <v>16.50263</v>
      </c>
      <c r="E141" s="39">
        <v>16.07</v>
      </c>
      <c r="F141" s="39">
        <f t="shared" si="7"/>
        <v>-2595.7799999999979</v>
      </c>
      <c r="G141" s="39">
        <f t="shared" si="8"/>
        <v>99015.78</v>
      </c>
      <c r="H141" s="180">
        <f t="shared" si="9"/>
        <v>-2.6215821356959445E-2</v>
      </c>
      <c r="I141" s="39">
        <v>16.25</v>
      </c>
      <c r="J141" s="39"/>
      <c r="K141" s="39">
        <f t="shared" si="10"/>
        <v>12019.791000001627</v>
      </c>
      <c r="L141" s="39"/>
    </row>
    <row r="142" spans="1:13" x14ac:dyDescent="0.25">
      <c r="A142">
        <v>4200</v>
      </c>
      <c r="B142" s="150">
        <v>42805</v>
      </c>
      <c r="C142" s="359">
        <v>6000</v>
      </c>
      <c r="D142" s="567">
        <v>16.447600000000001</v>
      </c>
      <c r="E142" s="39">
        <v>16.16</v>
      </c>
      <c r="F142" s="39">
        <f t="shared" si="7"/>
        <v>-1725.6000000000072</v>
      </c>
      <c r="G142" s="39">
        <f t="shared" si="8"/>
        <v>98685.6</v>
      </c>
      <c r="H142" s="180">
        <f t="shared" si="9"/>
        <v>-1.7485833799460174E-2</v>
      </c>
      <c r="I142" s="39" t="s">
        <v>184</v>
      </c>
      <c r="J142" s="39"/>
      <c r="K142" s="39">
        <f t="shared" si="10"/>
        <v>12889.971000001618</v>
      </c>
      <c r="L142" s="39"/>
    </row>
    <row r="143" spans="1:13" x14ac:dyDescent="0.25">
      <c r="A143">
        <v>4200</v>
      </c>
      <c r="B143" s="150">
        <v>42807</v>
      </c>
      <c r="C143" s="10">
        <v>6000</v>
      </c>
      <c r="D143" s="190">
        <v>16.447600000000001</v>
      </c>
      <c r="E143" s="39">
        <v>15.84</v>
      </c>
      <c r="F143" s="39">
        <f t="shared" si="7"/>
        <v>-3645.600000000009</v>
      </c>
      <c r="G143" s="39">
        <f t="shared" si="8"/>
        <v>98685.6</v>
      </c>
      <c r="H143" s="180">
        <f t="shared" si="9"/>
        <v>-3.6941559862837217E-2</v>
      </c>
      <c r="I143" s="39"/>
      <c r="J143" s="39"/>
      <c r="K143" s="39">
        <f t="shared" si="10"/>
        <v>10969.971000001617</v>
      </c>
      <c r="L143" s="39"/>
    </row>
    <row r="144" spans="1:13" x14ac:dyDescent="0.25">
      <c r="A144">
        <v>3700</v>
      </c>
      <c r="B144" s="150">
        <v>42808</v>
      </c>
      <c r="C144" s="359">
        <v>6000</v>
      </c>
      <c r="D144" s="567">
        <v>16.422999999999998</v>
      </c>
      <c r="E144" s="39">
        <v>15.32</v>
      </c>
      <c r="F144" s="39">
        <f t="shared" si="7"/>
        <v>-6617.9999999999882</v>
      </c>
      <c r="G144" s="39">
        <f t="shared" si="8"/>
        <v>98537.999999999985</v>
      </c>
      <c r="H144" s="180">
        <f t="shared" si="9"/>
        <v>-6.7161907081531885E-2</v>
      </c>
      <c r="I144" s="39">
        <v>16.25</v>
      </c>
      <c r="J144" s="39">
        <v>41.23</v>
      </c>
      <c r="K144" s="39">
        <f t="shared" si="10"/>
        <v>7997.5710000016379</v>
      </c>
      <c r="L144" s="39"/>
    </row>
    <row r="145" spans="1:12" x14ac:dyDescent="0.25">
      <c r="A145">
        <v>3700</v>
      </c>
      <c r="B145" s="150">
        <v>42809</v>
      </c>
      <c r="C145" s="10">
        <v>6000</v>
      </c>
      <c r="D145" s="190">
        <v>16.422999999999998</v>
      </c>
      <c r="E145" s="39">
        <v>15.56</v>
      </c>
      <c r="F145" s="39">
        <f t="shared" si="7"/>
        <v>-5177.9999999999864</v>
      </c>
      <c r="G145" s="39">
        <f t="shared" si="8"/>
        <v>98537.999999999985</v>
      </c>
      <c r="H145" s="180">
        <f t="shared" si="9"/>
        <v>-5.254825549534177E-2</v>
      </c>
      <c r="I145" s="39">
        <v>16.25</v>
      </c>
      <c r="J145" s="39">
        <v>44</v>
      </c>
      <c r="K145" s="39">
        <f t="shared" si="10"/>
        <v>9437.5710000016406</v>
      </c>
      <c r="L145" s="39"/>
    </row>
    <row r="146" spans="1:12" x14ac:dyDescent="0.25">
      <c r="A146">
        <v>4000</v>
      </c>
      <c r="B146" s="150">
        <v>42815</v>
      </c>
      <c r="C146" s="10">
        <v>6400</v>
      </c>
      <c r="D146" s="190">
        <v>16.349399999999999</v>
      </c>
      <c r="E146" s="39">
        <v>15.05</v>
      </c>
      <c r="F146" s="39">
        <f t="shared" si="7"/>
        <v>-8316.1599999999908</v>
      </c>
      <c r="G146" s="39">
        <f t="shared" si="8"/>
        <v>104636.15999999999</v>
      </c>
      <c r="H146" s="180">
        <f t="shared" si="9"/>
        <v>-7.9476922700527156E-2</v>
      </c>
      <c r="I146" s="39"/>
      <c r="J146" s="39"/>
      <c r="K146" s="39">
        <f t="shared" si="10"/>
        <v>6299.4110000016353</v>
      </c>
      <c r="L146" s="39"/>
    </row>
    <row r="147" spans="1:12" x14ac:dyDescent="0.25">
      <c r="A147">
        <v>4300</v>
      </c>
      <c r="B147" s="150">
        <v>42819</v>
      </c>
      <c r="C147" s="10">
        <v>6400</v>
      </c>
      <c r="D147" s="190">
        <v>16.349399999999999</v>
      </c>
      <c r="E147" s="39">
        <v>14.61</v>
      </c>
      <c r="F147" s="39">
        <f t="shared" si="7"/>
        <v>-11132.16</v>
      </c>
      <c r="G147" s="39">
        <f t="shared" si="8"/>
        <v>104636.15999999999</v>
      </c>
      <c r="H147" s="180">
        <f t="shared" si="9"/>
        <v>-0.10638922529267128</v>
      </c>
      <c r="I147" s="39"/>
      <c r="J147" s="39"/>
      <c r="K147" s="39">
        <f t="shared" si="10"/>
        <v>3483.4110000016262</v>
      </c>
      <c r="L147" s="39"/>
    </row>
    <row r="148" spans="1:12" x14ac:dyDescent="0.25">
      <c r="A148">
        <v>4300</v>
      </c>
      <c r="B148" s="150">
        <v>42821</v>
      </c>
      <c r="C148" s="10">
        <v>6400</v>
      </c>
      <c r="D148" s="190">
        <v>16.349399999999999</v>
      </c>
      <c r="E148" s="39">
        <v>14.75</v>
      </c>
      <c r="F148" s="39">
        <f t="shared" si="7"/>
        <v>-10236.159999999996</v>
      </c>
      <c r="G148" s="39">
        <f t="shared" si="8"/>
        <v>104636.15999999999</v>
      </c>
      <c r="H148" s="180">
        <f t="shared" si="9"/>
        <v>-9.78262199224436E-2</v>
      </c>
      <c r="I148" s="39"/>
      <c r="J148" s="39"/>
      <c r="K148" s="39">
        <f t="shared" si="10"/>
        <v>4379.4110000016299</v>
      </c>
      <c r="L148" s="39"/>
    </row>
    <row r="149" spans="1:12" x14ac:dyDescent="0.25">
      <c r="A149">
        <v>4300</v>
      </c>
      <c r="B149" s="150">
        <v>42822</v>
      </c>
      <c r="C149" s="10">
        <v>6400</v>
      </c>
      <c r="D149" s="190">
        <v>16.349399999999999</v>
      </c>
      <c r="E149" s="39">
        <v>15.23</v>
      </c>
      <c r="F149" s="39">
        <f t="shared" si="7"/>
        <v>-7164.1599999999926</v>
      </c>
      <c r="G149" s="39">
        <f t="shared" si="8"/>
        <v>104636.15999999999</v>
      </c>
      <c r="H149" s="180">
        <f t="shared" si="9"/>
        <v>-6.8467344367377322E-2</v>
      </c>
      <c r="I149" s="39"/>
      <c r="J149" s="39"/>
      <c r="K149" s="39">
        <f t="shared" si="10"/>
        <v>7451.4110000016335</v>
      </c>
      <c r="L149" s="39"/>
    </row>
    <row r="150" spans="1:12" x14ac:dyDescent="0.25">
      <c r="A150">
        <v>3900</v>
      </c>
      <c r="B150" s="150">
        <v>42823</v>
      </c>
      <c r="C150" s="359">
        <v>6000</v>
      </c>
      <c r="D150" s="567">
        <v>16.407399999999999</v>
      </c>
      <c r="E150" s="39">
        <v>15.48</v>
      </c>
      <c r="F150" s="39">
        <f t="shared" si="7"/>
        <v>-5564.3999999999924</v>
      </c>
      <c r="G150" s="39">
        <f t="shared" si="8"/>
        <v>98444.4</v>
      </c>
      <c r="H150" s="180">
        <f t="shared" si="9"/>
        <v>-5.6523276082743074E-2</v>
      </c>
      <c r="I150" s="39">
        <v>16.25</v>
      </c>
      <c r="J150" s="39"/>
      <c r="K150" s="39">
        <f t="shared" si="10"/>
        <v>9051.1710000016337</v>
      </c>
      <c r="L150" s="39"/>
    </row>
    <row r="151" spans="1:12" x14ac:dyDescent="0.25">
      <c r="A151">
        <v>4100</v>
      </c>
      <c r="B151" s="150">
        <v>42830</v>
      </c>
      <c r="C151" s="359">
        <v>6000</v>
      </c>
      <c r="D151" s="567">
        <v>16.388999999999999</v>
      </c>
      <c r="E151" s="39">
        <v>15.98</v>
      </c>
      <c r="F151" s="39">
        <f t="shared" ref="F151:F164" si="11">C151*(E151-D151)</f>
        <v>-2453.9999999999936</v>
      </c>
      <c r="G151" s="39">
        <f t="shared" ref="G151:G164" si="12">D151*C151</f>
        <v>98334</v>
      </c>
      <c r="H151" s="180">
        <f t="shared" ref="H151:H164" si="13">(E151-D151)/D151</f>
        <v>-2.4955763011776128E-2</v>
      </c>
      <c r="I151" s="39">
        <v>16.25</v>
      </c>
      <c r="J151" s="39"/>
      <c r="K151" s="39">
        <f t="shared" si="10"/>
        <v>12161.571000001633</v>
      </c>
      <c r="L151" s="39"/>
    </row>
    <row r="152" spans="1:12" x14ac:dyDescent="0.25">
      <c r="A152">
        <v>4800</v>
      </c>
      <c r="B152" s="150">
        <v>42838</v>
      </c>
      <c r="C152" s="10">
        <v>6200</v>
      </c>
      <c r="D152" s="190">
        <v>16.375</v>
      </c>
      <c r="E152" s="39">
        <v>15.9</v>
      </c>
      <c r="F152" s="39">
        <f t="shared" si="11"/>
        <v>-2944.9999999999977</v>
      </c>
      <c r="G152" s="39">
        <f t="shared" si="12"/>
        <v>101525</v>
      </c>
      <c r="H152" s="179">
        <f t="shared" si="13"/>
        <v>-2.9007633587786238E-2</v>
      </c>
      <c r="I152" s="39"/>
      <c r="J152" s="39"/>
      <c r="K152" s="39">
        <f t="shared" si="10"/>
        <v>11670.571000001628</v>
      </c>
      <c r="L152" s="39"/>
    </row>
    <row r="153" spans="1:12" x14ac:dyDescent="0.25">
      <c r="A153">
        <v>5300</v>
      </c>
      <c r="B153" s="150">
        <v>42844</v>
      </c>
      <c r="C153" s="10">
        <v>6400</v>
      </c>
      <c r="D153" s="190">
        <v>16.335000000000001</v>
      </c>
      <c r="E153" s="39">
        <v>15.06</v>
      </c>
      <c r="F153" s="39">
        <f t="shared" si="11"/>
        <v>-8160.0000000000018</v>
      </c>
      <c r="G153" s="39">
        <f t="shared" si="12"/>
        <v>104544</v>
      </c>
      <c r="H153" s="179">
        <f t="shared" si="13"/>
        <v>-7.805325987144171E-2</v>
      </c>
      <c r="I153" s="39"/>
      <c r="J153" s="39"/>
      <c r="K153" s="39">
        <f t="shared" si="10"/>
        <v>6455.5710000016243</v>
      </c>
      <c r="L153" s="39"/>
    </row>
    <row r="154" spans="1:12" ht="15" customHeight="1" x14ac:dyDescent="0.25">
      <c r="A154">
        <v>5700</v>
      </c>
      <c r="B154" s="150">
        <v>42854</v>
      </c>
      <c r="C154" s="10">
        <v>6400</v>
      </c>
      <c r="D154" s="190">
        <v>16.334199999999999</v>
      </c>
      <c r="E154" s="39">
        <v>14.87</v>
      </c>
      <c r="F154" s="39">
        <f t="shared" si="11"/>
        <v>-9370.8799999999992</v>
      </c>
      <c r="G154" s="39">
        <f t="shared" si="12"/>
        <v>104538.87999999999</v>
      </c>
      <c r="H154" s="179">
        <f t="shared" si="13"/>
        <v>-8.9640141543509938E-2</v>
      </c>
      <c r="I154" s="39"/>
      <c r="J154" s="39"/>
      <c r="K154" s="39">
        <f t="shared" si="10"/>
        <v>5244.6910000016269</v>
      </c>
      <c r="L154" s="39"/>
    </row>
    <row r="155" spans="1:12" x14ac:dyDescent="0.25">
      <c r="A155">
        <v>5700</v>
      </c>
      <c r="B155" s="150">
        <v>42860</v>
      </c>
      <c r="C155" s="10">
        <v>6700</v>
      </c>
      <c r="D155" s="190">
        <v>16.225999999999999</v>
      </c>
      <c r="E155" s="39">
        <v>14.29</v>
      </c>
      <c r="F155" s="39">
        <f t="shared" si="11"/>
        <v>-12971.199999999999</v>
      </c>
      <c r="G155" s="39">
        <f t="shared" si="12"/>
        <v>108714.2</v>
      </c>
      <c r="H155" s="179">
        <f t="shared" si="13"/>
        <v>-0.11931468014298041</v>
      </c>
      <c r="I155" s="39"/>
      <c r="J155" s="39"/>
      <c r="K155" s="39">
        <f t="shared" si="10"/>
        <v>1644.3710000016272</v>
      </c>
      <c r="L155" s="39"/>
    </row>
    <row r="156" spans="1:12" x14ac:dyDescent="0.25">
      <c r="A156">
        <v>6000</v>
      </c>
      <c r="B156" s="150">
        <v>42862</v>
      </c>
      <c r="C156" s="10">
        <v>6700</v>
      </c>
      <c r="D156" s="190">
        <v>16.225999999999999</v>
      </c>
      <c r="E156" s="39">
        <v>14.29</v>
      </c>
      <c r="F156" s="39">
        <f t="shared" si="11"/>
        <v>-12971.199999999999</v>
      </c>
      <c r="G156" s="39">
        <f t="shared" si="12"/>
        <v>108714.2</v>
      </c>
      <c r="H156" s="179">
        <f t="shared" si="13"/>
        <v>-0.11931468014298041</v>
      </c>
      <c r="I156" s="39"/>
      <c r="J156" s="39"/>
      <c r="K156" s="39">
        <f t="shared" si="10"/>
        <v>1644.3710000016272</v>
      </c>
      <c r="L156" s="39"/>
    </row>
    <row r="157" spans="1:12" x14ac:dyDescent="0.25">
      <c r="A157">
        <v>5700</v>
      </c>
      <c r="B157" s="150">
        <v>42863</v>
      </c>
      <c r="C157" s="10">
        <v>6400</v>
      </c>
      <c r="D157" s="190">
        <v>16.318000000000001</v>
      </c>
      <c r="E157" s="39">
        <v>14.59</v>
      </c>
      <c r="F157" s="39">
        <f t="shared" si="11"/>
        <v>-11059.20000000001</v>
      </c>
      <c r="G157" s="39">
        <f t="shared" si="12"/>
        <v>104435.20000000001</v>
      </c>
      <c r="H157" s="179">
        <f t="shared" si="13"/>
        <v>-0.1058953303100871</v>
      </c>
      <c r="I157" s="39"/>
      <c r="J157" s="39"/>
      <c r="K157" s="39">
        <f t="shared" si="10"/>
        <v>3556.3710000016163</v>
      </c>
      <c r="L157" s="39"/>
    </row>
    <row r="158" spans="1:12" x14ac:dyDescent="0.25">
      <c r="A158">
        <v>5700</v>
      </c>
      <c r="B158" s="150">
        <v>42866</v>
      </c>
      <c r="C158" s="10">
        <v>6400</v>
      </c>
      <c r="D158" s="190">
        <v>16.318000000000001</v>
      </c>
      <c r="E158" s="39">
        <v>14.48</v>
      </c>
      <c r="F158" s="39">
        <f t="shared" si="11"/>
        <v>-11763.200000000006</v>
      </c>
      <c r="G158" s="39">
        <f t="shared" si="12"/>
        <v>104435.20000000001</v>
      </c>
      <c r="H158" s="179">
        <f t="shared" si="13"/>
        <v>-0.11263635249417826</v>
      </c>
      <c r="I158" s="39"/>
      <c r="J158" s="39"/>
      <c r="K158" s="39">
        <f t="shared" si="10"/>
        <v>2852.3710000016199</v>
      </c>
      <c r="L158" s="39"/>
    </row>
    <row r="159" spans="1:12" x14ac:dyDescent="0.25">
      <c r="A159">
        <v>5900</v>
      </c>
      <c r="B159" s="150">
        <v>42872</v>
      </c>
      <c r="C159" s="10">
        <v>6531</v>
      </c>
      <c r="D159" s="190">
        <v>16.274999999999999</v>
      </c>
      <c r="E159" s="39">
        <v>14.35</v>
      </c>
      <c r="F159" s="39">
        <f t="shared" si="11"/>
        <v>-12572.174999999994</v>
      </c>
      <c r="G159" s="39">
        <f t="shared" si="12"/>
        <v>106292.02499999999</v>
      </c>
      <c r="H159" s="179">
        <f t="shared" si="13"/>
        <v>-0.11827956989247307</v>
      </c>
      <c r="I159" s="39"/>
      <c r="J159" s="39"/>
      <c r="K159" s="39">
        <f t="shared" si="10"/>
        <v>2043.3960000016323</v>
      </c>
      <c r="L159" s="39"/>
    </row>
    <row r="160" spans="1:12" x14ac:dyDescent="0.25">
      <c r="B160" s="150">
        <v>42873</v>
      </c>
      <c r="C160" s="10">
        <v>6400</v>
      </c>
      <c r="D160" s="190">
        <v>16.306000000000001</v>
      </c>
      <c r="E160" s="39">
        <v>14.35</v>
      </c>
      <c r="F160" s="39">
        <f t="shared" si="11"/>
        <v>-12518.400000000009</v>
      </c>
      <c r="G160" s="39">
        <f t="shared" si="12"/>
        <v>104358.40000000001</v>
      </c>
      <c r="H160" s="179">
        <f t="shared" si="13"/>
        <v>-0.11995584447442667</v>
      </c>
      <c r="I160" s="39"/>
      <c r="J160" s="39"/>
      <c r="K160" s="39">
        <f t="shared" si="10"/>
        <v>2097.1710000016174</v>
      </c>
      <c r="L160" s="39"/>
    </row>
    <row r="161" spans="1:22" x14ac:dyDescent="0.25">
      <c r="A161">
        <v>5600</v>
      </c>
      <c r="B161" s="150">
        <v>42873</v>
      </c>
      <c r="C161" s="10">
        <v>6700</v>
      </c>
      <c r="D161" s="190">
        <v>16.21</v>
      </c>
      <c r="E161" s="39">
        <v>14.16</v>
      </c>
      <c r="F161" s="39">
        <f t="shared" si="11"/>
        <v>-13735.000000000005</v>
      </c>
      <c r="G161" s="39">
        <f t="shared" si="12"/>
        <v>108607</v>
      </c>
      <c r="H161" s="179">
        <f t="shared" si="13"/>
        <v>-0.1264651449722394</v>
      </c>
      <c r="I161" s="39"/>
      <c r="J161" s="39"/>
      <c r="K161" s="39">
        <f t="shared" si="10"/>
        <v>880.57100000162063</v>
      </c>
      <c r="L161" s="39"/>
    </row>
    <row r="162" spans="1:22" x14ac:dyDescent="0.25">
      <c r="A162">
        <v>5300</v>
      </c>
      <c r="B162" s="150">
        <v>42874</v>
      </c>
      <c r="C162" s="10">
        <v>6400</v>
      </c>
      <c r="D162" s="190">
        <v>16.286000000000001</v>
      </c>
      <c r="E162" s="39">
        <v>14.58</v>
      </c>
      <c r="F162" s="39">
        <f t="shared" si="11"/>
        <v>-10918.400000000009</v>
      </c>
      <c r="G162" s="39">
        <f t="shared" si="12"/>
        <v>104230.40000000001</v>
      </c>
      <c r="H162" s="179">
        <f t="shared" si="13"/>
        <v>-0.10475254820090883</v>
      </c>
      <c r="I162" s="39"/>
      <c r="J162" s="39"/>
      <c r="K162" s="39">
        <f t="shared" si="10"/>
        <v>3697.1710000016174</v>
      </c>
      <c r="L162" s="39"/>
    </row>
    <row r="163" spans="1:22" x14ac:dyDescent="0.25">
      <c r="B163" s="150">
        <v>42880</v>
      </c>
      <c r="C163" s="10">
        <v>7000</v>
      </c>
      <c r="D163" s="190">
        <v>16.05</v>
      </c>
      <c r="E163" s="39">
        <v>13.5</v>
      </c>
      <c r="F163" s="39">
        <f t="shared" si="11"/>
        <v>-17850.000000000004</v>
      </c>
      <c r="G163" s="39">
        <f t="shared" si="12"/>
        <v>112350</v>
      </c>
      <c r="H163" s="179">
        <f t="shared" si="13"/>
        <v>-0.15887850467289724</v>
      </c>
      <c r="I163" s="39"/>
      <c r="J163" s="39"/>
      <c r="K163" s="39">
        <f t="shared" si="10"/>
        <v>-3234.4289999983775</v>
      </c>
      <c r="L163" s="39"/>
    </row>
    <row r="164" spans="1:22" x14ac:dyDescent="0.25">
      <c r="A164">
        <v>5800</v>
      </c>
      <c r="B164" s="150">
        <v>42899</v>
      </c>
      <c r="C164" s="10">
        <v>8000</v>
      </c>
      <c r="D164" s="190">
        <v>15.624000000000001</v>
      </c>
      <c r="E164" s="39">
        <v>13.01</v>
      </c>
      <c r="F164" s="39">
        <f t="shared" si="11"/>
        <v>-20912.000000000007</v>
      </c>
      <c r="G164" s="39">
        <f t="shared" si="12"/>
        <v>124992</v>
      </c>
      <c r="H164" s="179">
        <f t="shared" si="13"/>
        <v>-0.16730670762928831</v>
      </c>
      <c r="I164" s="39"/>
      <c r="J164" s="39"/>
      <c r="K164" s="39">
        <f t="shared" si="10"/>
        <v>-6296.4289999983812</v>
      </c>
      <c r="L164" s="39"/>
    </row>
    <row r="165" spans="1:22" x14ac:dyDescent="0.25">
      <c r="A165">
        <v>8000</v>
      </c>
      <c r="B165" s="150">
        <v>42939</v>
      </c>
      <c r="C165" s="10">
        <v>8000</v>
      </c>
      <c r="D165" s="190">
        <v>15.584</v>
      </c>
      <c r="E165" s="39">
        <v>11.85</v>
      </c>
      <c r="F165" s="39">
        <f t="shared" ref="F165:F175" si="14">C165*(E165-D165)</f>
        <v>-29872</v>
      </c>
      <c r="G165" s="39">
        <f t="shared" ref="G165:G175" si="15">D165*C165</f>
        <v>124672</v>
      </c>
      <c r="H165" s="179">
        <f t="shared" ref="H165:H175" si="16">(E165-D165)/D165</f>
        <v>-0.2396047227926078</v>
      </c>
      <c r="I165" s="39"/>
      <c r="J165" s="39"/>
      <c r="K165" s="39">
        <f t="shared" si="10"/>
        <v>-15256.428999998374</v>
      </c>
      <c r="L165" s="39"/>
    </row>
    <row r="166" spans="1:22" x14ac:dyDescent="0.25">
      <c r="A166">
        <v>8000</v>
      </c>
      <c r="B166" s="150">
        <v>42943</v>
      </c>
      <c r="C166" s="10">
        <v>8200</v>
      </c>
      <c r="D166" s="190">
        <v>15.5</v>
      </c>
      <c r="E166" s="39">
        <v>12.23</v>
      </c>
      <c r="F166" s="39">
        <f t="shared" si="14"/>
        <v>-26813.999999999996</v>
      </c>
      <c r="G166" s="39">
        <f t="shared" si="15"/>
        <v>127100</v>
      </c>
      <c r="H166" s="179">
        <f t="shared" si="16"/>
        <v>-0.21096774193548384</v>
      </c>
      <c r="I166" s="39"/>
      <c r="J166" s="39"/>
      <c r="K166" s="39">
        <f t="shared" si="10"/>
        <v>-12198.42899999837</v>
      </c>
      <c r="L166" s="39"/>
    </row>
    <row r="167" spans="1:22" x14ac:dyDescent="0.25">
      <c r="B167" s="150">
        <v>42944</v>
      </c>
      <c r="C167" s="10">
        <v>8000</v>
      </c>
      <c r="D167" s="190">
        <v>15.5733</v>
      </c>
      <c r="E167" s="39">
        <v>12.36</v>
      </c>
      <c r="F167" s="39">
        <f t="shared" si="14"/>
        <v>-25706.400000000001</v>
      </c>
      <c r="G167" s="39">
        <f t="shared" si="15"/>
        <v>124586.4</v>
      </c>
      <c r="H167" s="179">
        <f t="shared" si="16"/>
        <v>-0.20633391766677586</v>
      </c>
      <c r="I167" s="39"/>
      <c r="J167" s="39"/>
      <c r="K167" s="39">
        <f t="shared" si="10"/>
        <v>-11090.828999998375</v>
      </c>
      <c r="L167" s="39"/>
    </row>
    <row r="168" spans="1:22" x14ac:dyDescent="0.25">
      <c r="A168">
        <v>7400</v>
      </c>
      <c r="B168" s="150">
        <v>42950</v>
      </c>
      <c r="C168" s="10">
        <v>8000</v>
      </c>
      <c r="D168" s="190">
        <v>15.516999999999999</v>
      </c>
      <c r="E168" s="39">
        <v>12.51</v>
      </c>
      <c r="F168" s="39">
        <f t="shared" si="14"/>
        <v>-24055.999999999996</v>
      </c>
      <c r="G168" s="39">
        <f t="shared" si="15"/>
        <v>124136</v>
      </c>
      <c r="H168" s="179">
        <f t="shared" si="16"/>
        <v>-0.19378745891602756</v>
      </c>
      <c r="I168" s="39"/>
      <c r="J168" s="39"/>
      <c r="K168" s="39">
        <f t="shared" si="10"/>
        <v>-9440.4289999983703</v>
      </c>
      <c r="L168" s="39"/>
    </row>
    <row r="169" spans="1:22" x14ac:dyDescent="0.25">
      <c r="A169">
        <v>7200</v>
      </c>
      <c r="B169" s="150">
        <v>42953</v>
      </c>
      <c r="C169" s="10">
        <v>8000</v>
      </c>
      <c r="D169" s="190">
        <v>15.516999999999999</v>
      </c>
      <c r="E169" s="39">
        <v>12.9</v>
      </c>
      <c r="F169" s="39">
        <f t="shared" si="14"/>
        <v>-20935.999999999993</v>
      </c>
      <c r="G169" s="39">
        <f t="shared" si="15"/>
        <v>124136</v>
      </c>
      <c r="H169" s="179">
        <f t="shared" si="16"/>
        <v>-0.16865373461364949</v>
      </c>
      <c r="I169" s="39"/>
      <c r="J169" s="39"/>
      <c r="K169" s="39">
        <f t="shared" si="10"/>
        <v>-6320.4289999983666</v>
      </c>
      <c r="L169" s="39"/>
    </row>
    <row r="170" spans="1:22" x14ac:dyDescent="0.25">
      <c r="A170">
        <v>7200</v>
      </c>
      <c r="B170" s="150">
        <v>42967</v>
      </c>
      <c r="C170" s="10">
        <v>8900</v>
      </c>
      <c r="D170" s="190">
        <v>15.09</v>
      </c>
      <c r="E170" s="39">
        <v>10.87</v>
      </c>
      <c r="F170" s="39">
        <f t="shared" si="14"/>
        <v>-37558.000000000007</v>
      </c>
      <c r="G170" s="39">
        <f t="shared" si="15"/>
        <v>134301</v>
      </c>
      <c r="H170" s="179">
        <f t="shared" si="16"/>
        <v>-0.27965540092776675</v>
      </c>
      <c r="I170" s="39"/>
      <c r="J170" s="39"/>
      <c r="K170" s="39">
        <f t="shared" si="10"/>
        <v>-22942.428999998381</v>
      </c>
      <c r="L170" s="39"/>
    </row>
    <row r="171" spans="1:22" x14ac:dyDescent="0.25">
      <c r="A171">
        <v>7100</v>
      </c>
      <c r="B171" s="150">
        <v>42978</v>
      </c>
      <c r="C171" s="10">
        <v>8600</v>
      </c>
      <c r="D171" s="190">
        <v>15.226800000000001</v>
      </c>
      <c r="E171" s="39">
        <v>11.27</v>
      </c>
      <c r="F171" s="39">
        <f t="shared" si="14"/>
        <v>-34028.48000000001</v>
      </c>
      <c r="G171" s="39">
        <f t="shared" si="15"/>
        <v>130950.48000000001</v>
      </c>
      <c r="H171" s="179">
        <f t="shared" si="16"/>
        <v>-0.25985761946042513</v>
      </c>
      <c r="I171" s="39"/>
      <c r="J171" s="39"/>
      <c r="K171" s="39">
        <f t="shared" si="10"/>
        <v>-19412.908999998384</v>
      </c>
      <c r="L171" s="39"/>
    </row>
    <row r="172" spans="1:22" x14ac:dyDescent="0.25">
      <c r="A172">
        <v>7300</v>
      </c>
      <c r="B172" s="150">
        <v>42984</v>
      </c>
      <c r="C172" s="10">
        <v>8200</v>
      </c>
      <c r="D172" s="190">
        <v>15.403</v>
      </c>
      <c r="E172" s="39">
        <v>11.6</v>
      </c>
      <c r="F172" s="39">
        <f t="shared" si="14"/>
        <v>-31184.600000000006</v>
      </c>
      <c r="G172" s="39">
        <f t="shared" si="15"/>
        <v>126304.6</v>
      </c>
      <c r="H172" s="179">
        <f t="shared" si="16"/>
        <v>-0.24689995455430766</v>
      </c>
      <c r="I172" s="39"/>
      <c r="J172" s="39"/>
      <c r="K172" s="39">
        <f t="shared" si="10"/>
        <v>-16569.02899999838</v>
      </c>
      <c r="L172" s="39"/>
    </row>
    <row r="173" spans="1:22" x14ac:dyDescent="0.25">
      <c r="A173">
        <v>7300</v>
      </c>
      <c r="B173" s="150">
        <v>42986</v>
      </c>
      <c r="C173" s="10">
        <v>8600</v>
      </c>
      <c r="D173" s="190">
        <v>15.202999999999999</v>
      </c>
      <c r="E173" s="39">
        <v>11.11</v>
      </c>
      <c r="F173" s="39">
        <f t="shared" si="14"/>
        <v>-35199.800000000003</v>
      </c>
      <c r="G173" s="39">
        <f t="shared" si="15"/>
        <v>130745.79999999999</v>
      </c>
      <c r="H173" s="179">
        <f t="shared" si="16"/>
        <v>-0.26922317963559822</v>
      </c>
      <c r="I173" s="39"/>
      <c r="J173" s="39"/>
      <c r="K173" s="39">
        <f t="shared" si="10"/>
        <v>-20584.228999998377</v>
      </c>
      <c r="L173" s="39"/>
      <c r="V173" s="705"/>
    </row>
    <row r="174" spans="1:22" x14ac:dyDescent="0.25">
      <c r="A174">
        <v>6900</v>
      </c>
      <c r="B174" s="150">
        <v>42987</v>
      </c>
      <c r="C174" s="10">
        <v>8200</v>
      </c>
      <c r="D174" s="190">
        <v>15.3935</v>
      </c>
      <c r="E174" s="39">
        <v>11.3</v>
      </c>
      <c r="F174" s="39">
        <f t="shared" si="14"/>
        <v>-33566.69999999999</v>
      </c>
      <c r="G174" s="39">
        <f t="shared" si="15"/>
        <v>126226.7</v>
      </c>
      <c r="H174" s="179">
        <f t="shared" si="16"/>
        <v>-0.26592392893104227</v>
      </c>
      <c r="I174" s="39"/>
      <c r="J174" s="39"/>
      <c r="K174" s="39">
        <f t="shared" si="10"/>
        <v>-18951.128999998364</v>
      </c>
      <c r="L174" s="39"/>
      <c r="V174" s="705"/>
    </row>
    <row r="175" spans="1:22" x14ac:dyDescent="0.25">
      <c r="A175">
        <v>7500</v>
      </c>
      <c r="B175" s="150">
        <v>42996</v>
      </c>
      <c r="C175" s="10">
        <v>8000</v>
      </c>
      <c r="D175" s="190">
        <v>15.43</v>
      </c>
      <c r="E175" s="39">
        <v>12.02</v>
      </c>
      <c r="F175" s="39">
        <f t="shared" si="14"/>
        <v>-27280</v>
      </c>
      <c r="G175" s="39">
        <f t="shared" si="15"/>
        <v>123440</v>
      </c>
      <c r="H175" s="179">
        <f t="shared" si="16"/>
        <v>-0.22099805573558004</v>
      </c>
      <c r="I175" s="39">
        <v>15</v>
      </c>
      <c r="J175" s="39"/>
      <c r="K175" s="39">
        <f t="shared" si="10"/>
        <v>-12664.428999998374</v>
      </c>
      <c r="L175" s="39"/>
      <c r="V175" s="705"/>
    </row>
    <row r="176" spans="1:22" x14ac:dyDescent="0.25">
      <c r="A176">
        <v>7600</v>
      </c>
      <c r="B176" s="150">
        <v>42999</v>
      </c>
      <c r="C176" s="355">
        <v>8000</v>
      </c>
      <c r="D176" s="704">
        <v>15.43</v>
      </c>
      <c r="E176" s="39">
        <v>12.73</v>
      </c>
      <c r="F176" s="39">
        <f t="shared" ref="F176:F182" si="17">C176*(E176-D176)</f>
        <v>-21599.999999999993</v>
      </c>
      <c r="G176" s="39">
        <f t="shared" ref="G176:G182" si="18">D176*C176</f>
        <v>123440</v>
      </c>
      <c r="H176" s="179">
        <f t="shared" ref="H176:H182" si="19">(E176-D176)/D176</f>
        <v>-0.17498379779650028</v>
      </c>
      <c r="I176" s="39">
        <v>15</v>
      </c>
      <c r="J176" s="39"/>
      <c r="K176" s="39">
        <f t="shared" si="10"/>
        <v>-6984.4289999983666</v>
      </c>
      <c r="L176" s="39"/>
      <c r="V176" s="706"/>
    </row>
    <row r="177" spans="1:22" x14ac:dyDescent="0.25">
      <c r="A177">
        <v>7100</v>
      </c>
      <c r="B177" s="150">
        <v>43000</v>
      </c>
      <c r="C177" s="10">
        <v>7500</v>
      </c>
      <c r="D177" s="190">
        <v>15.6</v>
      </c>
      <c r="E177" s="39">
        <v>12.83</v>
      </c>
      <c r="F177" s="39">
        <f t="shared" si="17"/>
        <v>-20774.999999999996</v>
      </c>
      <c r="G177" s="39">
        <f t="shared" si="18"/>
        <v>117000</v>
      </c>
      <c r="H177" s="179">
        <f t="shared" si="19"/>
        <v>-0.17756410256410254</v>
      </c>
      <c r="I177" s="39"/>
      <c r="J177" s="39"/>
      <c r="K177" s="39">
        <f t="shared" si="10"/>
        <v>-6159.4289999983703</v>
      </c>
      <c r="L177" s="39"/>
      <c r="V177" s="706"/>
    </row>
    <row r="178" spans="1:22" x14ac:dyDescent="0.25">
      <c r="A178">
        <v>6600</v>
      </c>
      <c r="B178" s="150">
        <v>43000</v>
      </c>
      <c r="C178" s="10">
        <v>7000</v>
      </c>
      <c r="D178" s="190">
        <v>15.788</v>
      </c>
      <c r="E178" s="39">
        <v>12.79</v>
      </c>
      <c r="F178" s="39">
        <f t="shared" si="17"/>
        <v>-20986.000000000007</v>
      </c>
      <c r="G178" s="39">
        <f t="shared" si="18"/>
        <v>110516</v>
      </c>
      <c r="H178" s="179">
        <f t="shared" si="19"/>
        <v>-0.1898910564986066</v>
      </c>
      <c r="I178" s="39">
        <v>15.5</v>
      </c>
      <c r="J178" s="39"/>
      <c r="K178" s="39">
        <f t="shared" si="10"/>
        <v>-6370.4289999983812</v>
      </c>
      <c r="L178" s="39"/>
      <c r="V178" s="706"/>
    </row>
    <row r="179" spans="1:22" x14ac:dyDescent="0.25">
      <c r="A179">
        <v>6300</v>
      </c>
      <c r="B179" s="150">
        <v>43004</v>
      </c>
      <c r="C179" s="10">
        <v>6700</v>
      </c>
      <c r="D179" s="190">
        <v>15.903</v>
      </c>
      <c r="E179" s="39">
        <v>13.4</v>
      </c>
      <c r="F179" s="39">
        <f t="shared" si="17"/>
        <v>-16770.100000000002</v>
      </c>
      <c r="G179" s="39">
        <f t="shared" si="18"/>
        <v>106550.1</v>
      </c>
      <c r="H179" s="179">
        <f t="shared" si="19"/>
        <v>-0.15739168710306231</v>
      </c>
      <c r="I179" s="39">
        <v>15.5</v>
      </c>
      <c r="J179" s="39"/>
      <c r="K179" s="39">
        <f t="shared" si="10"/>
        <v>-2154.5289999983761</v>
      </c>
      <c r="L179" s="39"/>
    </row>
    <row r="180" spans="1:22" x14ac:dyDescent="0.25">
      <c r="A180">
        <v>6000</v>
      </c>
      <c r="B180" s="150">
        <v>43005</v>
      </c>
      <c r="C180" s="10">
        <v>6400</v>
      </c>
      <c r="D180" s="190">
        <v>16.003</v>
      </c>
      <c r="E180" s="39">
        <v>13.73</v>
      </c>
      <c r="F180" s="39">
        <f t="shared" si="17"/>
        <v>-14547.199999999997</v>
      </c>
      <c r="G180" s="39">
        <f t="shared" si="18"/>
        <v>102419.2</v>
      </c>
      <c r="H180" s="179">
        <f t="shared" si="19"/>
        <v>-0.14203586827469847</v>
      </c>
      <c r="I180" s="39"/>
      <c r="J180" s="39"/>
      <c r="K180" s="39">
        <f t="shared" si="10"/>
        <v>68.371000001629</v>
      </c>
      <c r="L180" s="39"/>
    </row>
    <row r="181" spans="1:22" x14ac:dyDescent="0.25">
      <c r="A181">
        <v>6000</v>
      </c>
      <c r="B181" s="150">
        <v>43006</v>
      </c>
      <c r="C181" s="10">
        <v>6700</v>
      </c>
      <c r="D181" s="190">
        <v>15.8888</v>
      </c>
      <c r="E181" s="39">
        <v>13.53</v>
      </c>
      <c r="F181" s="39">
        <f t="shared" si="17"/>
        <v>-15803.960000000003</v>
      </c>
      <c r="G181" s="39">
        <f t="shared" si="18"/>
        <v>106454.95999999999</v>
      </c>
      <c r="H181" s="179">
        <f t="shared" si="19"/>
        <v>-0.14845677458335435</v>
      </c>
      <c r="I181" s="39">
        <v>15.5</v>
      </c>
      <c r="J181" s="39"/>
      <c r="K181" s="39">
        <f t="shared" si="10"/>
        <v>-1188.3889999983767</v>
      </c>
      <c r="L181" s="39"/>
      <c r="V181" s="709"/>
    </row>
    <row r="182" spans="1:22" x14ac:dyDescent="0.25">
      <c r="A182">
        <v>5700</v>
      </c>
      <c r="B182" s="150">
        <v>43011</v>
      </c>
      <c r="C182" s="10">
        <v>6400</v>
      </c>
      <c r="D182" s="190">
        <v>15.99</v>
      </c>
      <c r="E182" s="39">
        <v>13.76</v>
      </c>
      <c r="F182" s="39">
        <f t="shared" si="17"/>
        <v>-14272.000000000004</v>
      </c>
      <c r="G182" s="39">
        <f t="shared" si="18"/>
        <v>102336</v>
      </c>
      <c r="H182" s="179">
        <f t="shared" si="19"/>
        <v>-0.13946216385240778</v>
      </c>
      <c r="I182" s="39"/>
      <c r="J182" s="39"/>
      <c r="K182" s="39">
        <f t="shared" si="10"/>
        <v>343.57100000162245</v>
      </c>
      <c r="L182" s="39"/>
      <c r="V182" s="709"/>
    </row>
    <row r="183" spans="1:22" x14ac:dyDescent="0.25">
      <c r="A183">
        <v>6100</v>
      </c>
      <c r="B183" s="150">
        <v>43023</v>
      </c>
      <c r="C183" s="10">
        <v>6400</v>
      </c>
      <c r="D183" s="190">
        <v>15.99</v>
      </c>
      <c r="E183" s="39">
        <v>13.75</v>
      </c>
      <c r="F183" s="39">
        <f>C183*(E183-D183)</f>
        <v>-14336.000000000002</v>
      </c>
      <c r="G183" s="39">
        <f>D183*C183</f>
        <v>102336</v>
      </c>
      <c r="H183" s="179">
        <f>(E183-D183)/D183</f>
        <v>-0.14008755472170106</v>
      </c>
      <c r="I183" s="39">
        <v>15.5</v>
      </c>
      <c r="J183" s="39">
        <v>69.28</v>
      </c>
      <c r="K183" s="39">
        <f t="shared" si="10"/>
        <v>279.57100000162427</v>
      </c>
      <c r="L183" s="39"/>
      <c r="O183" s="2"/>
      <c r="V183" s="718"/>
    </row>
    <row r="184" spans="1:22" x14ac:dyDescent="0.25">
      <c r="B184" s="150">
        <v>43028</v>
      </c>
      <c r="C184" s="10">
        <v>6400</v>
      </c>
      <c r="D184" s="190">
        <v>15.99</v>
      </c>
      <c r="E184" s="39">
        <v>13.93</v>
      </c>
      <c r="F184" s="39">
        <f>C184*(E184-D184)</f>
        <v>-13184.000000000004</v>
      </c>
      <c r="G184" s="39">
        <f>D184*C184</f>
        <v>102336</v>
      </c>
      <c r="H184" s="179">
        <f>(E184-D184)/D184</f>
        <v>-0.12883051907442156</v>
      </c>
      <c r="I184" s="39"/>
      <c r="J184" s="39"/>
      <c r="K184" s="39">
        <f t="shared" si="10"/>
        <v>1431.5710000016225</v>
      </c>
      <c r="L184" s="39"/>
      <c r="V184" s="718"/>
    </row>
    <row r="185" spans="1:22" x14ac:dyDescent="0.25">
      <c r="A185">
        <v>6100</v>
      </c>
      <c r="B185" s="150">
        <v>43031</v>
      </c>
      <c r="C185" s="10">
        <v>6400</v>
      </c>
      <c r="D185" s="190">
        <v>15.99</v>
      </c>
      <c r="E185" s="39">
        <v>13.63</v>
      </c>
      <c r="F185" s="39">
        <f t="shared" ref="F185:F197" si="20">C185*(E185-D185)</f>
        <v>-15103.999999999996</v>
      </c>
      <c r="G185" s="39">
        <f t="shared" ref="G185:G197" si="21">D185*C185</f>
        <v>102336</v>
      </c>
      <c r="H185" s="179">
        <f t="shared" ref="H185:H197" si="22">(E185-D185)/D185</f>
        <v>-0.14759224515322072</v>
      </c>
      <c r="I185" s="39"/>
      <c r="J185" s="39"/>
      <c r="K185" s="39">
        <f t="shared" si="10"/>
        <v>-488.42899999837027</v>
      </c>
      <c r="L185" s="39"/>
      <c r="V185" s="720"/>
    </row>
    <row r="186" spans="1:22" x14ac:dyDescent="0.25">
      <c r="A186">
        <v>6000</v>
      </c>
      <c r="B186" s="150">
        <v>43040</v>
      </c>
      <c r="C186" s="359">
        <v>6000</v>
      </c>
      <c r="D186" s="567">
        <v>16.091100000000001</v>
      </c>
      <c r="E186" s="39">
        <v>14.87</v>
      </c>
      <c r="F186" s="39">
        <f t="shared" si="20"/>
        <v>-7326.6000000000095</v>
      </c>
      <c r="G186" s="39">
        <f t="shared" si="21"/>
        <v>96546.6</v>
      </c>
      <c r="H186" s="179">
        <f t="shared" si="22"/>
        <v>-7.5886670271143777E-2</v>
      </c>
      <c r="I186" s="173" t="s">
        <v>741</v>
      </c>
      <c r="J186" s="39"/>
      <c r="K186" s="39">
        <f t="shared" si="10"/>
        <v>7288.9710000016166</v>
      </c>
      <c r="L186" s="39"/>
      <c r="V186" s="720"/>
    </row>
    <row r="187" spans="1:22" x14ac:dyDescent="0.25">
      <c r="A187">
        <v>5700</v>
      </c>
      <c r="B187" s="150">
        <v>43042</v>
      </c>
      <c r="C187" s="10">
        <v>5700</v>
      </c>
      <c r="D187" s="190">
        <v>16.117999999999999</v>
      </c>
      <c r="E187" s="39">
        <v>15.58</v>
      </c>
      <c r="F187" s="39">
        <f t="shared" si="20"/>
        <v>-3066.5999999999913</v>
      </c>
      <c r="G187" s="39">
        <f t="shared" si="21"/>
        <v>91872.599999999991</v>
      </c>
      <c r="H187" s="179">
        <f t="shared" si="22"/>
        <v>-3.337883112048632E-2</v>
      </c>
      <c r="I187" s="39"/>
      <c r="J187" s="39"/>
      <c r="K187" s="39">
        <f t="shared" si="10"/>
        <v>11548.971000001635</v>
      </c>
      <c r="L187" s="39"/>
      <c r="V187" s="720"/>
    </row>
    <row r="188" spans="1:22" x14ac:dyDescent="0.25">
      <c r="A188">
        <v>5600</v>
      </c>
      <c r="B188" s="150">
        <v>43045</v>
      </c>
      <c r="C188" s="10">
        <v>5600</v>
      </c>
      <c r="D188" s="190">
        <v>16.114000000000001</v>
      </c>
      <c r="E188" s="39">
        <v>16.329999999999998</v>
      </c>
      <c r="F188" s="39">
        <f t="shared" si="20"/>
        <v>1209.5999999999863</v>
      </c>
      <c r="G188" s="39">
        <f t="shared" si="21"/>
        <v>90238.400000000009</v>
      </c>
      <c r="H188" s="179">
        <f t="shared" si="22"/>
        <v>1.3404492987464163E-2</v>
      </c>
      <c r="I188" s="39"/>
      <c r="J188" s="39"/>
      <c r="K188" s="39">
        <f t="shared" si="10"/>
        <v>15825.171000001612</v>
      </c>
      <c r="L188" s="39"/>
      <c r="V188" s="709"/>
    </row>
    <row r="189" spans="1:22" x14ac:dyDescent="0.25">
      <c r="A189">
        <v>5600</v>
      </c>
      <c r="B189" s="150">
        <v>43047</v>
      </c>
      <c r="C189" s="10">
        <v>5700</v>
      </c>
      <c r="D189" s="190">
        <v>16.1084</v>
      </c>
      <c r="E189" s="39">
        <v>15.8</v>
      </c>
      <c r="F189" s="39">
        <f t="shared" si="20"/>
        <v>-1757.8799999999937</v>
      </c>
      <c r="G189" s="39">
        <f t="shared" si="21"/>
        <v>91817.88</v>
      </c>
      <c r="H189" s="179">
        <f t="shared" si="22"/>
        <v>-1.9145290655806842E-2</v>
      </c>
      <c r="I189" s="39"/>
      <c r="J189" s="39"/>
      <c r="K189" s="39">
        <f t="shared" si="10"/>
        <v>12857.691000001632</v>
      </c>
      <c r="L189" s="39"/>
    </row>
    <row r="190" spans="1:22" x14ac:dyDescent="0.25">
      <c r="A190">
        <v>5600</v>
      </c>
      <c r="B190" s="150">
        <v>43053</v>
      </c>
      <c r="C190" s="359">
        <v>6000</v>
      </c>
      <c r="D190" s="567">
        <v>16.059999999999999</v>
      </c>
      <c r="E190" s="39">
        <v>14.84</v>
      </c>
      <c r="F190" s="39">
        <f t="shared" si="20"/>
        <v>-7319.9999999999927</v>
      </c>
      <c r="G190" s="39">
        <f t="shared" si="21"/>
        <v>96359.999999999985</v>
      </c>
      <c r="H190" s="179">
        <f t="shared" si="22"/>
        <v>-7.5965130759651237E-2</v>
      </c>
      <c r="I190" s="39">
        <v>15.75</v>
      </c>
      <c r="J190" s="39">
        <v>52.87</v>
      </c>
      <c r="K190" s="39">
        <f t="shared" si="10"/>
        <v>7295.5710000016334</v>
      </c>
      <c r="L190" s="39"/>
    </row>
    <row r="191" spans="1:22" x14ac:dyDescent="0.25">
      <c r="A191">
        <v>5600</v>
      </c>
      <c r="B191" s="150">
        <v>43060</v>
      </c>
      <c r="C191" s="10">
        <v>6400</v>
      </c>
      <c r="D191" s="190">
        <v>15.96</v>
      </c>
      <c r="E191" s="39">
        <v>14.52</v>
      </c>
      <c r="F191" s="39">
        <f t="shared" si="20"/>
        <v>-9216.0000000000073</v>
      </c>
      <c r="G191" s="39">
        <f t="shared" si="21"/>
        <v>102144</v>
      </c>
      <c r="H191" s="179">
        <f t="shared" si="22"/>
        <v>-9.0225563909774514E-2</v>
      </c>
      <c r="I191" s="39"/>
      <c r="J191" s="39"/>
      <c r="K191" s="39">
        <f t="shared" si="10"/>
        <v>5399.5710000016188</v>
      </c>
      <c r="L191" s="39"/>
    </row>
    <row r="192" spans="1:22" x14ac:dyDescent="0.25">
      <c r="B192" s="150">
        <v>43068</v>
      </c>
      <c r="C192" s="10">
        <v>6000</v>
      </c>
      <c r="D192" s="190">
        <v>16.010999999999999</v>
      </c>
      <c r="E192" s="39">
        <v>14.78</v>
      </c>
      <c r="F192" s="39">
        <f t="shared" si="20"/>
        <v>-7385.9999999999991</v>
      </c>
      <c r="G192" s="39">
        <f t="shared" si="21"/>
        <v>96066</v>
      </c>
      <c r="H192" s="179">
        <f t="shared" si="22"/>
        <v>-7.6884641808756482E-2</v>
      </c>
      <c r="I192" s="39"/>
      <c r="J192" s="39"/>
      <c r="K192" s="39">
        <f t="shared" si="10"/>
        <v>7229.571000001627</v>
      </c>
      <c r="L192" s="39"/>
    </row>
    <row r="193" spans="1:12" x14ac:dyDescent="0.25">
      <c r="B193" s="150">
        <v>43069</v>
      </c>
      <c r="C193" s="10">
        <v>6100</v>
      </c>
      <c r="D193" s="190">
        <v>15.989000000000001</v>
      </c>
      <c r="E193" s="39">
        <v>14.69</v>
      </c>
      <c r="F193" s="39">
        <f t="shared" si="20"/>
        <v>-7923.9000000000078</v>
      </c>
      <c r="G193" s="39">
        <f t="shared" si="21"/>
        <v>97532.900000000009</v>
      </c>
      <c r="H193" s="179">
        <f t="shared" si="22"/>
        <v>-8.1243354806429496E-2</v>
      </c>
      <c r="I193" s="39"/>
      <c r="J193" s="39"/>
      <c r="K193" s="39">
        <f t="shared" si="10"/>
        <v>6691.6710000016183</v>
      </c>
      <c r="L193" s="39"/>
    </row>
    <row r="194" spans="1:12" x14ac:dyDescent="0.25">
      <c r="A194">
        <v>5100</v>
      </c>
      <c r="B194" s="150">
        <v>43070</v>
      </c>
      <c r="C194" s="359">
        <v>6000</v>
      </c>
      <c r="D194" s="567">
        <v>16.002800000000001</v>
      </c>
      <c r="E194" s="39">
        <v>15.08</v>
      </c>
      <c r="F194" s="39">
        <f t="shared" si="20"/>
        <v>-5536.8000000000029</v>
      </c>
      <c r="G194" s="39">
        <f t="shared" si="21"/>
        <v>96016.8</v>
      </c>
      <c r="H194" s="179">
        <f t="shared" si="22"/>
        <v>-5.7664908640987854E-2</v>
      </c>
      <c r="I194" s="39"/>
      <c r="J194" s="39"/>
      <c r="K194" s="39">
        <f t="shared" si="10"/>
        <v>9078.7710000016232</v>
      </c>
      <c r="L194" s="39"/>
    </row>
    <row r="195" spans="1:12" x14ac:dyDescent="0.25">
      <c r="A195">
        <v>5200</v>
      </c>
      <c r="B195" s="150">
        <v>43081</v>
      </c>
      <c r="C195" s="359">
        <v>6000</v>
      </c>
      <c r="D195" s="567">
        <v>15.955</v>
      </c>
      <c r="E195" s="39">
        <v>15.18</v>
      </c>
      <c r="F195" s="39">
        <f t="shared" si="20"/>
        <v>-4650.0000000000018</v>
      </c>
      <c r="G195" s="39">
        <f t="shared" si="21"/>
        <v>95730</v>
      </c>
      <c r="H195" s="179">
        <f t="shared" si="22"/>
        <v>-4.8574114697586983E-2</v>
      </c>
      <c r="I195" s="173" t="s">
        <v>748</v>
      </c>
      <c r="J195" s="39">
        <v>56.3</v>
      </c>
      <c r="K195" s="39">
        <f t="shared" si="10"/>
        <v>9965.5710000016243</v>
      </c>
      <c r="L195" s="39"/>
    </row>
    <row r="196" spans="1:12" x14ac:dyDescent="0.25">
      <c r="B196" s="150">
        <v>43087</v>
      </c>
      <c r="C196" s="10">
        <v>5800</v>
      </c>
      <c r="D196" s="190">
        <v>15.977</v>
      </c>
      <c r="E196" s="39">
        <v>15.33</v>
      </c>
      <c r="F196" s="39">
        <f t="shared" si="20"/>
        <v>-3752.6000000000013</v>
      </c>
      <c r="G196" s="39">
        <f t="shared" si="21"/>
        <v>92666.6</v>
      </c>
      <c r="H196" s="179">
        <f t="shared" si="22"/>
        <v>-4.0495712586843605E-2</v>
      </c>
      <c r="I196" s="39"/>
      <c r="J196" s="39"/>
      <c r="K196" s="39">
        <f t="shared" si="10"/>
        <v>10862.971000001624</v>
      </c>
      <c r="L196" s="39"/>
    </row>
    <row r="197" spans="1:12" ht="15" customHeight="1" x14ac:dyDescent="0.25">
      <c r="A197">
        <v>5200</v>
      </c>
      <c r="B197" s="150">
        <v>43087</v>
      </c>
      <c r="C197" s="10">
        <v>5700</v>
      </c>
      <c r="D197" s="190">
        <v>15.986000000000001</v>
      </c>
      <c r="E197" s="39">
        <v>15.44</v>
      </c>
      <c r="F197" s="39">
        <f t="shared" si="20"/>
        <v>-3112.2000000000066</v>
      </c>
      <c r="G197" s="39">
        <f t="shared" si="21"/>
        <v>91120.2</v>
      </c>
      <c r="H197" s="179">
        <f t="shared" si="22"/>
        <v>-3.4154885524834304E-2</v>
      </c>
      <c r="I197" s="39"/>
      <c r="J197" s="39"/>
      <c r="K197" s="39">
        <f t="shared" si="10"/>
        <v>11503.37100000162</v>
      </c>
      <c r="L197" s="39"/>
    </row>
    <row r="198" spans="1:12" x14ac:dyDescent="0.25">
      <c r="A198">
        <v>5100</v>
      </c>
      <c r="B198" s="150">
        <v>43088</v>
      </c>
      <c r="C198" s="10">
        <v>5600</v>
      </c>
      <c r="D198" s="190">
        <v>15.986000000000001</v>
      </c>
      <c r="E198" s="39">
        <v>16.02</v>
      </c>
      <c r="F198" s="39">
        <f t="shared" ref="F198:F206" si="23">C198*(E198-D198)</f>
        <v>190.39999999999395</v>
      </c>
      <c r="G198" s="39">
        <f t="shared" ref="G198:G206" si="24">D198*C198</f>
        <v>89521.600000000006</v>
      </c>
      <c r="H198" s="179">
        <f t="shared" ref="H198:H206" si="25">(E198-D198)/D198</f>
        <v>2.1268610033778881E-3</v>
      </c>
      <c r="I198" s="39"/>
      <c r="J198" s="39">
        <v>66</v>
      </c>
      <c r="K198" s="39">
        <f t="shared" ref="K198:K261" si="26">F198+$Q$10</f>
        <v>14805.97100000162</v>
      </c>
      <c r="L198" s="39"/>
    </row>
    <row r="199" spans="1:12" x14ac:dyDescent="0.25">
      <c r="B199" s="150">
        <v>43089</v>
      </c>
      <c r="C199" s="10">
        <v>5500</v>
      </c>
      <c r="D199" s="190">
        <v>15.981</v>
      </c>
      <c r="E199" s="39">
        <v>16.32</v>
      </c>
      <c r="F199" s="39">
        <f t="shared" si="23"/>
        <v>1864.5000000000023</v>
      </c>
      <c r="G199" s="39">
        <f t="shared" si="24"/>
        <v>87895.5</v>
      </c>
      <c r="H199" s="179">
        <f t="shared" si="25"/>
        <v>2.1212690069457505E-2</v>
      </c>
      <c r="I199" s="39"/>
      <c r="J199" s="39"/>
      <c r="K199" s="39">
        <f t="shared" si="26"/>
        <v>16480.07100000163</v>
      </c>
      <c r="L199" s="39"/>
    </row>
    <row r="200" spans="1:12" x14ac:dyDescent="0.25">
      <c r="B200" s="150">
        <v>43090</v>
      </c>
      <c r="C200" s="10">
        <v>5000</v>
      </c>
      <c r="D200" s="190">
        <v>15.917999999999999</v>
      </c>
      <c r="E200" s="39">
        <v>16.8</v>
      </c>
      <c r="F200" s="39">
        <f t="shared" si="23"/>
        <v>4410.0000000000073</v>
      </c>
      <c r="G200" s="39">
        <f t="shared" si="24"/>
        <v>79590</v>
      </c>
      <c r="H200" s="179">
        <f t="shared" si="25"/>
        <v>5.5408970976253392E-2</v>
      </c>
      <c r="I200" s="39"/>
      <c r="J200" s="39"/>
      <c r="K200" s="39">
        <f t="shared" si="26"/>
        <v>19025.571000001633</v>
      </c>
      <c r="L200" s="39"/>
    </row>
    <row r="201" spans="1:12" x14ac:dyDescent="0.25">
      <c r="A201">
        <v>4500</v>
      </c>
      <c r="B201" s="150">
        <v>43090</v>
      </c>
      <c r="C201" s="10">
        <v>4800</v>
      </c>
      <c r="D201" s="190">
        <v>15.877000000000001</v>
      </c>
      <c r="E201" s="39">
        <v>17.05</v>
      </c>
      <c r="F201" s="39">
        <f t="shared" si="23"/>
        <v>5630.4000000000005</v>
      </c>
      <c r="G201" s="39">
        <f t="shared" si="24"/>
        <v>76209.600000000006</v>
      </c>
      <c r="H201" s="179">
        <f t="shared" si="25"/>
        <v>7.3880456005542605E-2</v>
      </c>
      <c r="I201" s="39"/>
      <c r="J201" s="39"/>
      <c r="K201" s="39">
        <f t="shared" si="26"/>
        <v>20245.971000001628</v>
      </c>
      <c r="L201" s="39"/>
    </row>
    <row r="202" spans="1:12" x14ac:dyDescent="0.25">
      <c r="A202">
        <v>4700</v>
      </c>
      <c r="B202" s="150">
        <v>43096</v>
      </c>
      <c r="C202" s="10">
        <v>4800</v>
      </c>
      <c r="D202" s="190">
        <v>15.877000000000001</v>
      </c>
      <c r="E202" s="39">
        <v>17.010000000000002</v>
      </c>
      <c r="F202" s="39">
        <f t="shared" si="23"/>
        <v>5438.4000000000042</v>
      </c>
      <c r="G202" s="39">
        <f t="shared" si="24"/>
        <v>76209.600000000006</v>
      </c>
      <c r="H202" s="179">
        <f t="shared" si="25"/>
        <v>7.136108836681998E-2</v>
      </c>
      <c r="I202" s="39"/>
      <c r="J202" s="39">
        <v>69.88</v>
      </c>
      <c r="K202" s="39">
        <f t="shared" si="26"/>
        <v>20053.971000001631</v>
      </c>
      <c r="L202" s="39"/>
    </row>
    <row r="203" spans="1:12" x14ac:dyDescent="0.25">
      <c r="A203">
        <v>4700</v>
      </c>
      <c r="B203" s="150">
        <v>43102</v>
      </c>
      <c r="C203" s="10">
        <v>4700</v>
      </c>
      <c r="D203" s="190">
        <v>15.84563</v>
      </c>
      <c r="E203" s="39">
        <v>17.38</v>
      </c>
      <c r="F203" s="39">
        <f t="shared" si="23"/>
        <v>7211.5389999999961</v>
      </c>
      <c r="G203" s="39">
        <f t="shared" si="24"/>
        <v>74474.460999999996</v>
      </c>
      <c r="H203" s="179">
        <f t="shared" si="25"/>
        <v>9.6832375866406015E-2</v>
      </c>
      <c r="I203" s="39"/>
      <c r="J203" s="39"/>
      <c r="K203" s="39">
        <f t="shared" si="26"/>
        <v>21827.110000001623</v>
      </c>
      <c r="L203" s="39"/>
    </row>
    <row r="204" spans="1:12" x14ac:dyDescent="0.25">
      <c r="A204">
        <v>4700</v>
      </c>
      <c r="B204" s="150">
        <v>43103</v>
      </c>
      <c r="C204" s="10">
        <v>4700</v>
      </c>
      <c r="D204" s="190">
        <v>15.84563</v>
      </c>
      <c r="E204" s="39">
        <v>17.670000000000002</v>
      </c>
      <c r="F204" s="39">
        <f t="shared" si="23"/>
        <v>8574.5390000000079</v>
      </c>
      <c r="G204" s="39">
        <f t="shared" si="24"/>
        <v>74474.460999999996</v>
      </c>
      <c r="H204" s="179">
        <f t="shared" si="25"/>
        <v>0.11513395175830825</v>
      </c>
      <c r="I204" s="39"/>
      <c r="J204" s="39">
        <v>73</v>
      </c>
      <c r="K204" s="39">
        <f t="shared" si="26"/>
        <v>23190.110000001634</v>
      </c>
      <c r="L204" s="39"/>
    </row>
    <row r="205" spans="1:12" x14ac:dyDescent="0.25">
      <c r="A205">
        <v>4600</v>
      </c>
      <c r="B205" s="150">
        <v>43104</v>
      </c>
      <c r="C205" s="10">
        <v>4600</v>
      </c>
      <c r="D205" s="190">
        <v>15.8</v>
      </c>
      <c r="E205" s="39">
        <v>18.12</v>
      </c>
      <c r="F205" s="39">
        <f t="shared" si="23"/>
        <v>10672.000000000002</v>
      </c>
      <c r="G205" s="39">
        <f t="shared" si="24"/>
        <v>72680</v>
      </c>
      <c r="H205" s="179">
        <f t="shared" si="25"/>
        <v>0.14683544303797469</v>
      </c>
      <c r="I205" s="39"/>
      <c r="J205" s="39"/>
      <c r="K205" s="39">
        <f t="shared" si="26"/>
        <v>25287.571000001626</v>
      </c>
      <c r="L205" s="39"/>
    </row>
    <row r="206" spans="1:12" x14ac:dyDescent="0.25">
      <c r="A206">
        <v>4600</v>
      </c>
      <c r="B206" s="150">
        <v>43105</v>
      </c>
      <c r="C206" s="10">
        <v>4600</v>
      </c>
      <c r="D206" s="190">
        <v>15.8</v>
      </c>
      <c r="E206" s="39">
        <v>17.89</v>
      </c>
      <c r="F206" s="39">
        <f t="shared" si="23"/>
        <v>9614</v>
      </c>
      <c r="G206" s="39">
        <f t="shared" si="24"/>
        <v>72680</v>
      </c>
      <c r="H206" s="179">
        <f t="shared" si="25"/>
        <v>0.13227848101265821</v>
      </c>
      <c r="I206" s="39"/>
      <c r="J206" s="39">
        <v>59.81</v>
      </c>
      <c r="K206" s="39">
        <f t="shared" si="26"/>
        <v>24229.571000001626</v>
      </c>
      <c r="L206" s="39"/>
    </row>
    <row r="207" spans="1:12" x14ac:dyDescent="0.25">
      <c r="A207">
        <v>4600</v>
      </c>
      <c r="B207" s="150">
        <v>43109</v>
      </c>
      <c r="C207" s="10">
        <v>4600</v>
      </c>
      <c r="D207" s="190">
        <v>15.8</v>
      </c>
      <c r="E207" s="39">
        <v>18.05</v>
      </c>
      <c r="F207" s="39">
        <f t="shared" ref="F207:F214" si="27">C207*(E207-D207)</f>
        <v>10350</v>
      </c>
      <c r="G207" s="39">
        <f t="shared" ref="G207:G214" si="28">D207*C207</f>
        <v>72680</v>
      </c>
      <c r="H207" s="179">
        <f t="shared" ref="H207:H214" si="29">(E207-D207)/D207</f>
        <v>0.14240506329113922</v>
      </c>
      <c r="I207" s="39"/>
      <c r="J207" s="39">
        <v>73.349999999999994</v>
      </c>
      <c r="K207" s="39">
        <f t="shared" si="26"/>
        <v>24965.571000001626</v>
      </c>
      <c r="L207" s="39"/>
    </row>
    <row r="208" spans="1:12" x14ac:dyDescent="0.25">
      <c r="A208">
        <v>4233</v>
      </c>
      <c r="B208" s="150">
        <v>43111</v>
      </c>
      <c r="C208" s="10">
        <v>4233</v>
      </c>
      <c r="D208" s="190">
        <v>15.564</v>
      </c>
      <c r="E208" s="39">
        <v>18.600000000000001</v>
      </c>
      <c r="F208" s="39">
        <f t="shared" si="27"/>
        <v>12851.388000000006</v>
      </c>
      <c r="G208" s="39">
        <f t="shared" si="28"/>
        <v>65882.411999999997</v>
      </c>
      <c r="H208" s="179">
        <f t="shared" si="29"/>
        <v>0.19506553585196615</v>
      </c>
      <c r="I208" s="39"/>
      <c r="J208" s="39"/>
      <c r="K208" s="39">
        <f t="shared" si="26"/>
        <v>27466.959000001632</v>
      </c>
      <c r="L208" s="39"/>
    </row>
    <row r="209" spans="1:16" x14ac:dyDescent="0.25">
      <c r="A209">
        <v>4100</v>
      </c>
      <c r="B209" s="150">
        <v>43112</v>
      </c>
      <c r="C209" s="10">
        <v>4100</v>
      </c>
      <c r="D209" s="190">
        <v>15.455299999999999</v>
      </c>
      <c r="E209" s="39">
        <v>18.82</v>
      </c>
      <c r="F209" s="39">
        <f t="shared" si="27"/>
        <v>13795.270000000004</v>
      </c>
      <c r="G209" s="39">
        <f t="shared" si="28"/>
        <v>63366.729999999996</v>
      </c>
      <c r="H209" s="179">
        <f t="shared" si="29"/>
        <v>0.21770525321410786</v>
      </c>
      <c r="I209" s="39"/>
      <c r="J209" s="39">
        <v>76.94</v>
      </c>
      <c r="K209" s="39">
        <f t="shared" si="26"/>
        <v>28410.84100000163</v>
      </c>
      <c r="L209" s="39"/>
    </row>
    <row r="210" spans="1:16" x14ac:dyDescent="0.25">
      <c r="A210">
        <v>4100</v>
      </c>
      <c r="B210" s="150">
        <v>43116</v>
      </c>
      <c r="C210" s="10">
        <v>4300</v>
      </c>
      <c r="D210" s="190">
        <v>15.59</v>
      </c>
      <c r="E210" s="39">
        <v>18.239999999999998</v>
      </c>
      <c r="F210" s="39">
        <f t="shared" si="27"/>
        <v>11394.999999999995</v>
      </c>
      <c r="G210" s="39">
        <f t="shared" si="28"/>
        <v>67037</v>
      </c>
      <c r="H210" s="179">
        <f t="shared" si="29"/>
        <v>0.1699807568954457</v>
      </c>
      <c r="I210" s="39"/>
      <c r="J210" s="39"/>
      <c r="K210" s="39">
        <f t="shared" si="26"/>
        <v>26010.571000001619</v>
      </c>
      <c r="L210" s="39"/>
    </row>
    <row r="211" spans="1:16" x14ac:dyDescent="0.25">
      <c r="A211">
        <v>4100</v>
      </c>
      <c r="B211" s="150">
        <v>43116</v>
      </c>
      <c r="C211" s="10">
        <v>4500</v>
      </c>
      <c r="D211" s="190">
        <v>15.708</v>
      </c>
      <c r="E211" s="39">
        <v>18.239999999999998</v>
      </c>
      <c r="F211" s="39">
        <f t="shared" si="27"/>
        <v>11393.999999999993</v>
      </c>
      <c r="G211" s="39">
        <f t="shared" si="28"/>
        <v>70686</v>
      </c>
      <c r="H211" s="179">
        <f t="shared" si="29"/>
        <v>0.16119174942704342</v>
      </c>
      <c r="I211" s="39"/>
      <c r="J211" s="39"/>
      <c r="K211" s="39">
        <f t="shared" si="26"/>
        <v>26009.571000001619</v>
      </c>
      <c r="L211" s="39"/>
    </row>
    <row r="212" spans="1:16" x14ac:dyDescent="0.25">
      <c r="B212" s="150">
        <v>43117</v>
      </c>
      <c r="C212" s="10">
        <v>4100</v>
      </c>
      <c r="D212" s="190">
        <v>15.41</v>
      </c>
      <c r="E212" s="39">
        <v>18.600000000000001</v>
      </c>
      <c r="F212" s="39">
        <f t="shared" si="27"/>
        <v>13079.000000000005</v>
      </c>
      <c r="G212" s="39">
        <f t="shared" si="28"/>
        <v>63181</v>
      </c>
      <c r="H212" s="179">
        <f t="shared" si="29"/>
        <v>0.20700843608046732</v>
      </c>
      <c r="I212" s="39"/>
      <c r="J212" s="39"/>
      <c r="K212" s="39">
        <f t="shared" si="26"/>
        <v>27694.571000001633</v>
      </c>
      <c r="L212" s="39"/>
    </row>
    <row r="213" spans="1:16" x14ac:dyDescent="0.25">
      <c r="A213">
        <v>3500</v>
      </c>
      <c r="B213" s="150">
        <v>43117</v>
      </c>
      <c r="C213" s="10">
        <v>4000</v>
      </c>
      <c r="D213" s="190">
        <v>15.321</v>
      </c>
      <c r="E213" s="39">
        <v>18.989999999999998</v>
      </c>
      <c r="F213" s="39">
        <f t="shared" si="27"/>
        <v>14675.999999999995</v>
      </c>
      <c r="G213" s="39">
        <f t="shared" si="28"/>
        <v>61284</v>
      </c>
      <c r="H213" s="179">
        <f t="shared" si="29"/>
        <v>0.2394752300763657</v>
      </c>
      <c r="I213" s="39"/>
      <c r="J213" s="39">
        <v>66.36</v>
      </c>
      <c r="K213" s="39">
        <f t="shared" si="26"/>
        <v>29291.571000001619</v>
      </c>
      <c r="L213" s="39"/>
    </row>
    <row r="214" spans="1:16" x14ac:dyDescent="0.25">
      <c r="A214">
        <v>3300</v>
      </c>
      <c r="B214" s="150">
        <v>43123</v>
      </c>
      <c r="C214" s="7">
        <v>4000</v>
      </c>
      <c r="D214" s="356">
        <v>15.303000000000001</v>
      </c>
      <c r="E214" s="39">
        <v>19.22</v>
      </c>
      <c r="F214" s="39">
        <f t="shared" si="27"/>
        <v>15667.999999999993</v>
      </c>
      <c r="G214" s="39">
        <f t="shared" si="28"/>
        <v>61212</v>
      </c>
      <c r="H214" s="179">
        <f t="shared" si="29"/>
        <v>0.25596288309481785</v>
      </c>
      <c r="I214" s="39"/>
      <c r="J214" s="39">
        <v>70.61</v>
      </c>
      <c r="K214" s="39">
        <f t="shared" si="26"/>
        <v>30283.571000001619</v>
      </c>
      <c r="L214" s="39"/>
    </row>
    <row r="215" spans="1:16" x14ac:dyDescent="0.25">
      <c r="A215">
        <v>3300</v>
      </c>
      <c r="B215" s="150">
        <v>43125</v>
      </c>
      <c r="C215" s="10">
        <v>4100</v>
      </c>
      <c r="D215" s="190">
        <v>15.39</v>
      </c>
      <c r="E215" s="39">
        <v>18.68</v>
      </c>
      <c r="F215" s="39">
        <f>C215*(E215-D215)</f>
        <v>13488.999999999996</v>
      </c>
      <c r="G215" s="39">
        <f>D215*C215</f>
        <v>63099</v>
      </c>
      <c r="H215" s="179">
        <f>(E215-D215)/D215</f>
        <v>0.21377517868745932</v>
      </c>
      <c r="I215" s="39"/>
      <c r="J215" s="39"/>
      <c r="K215" s="39">
        <f t="shared" si="26"/>
        <v>28104.571000001622</v>
      </c>
      <c r="L215" s="39"/>
    </row>
    <row r="216" spans="1:16" x14ac:dyDescent="0.25">
      <c r="A216">
        <v>3300</v>
      </c>
      <c r="B216" s="150">
        <v>43126</v>
      </c>
      <c r="C216" s="10">
        <v>4100</v>
      </c>
      <c r="D216" s="190">
        <v>15.39</v>
      </c>
      <c r="E216" s="39">
        <v>18.84</v>
      </c>
      <c r="F216" s="39">
        <f t="shared" ref="F216:F229" si="30">C216*(E216-D216)</f>
        <v>14144.999999999996</v>
      </c>
      <c r="G216" s="39">
        <f t="shared" ref="G216:G229" si="31">D216*C216</f>
        <v>63099</v>
      </c>
      <c r="H216" s="179">
        <f t="shared" ref="H216:H229" si="32">(E216-D216)/D216</f>
        <v>0.22417153996101358</v>
      </c>
      <c r="I216" s="39"/>
      <c r="J216" s="39">
        <v>62.61</v>
      </c>
      <c r="K216" s="39">
        <f t="shared" si="26"/>
        <v>28760.571000001622</v>
      </c>
      <c r="L216" s="39"/>
    </row>
    <row r="217" spans="1:16" x14ac:dyDescent="0.25">
      <c r="A217">
        <v>3300</v>
      </c>
      <c r="B217" s="150">
        <v>43130</v>
      </c>
      <c r="C217" s="10">
        <v>4800</v>
      </c>
      <c r="D217" s="190">
        <v>15.803000000000001</v>
      </c>
      <c r="E217" s="39">
        <v>18.059999999999999</v>
      </c>
      <c r="F217" s="39">
        <f t="shared" si="30"/>
        <v>10833.599999999989</v>
      </c>
      <c r="G217" s="39">
        <f t="shared" si="31"/>
        <v>75854.400000000009</v>
      </c>
      <c r="H217" s="179">
        <f t="shared" si="32"/>
        <v>0.14282098335759019</v>
      </c>
      <c r="I217" s="39"/>
      <c r="J217" s="39"/>
      <c r="K217" s="39">
        <f t="shared" si="26"/>
        <v>25449.171000001617</v>
      </c>
      <c r="L217" s="39"/>
      <c r="P217" s="70"/>
    </row>
    <row r="218" spans="1:16" ht="15" customHeight="1" x14ac:dyDescent="0.25">
      <c r="A218">
        <v>3300</v>
      </c>
      <c r="B218" s="150">
        <v>43133</v>
      </c>
      <c r="C218" s="10">
        <v>5000</v>
      </c>
      <c r="D218" s="190">
        <v>15.874000000000001</v>
      </c>
      <c r="E218" s="39">
        <v>17.52</v>
      </c>
      <c r="F218" s="39">
        <f t="shared" si="30"/>
        <v>8229.9999999999945</v>
      </c>
      <c r="G218" s="39">
        <f t="shared" si="31"/>
        <v>79370</v>
      </c>
      <c r="H218" s="179">
        <f t="shared" si="32"/>
        <v>0.10369157112259034</v>
      </c>
      <c r="I218" s="39"/>
      <c r="J218" s="39"/>
      <c r="K218" s="39">
        <f t="shared" si="26"/>
        <v>22845.571000001619</v>
      </c>
      <c r="L218" s="39"/>
      <c r="P218" s="70"/>
    </row>
    <row r="219" spans="1:16" x14ac:dyDescent="0.25">
      <c r="A219">
        <v>3300</v>
      </c>
      <c r="B219" s="150">
        <v>43139</v>
      </c>
      <c r="C219" s="10">
        <v>5500</v>
      </c>
      <c r="D219" s="190">
        <v>15.87</v>
      </c>
      <c r="E219" s="39">
        <v>15.68</v>
      </c>
      <c r="F219" s="39">
        <f t="shared" si="30"/>
        <v>-1044.9999999999973</v>
      </c>
      <c r="G219" s="39">
        <f t="shared" si="31"/>
        <v>87285</v>
      </c>
      <c r="H219" s="179">
        <f t="shared" si="32"/>
        <v>-1.1972274732199088E-2</v>
      </c>
      <c r="I219" s="39"/>
      <c r="J219" s="39">
        <v>32.950000000000003</v>
      </c>
      <c r="K219" s="39">
        <f t="shared" si="26"/>
        <v>13570.57100000163</v>
      </c>
      <c r="L219" s="39">
        <v>60.44</v>
      </c>
    </row>
    <row r="220" spans="1:16" x14ac:dyDescent="0.25">
      <c r="B220" s="150">
        <v>43140</v>
      </c>
      <c r="C220" s="10">
        <v>6000</v>
      </c>
      <c r="D220" s="190">
        <v>15.8246</v>
      </c>
      <c r="E220" s="39">
        <v>15.51</v>
      </c>
      <c r="F220" s="39">
        <f t="shared" si="30"/>
        <v>-1887.6000000000026</v>
      </c>
      <c r="G220" s="39">
        <f t="shared" si="31"/>
        <v>94947.6</v>
      </c>
      <c r="H220" s="179">
        <f t="shared" si="32"/>
        <v>-1.9880439316001697E-2</v>
      </c>
      <c r="I220" s="39"/>
      <c r="J220" s="39"/>
      <c r="K220" s="39">
        <f t="shared" si="26"/>
        <v>12727.971000001624</v>
      </c>
      <c r="L220" s="39"/>
    </row>
    <row r="221" spans="1:16" x14ac:dyDescent="0.25">
      <c r="B221" s="150">
        <v>43140</v>
      </c>
      <c r="C221" s="10">
        <v>5500</v>
      </c>
      <c r="D221" s="190">
        <v>15.85</v>
      </c>
      <c r="E221" s="39">
        <v>15.51</v>
      </c>
      <c r="F221" s="39">
        <f t="shared" si="30"/>
        <v>-1869.9999999999993</v>
      </c>
      <c r="G221" s="39">
        <f t="shared" si="31"/>
        <v>87175</v>
      </c>
      <c r="H221" s="179">
        <f t="shared" si="32"/>
        <v>-2.1451104100946364E-2</v>
      </c>
      <c r="I221" s="39"/>
      <c r="J221" s="39"/>
      <c r="K221" s="39">
        <f t="shared" si="26"/>
        <v>12745.571000001626</v>
      </c>
      <c r="L221" s="39"/>
    </row>
    <row r="222" spans="1:16" x14ac:dyDescent="0.25">
      <c r="B222" s="150">
        <v>43140</v>
      </c>
      <c r="C222" s="359">
        <v>6000</v>
      </c>
      <c r="D222" s="567">
        <v>15.795999999999999</v>
      </c>
      <c r="E222" s="39">
        <v>15.51</v>
      </c>
      <c r="F222" s="39">
        <f t="shared" si="30"/>
        <v>-1715.9999999999975</v>
      </c>
      <c r="G222" s="39">
        <f t="shared" si="31"/>
        <v>94776</v>
      </c>
      <c r="H222" s="179">
        <f t="shared" si="32"/>
        <v>-1.8105849582172675E-2</v>
      </c>
      <c r="I222" s="39">
        <v>15.75</v>
      </c>
      <c r="J222" s="39"/>
      <c r="K222" s="39">
        <f t="shared" si="26"/>
        <v>12899.571000001628</v>
      </c>
      <c r="L222" s="39"/>
    </row>
    <row r="223" spans="1:16" x14ac:dyDescent="0.25">
      <c r="A223">
        <v>2300</v>
      </c>
      <c r="B223" s="150">
        <v>43140</v>
      </c>
      <c r="C223" s="10">
        <v>5500</v>
      </c>
      <c r="D223" s="190">
        <v>15.824999999999999</v>
      </c>
      <c r="E223" s="39">
        <v>15.51</v>
      </c>
      <c r="F223" s="39">
        <f t="shared" si="30"/>
        <v>-1732.4999999999973</v>
      </c>
      <c r="G223" s="39">
        <f t="shared" si="31"/>
        <v>87037.5</v>
      </c>
      <c r="H223" s="179">
        <f t="shared" si="32"/>
        <v>-1.990521327014215E-2</v>
      </c>
      <c r="I223" s="39"/>
      <c r="J223" s="39"/>
      <c r="K223" s="39">
        <f t="shared" si="26"/>
        <v>12883.07100000163</v>
      </c>
      <c r="L223" s="39">
        <v>59.18</v>
      </c>
    </row>
    <row r="224" spans="1:16" x14ac:dyDescent="0.25">
      <c r="A224">
        <v>1800</v>
      </c>
      <c r="B224" s="150">
        <v>43143</v>
      </c>
      <c r="C224" s="10">
        <v>5000</v>
      </c>
      <c r="D224" s="190">
        <v>15.77</v>
      </c>
      <c r="E224" s="39">
        <v>16.27</v>
      </c>
      <c r="F224" s="39">
        <f t="shared" si="30"/>
        <v>2500</v>
      </c>
      <c r="G224" s="39">
        <f t="shared" si="31"/>
        <v>78850</v>
      </c>
      <c r="H224" s="179">
        <f t="shared" si="32"/>
        <v>3.1705770450221944E-2</v>
      </c>
      <c r="I224" s="39"/>
      <c r="J224" s="39"/>
      <c r="K224" s="39">
        <f t="shared" si="26"/>
        <v>17115.571000001626</v>
      </c>
      <c r="L224" s="39"/>
    </row>
    <row r="225" spans="1:17" x14ac:dyDescent="0.25">
      <c r="A225">
        <v>800</v>
      </c>
      <c r="B225" s="150">
        <v>43146</v>
      </c>
      <c r="C225" s="10">
        <v>5000</v>
      </c>
      <c r="D225" s="190">
        <v>15.682</v>
      </c>
      <c r="E225" s="39">
        <v>16.32</v>
      </c>
      <c r="F225" s="39">
        <f t="shared" si="30"/>
        <v>3189.9999999999995</v>
      </c>
      <c r="G225" s="39">
        <f t="shared" si="31"/>
        <v>78410</v>
      </c>
      <c r="H225" s="179">
        <f t="shared" si="32"/>
        <v>4.0683586277260549E-2</v>
      </c>
      <c r="I225" s="39"/>
      <c r="J225" s="39"/>
      <c r="K225" s="39">
        <f t="shared" si="26"/>
        <v>17805.571000001626</v>
      </c>
      <c r="L225" s="39"/>
    </row>
    <row r="226" spans="1:17" x14ac:dyDescent="0.25">
      <c r="A226">
        <v>1200</v>
      </c>
      <c r="B226" s="150">
        <v>43147</v>
      </c>
      <c r="C226" s="10">
        <v>5500</v>
      </c>
      <c r="D226" s="190">
        <v>15.688000000000001</v>
      </c>
      <c r="E226" s="39">
        <v>15.69</v>
      </c>
      <c r="F226" s="39">
        <f t="shared" si="30"/>
        <v>10.999999999993904</v>
      </c>
      <c r="G226" s="39">
        <f t="shared" si="31"/>
        <v>86284</v>
      </c>
      <c r="H226" s="179">
        <f t="shared" si="32"/>
        <v>1.2748597654250966E-4</v>
      </c>
      <c r="I226" s="39"/>
      <c r="J226" s="39"/>
      <c r="K226" s="39">
        <f t="shared" si="26"/>
        <v>14626.571000001621</v>
      </c>
      <c r="L226" s="39"/>
    </row>
    <row r="227" spans="1:17" ht="15" customHeight="1" x14ac:dyDescent="0.25">
      <c r="A227">
        <v>800</v>
      </c>
      <c r="B227" s="150">
        <v>43151</v>
      </c>
      <c r="C227" s="10">
        <v>5000</v>
      </c>
      <c r="D227" s="190">
        <v>15.6388</v>
      </c>
      <c r="E227" s="39">
        <v>16.18</v>
      </c>
      <c r="F227" s="39">
        <f t="shared" si="30"/>
        <v>2705.9999999999995</v>
      </c>
      <c r="G227" s="39">
        <f t="shared" si="31"/>
        <v>78194</v>
      </c>
      <c r="H227" s="179">
        <f t="shared" si="32"/>
        <v>3.4606235772565663E-2</v>
      </c>
      <c r="I227" s="39"/>
      <c r="J227" s="39"/>
      <c r="K227" s="39">
        <f t="shared" si="26"/>
        <v>17321.571000001626</v>
      </c>
      <c r="L227" s="39"/>
    </row>
    <row r="228" spans="1:17" ht="15" customHeight="1" x14ac:dyDescent="0.25">
      <c r="A228">
        <v>800</v>
      </c>
      <c r="B228" s="150">
        <v>43151</v>
      </c>
      <c r="C228" s="10">
        <v>5500</v>
      </c>
      <c r="D228" s="190">
        <v>15.654999999999999</v>
      </c>
      <c r="E228" s="39">
        <v>15.8</v>
      </c>
      <c r="F228" s="39">
        <f t="shared" si="30"/>
        <v>797.50000000000739</v>
      </c>
      <c r="G228" s="39">
        <f t="shared" si="31"/>
        <v>86102.5</v>
      </c>
      <c r="H228" s="179">
        <f t="shared" si="32"/>
        <v>9.2622165442351554E-3</v>
      </c>
      <c r="I228" s="39"/>
      <c r="J228" s="39"/>
      <c r="K228" s="39">
        <f t="shared" si="26"/>
        <v>15413.071000001633</v>
      </c>
      <c r="L228" s="39"/>
    </row>
    <row r="229" spans="1:17" x14ac:dyDescent="0.25">
      <c r="A229">
        <v>800</v>
      </c>
      <c r="B229" s="150">
        <v>43152</v>
      </c>
      <c r="C229" s="359">
        <v>6000</v>
      </c>
      <c r="D229" s="567">
        <v>15.637</v>
      </c>
      <c r="E229" s="39">
        <v>15.3</v>
      </c>
      <c r="F229" s="39">
        <f t="shared" si="30"/>
        <v>-2021.9999999999984</v>
      </c>
      <c r="G229" s="39">
        <f t="shared" si="31"/>
        <v>93822</v>
      </c>
      <c r="H229" s="179">
        <f t="shared" si="32"/>
        <v>-2.1551448487561537E-2</v>
      </c>
      <c r="I229" s="173" t="s">
        <v>917</v>
      </c>
      <c r="J229" s="39"/>
      <c r="K229" s="39">
        <f t="shared" si="26"/>
        <v>12593.571000001628</v>
      </c>
      <c r="L229" s="39"/>
      <c r="P229" s="1"/>
    </row>
    <row r="230" spans="1:17" x14ac:dyDescent="0.25">
      <c r="A230">
        <v>1100</v>
      </c>
      <c r="B230" s="150">
        <v>43156</v>
      </c>
      <c r="C230" s="10">
        <v>6000</v>
      </c>
      <c r="D230" s="190">
        <v>15.637</v>
      </c>
      <c r="E230" s="39">
        <v>15.54</v>
      </c>
      <c r="F230" s="39">
        <f>C230*(E230-D230)</f>
        <v>-582.00000000000784</v>
      </c>
      <c r="G230" s="39">
        <f>D230*C230</f>
        <v>93822</v>
      </c>
      <c r="H230" s="179">
        <f>(E230-D230)/D230</f>
        <v>-6.2032359148175035E-3</v>
      </c>
      <c r="I230" s="173"/>
      <c r="J230" s="39"/>
      <c r="K230" s="39">
        <f t="shared" si="26"/>
        <v>14033.571000001619</v>
      </c>
      <c r="L230" s="39">
        <v>63.55</v>
      </c>
      <c r="Q230" s="70"/>
    </row>
    <row r="231" spans="1:17" x14ac:dyDescent="0.25">
      <c r="A231">
        <v>1100</v>
      </c>
      <c r="B231" s="150">
        <v>43159</v>
      </c>
      <c r="C231" s="10">
        <v>6400</v>
      </c>
      <c r="D231" s="190">
        <v>15.582000000000001</v>
      </c>
      <c r="E231" s="39">
        <v>14.52</v>
      </c>
      <c r="F231" s="39">
        <f>C231*(E231-D231)</f>
        <v>-6796.8000000000075</v>
      </c>
      <c r="G231" s="39">
        <f>D231*C231</f>
        <v>99724.800000000003</v>
      </c>
      <c r="H231" s="179">
        <f>(E231-D231)/D231</f>
        <v>-6.8155564112437506E-2</v>
      </c>
      <c r="I231" s="39">
        <v>15.5</v>
      </c>
      <c r="J231" s="39"/>
      <c r="K231" s="39">
        <f t="shared" si="26"/>
        <v>7818.7710000016186</v>
      </c>
      <c r="L231" s="39"/>
      <c r="P231" s="1"/>
    </row>
    <row r="232" spans="1:17" x14ac:dyDescent="0.25">
      <c r="A232">
        <v>2000</v>
      </c>
      <c r="B232" s="150">
        <v>43165</v>
      </c>
      <c r="C232" s="10">
        <v>6400</v>
      </c>
      <c r="D232" s="190">
        <v>15.582000000000001</v>
      </c>
      <c r="E232" s="39">
        <v>15.03</v>
      </c>
      <c r="F232" s="39">
        <f>C232*(E232-D232)</f>
        <v>-3532.8000000000088</v>
      </c>
      <c r="G232" s="39">
        <f>D232*C232</f>
        <v>99724.800000000003</v>
      </c>
      <c r="H232" s="179">
        <f>(E232-D232)/D232</f>
        <v>-3.542549095109751E-2</v>
      </c>
      <c r="I232" s="39"/>
      <c r="J232" s="39"/>
      <c r="K232" s="39">
        <f t="shared" si="26"/>
        <v>11082.771000001618</v>
      </c>
      <c r="L232" s="39"/>
      <c r="P232" s="1"/>
      <c r="Q232" s="70"/>
    </row>
    <row r="233" spans="1:17" x14ac:dyDescent="0.25">
      <c r="A233">
        <v>2000</v>
      </c>
      <c r="B233" s="150">
        <v>43168</v>
      </c>
      <c r="C233" s="10">
        <v>6400</v>
      </c>
      <c r="D233" s="190">
        <v>15.582000000000001</v>
      </c>
      <c r="E233" s="39">
        <v>15.22</v>
      </c>
      <c r="F233" s="39">
        <f t="shared" ref="F233:F239" si="33">C233*(E233-D233)</f>
        <v>-2316.8000000000006</v>
      </c>
      <c r="G233" s="39">
        <f t="shared" ref="G233:G239" si="34">D233*C233</f>
        <v>99724.800000000003</v>
      </c>
      <c r="H233" s="179">
        <f t="shared" ref="H233:H239" si="35">(E233-D233)/D233</f>
        <v>-2.3231934283147227E-2</v>
      </c>
      <c r="I233" s="39"/>
      <c r="J233" s="39"/>
      <c r="K233" s="39">
        <f t="shared" si="26"/>
        <v>12298.771000001625</v>
      </c>
      <c r="L233" s="39"/>
      <c r="P233" s="1"/>
    </row>
    <row r="234" spans="1:17" x14ac:dyDescent="0.25">
      <c r="A234">
        <v>3500</v>
      </c>
      <c r="B234" s="150">
        <v>43172</v>
      </c>
      <c r="C234" s="10">
        <v>6400</v>
      </c>
      <c r="D234" s="190">
        <v>15.54</v>
      </c>
      <c r="E234" s="39">
        <v>14.82</v>
      </c>
      <c r="F234" s="39">
        <f t="shared" si="33"/>
        <v>-4607.9999999999927</v>
      </c>
      <c r="G234" s="39">
        <f t="shared" si="34"/>
        <v>99456</v>
      </c>
      <c r="H234" s="179">
        <f t="shared" si="35"/>
        <v>-4.633204633204626E-2</v>
      </c>
      <c r="I234" s="39"/>
      <c r="J234" s="39"/>
      <c r="K234" s="39">
        <f t="shared" si="26"/>
        <v>10007.571000001633</v>
      </c>
      <c r="L234" s="39" t="s">
        <v>184</v>
      </c>
      <c r="P234" s="1"/>
      <c r="Q234" s="70"/>
    </row>
    <row r="235" spans="1:17" x14ac:dyDescent="0.25">
      <c r="A235">
        <v>3600</v>
      </c>
      <c r="B235" s="150">
        <v>43180</v>
      </c>
      <c r="C235" s="730">
        <v>5000</v>
      </c>
      <c r="D235" s="731">
        <v>15.416</v>
      </c>
      <c r="E235" s="39">
        <v>15.98</v>
      </c>
      <c r="F235" s="39">
        <f t="shared" si="33"/>
        <v>2820.0000000000005</v>
      </c>
      <c r="G235" s="39">
        <f t="shared" si="34"/>
        <v>77080</v>
      </c>
      <c r="H235" s="179">
        <f t="shared" si="35"/>
        <v>3.6585365853658541E-2</v>
      </c>
      <c r="I235" s="39"/>
      <c r="J235" s="39"/>
      <c r="K235" s="39">
        <f t="shared" si="26"/>
        <v>17435.571000001626</v>
      </c>
      <c r="L235" s="39"/>
      <c r="Q235" s="70"/>
    </row>
    <row r="236" spans="1:17" x14ac:dyDescent="0.25">
      <c r="A236">
        <v>3400</v>
      </c>
      <c r="B236" s="150">
        <v>43180</v>
      </c>
      <c r="C236" s="10">
        <v>4800</v>
      </c>
      <c r="D236" s="190">
        <v>15.375</v>
      </c>
      <c r="E236" s="39">
        <v>16.38</v>
      </c>
      <c r="F236" s="39">
        <f t="shared" si="33"/>
        <v>4823.9999999999955</v>
      </c>
      <c r="G236" s="39">
        <f t="shared" si="34"/>
        <v>73800</v>
      </c>
      <c r="H236" s="179">
        <f t="shared" si="35"/>
        <v>6.5365853658536519E-2</v>
      </c>
      <c r="I236" s="39"/>
      <c r="J236" s="39"/>
      <c r="K236" s="39">
        <f t="shared" si="26"/>
        <v>19439.571000001622</v>
      </c>
      <c r="L236" s="39"/>
      <c r="P236" s="1"/>
    </row>
    <row r="237" spans="1:17" x14ac:dyDescent="0.25">
      <c r="B237" s="150">
        <v>43181</v>
      </c>
      <c r="C237" s="10">
        <v>5200</v>
      </c>
      <c r="D237" s="190">
        <v>15.416</v>
      </c>
      <c r="E237" s="39">
        <v>15.9</v>
      </c>
      <c r="F237" s="39">
        <f t="shared" si="33"/>
        <v>2516.7999999999997</v>
      </c>
      <c r="G237" s="39">
        <f t="shared" si="34"/>
        <v>80163.199999999997</v>
      </c>
      <c r="H237" s="179">
        <f t="shared" si="35"/>
        <v>3.1395952257394916E-2</v>
      </c>
      <c r="I237" s="39"/>
      <c r="J237" s="39"/>
      <c r="K237" s="39">
        <f t="shared" si="26"/>
        <v>17132.371000001625</v>
      </c>
      <c r="L237" s="39"/>
    </row>
    <row r="238" spans="1:17" x14ac:dyDescent="0.25">
      <c r="A238">
        <v>3000</v>
      </c>
      <c r="B238" s="150">
        <v>43181</v>
      </c>
      <c r="C238" s="10">
        <v>4800</v>
      </c>
      <c r="D238" s="190">
        <v>15.3645</v>
      </c>
      <c r="E238" s="39">
        <v>16.02</v>
      </c>
      <c r="F238" s="39">
        <f t="shared" si="33"/>
        <v>3146.3999999999996</v>
      </c>
      <c r="G238" s="39">
        <f t="shared" si="34"/>
        <v>73749.599999999991</v>
      </c>
      <c r="H238" s="179">
        <f t="shared" si="35"/>
        <v>4.2663282241530799E-2</v>
      </c>
      <c r="I238" s="39"/>
      <c r="J238" s="39"/>
      <c r="K238" s="39">
        <f t="shared" si="26"/>
        <v>17761.971000001628</v>
      </c>
      <c r="L238" s="39"/>
    </row>
    <row r="239" spans="1:17" x14ac:dyDescent="0.25">
      <c r="A239">
        <v>3500</v>
      </c>
      <c r="B239" s="150">
        <v>43182</v>
      </c>
      <c r="C239" s="10">
        <v>5000</v>
      </c>
      <c r="D239" s="190">
        <v>15.378</v>
      </c>
      <c r="E239" s="39">
        <v>15.76</v>
      </c>
      <c r="F239" s="39">
        <f t="shared" si="33"/>
        <v>1909.9999999999984</v>
      </c>
      <c r="G239" s="39">
        <f t="shared" si="34"/>
        <v>76890</v>
      </c>
      <c r="H239" s="179">
        <f t="shared" si="35"/>
        <v>2.4840681493041986E-2</v>
      </c>
      <c r="I239" s="39"/>
      <c r="J239" s="39"/>
      <c r="K239" s="39">
        <f t="shared" si="26"/>
        <v>16525.571000001626</v>
      </c>
      <c r="L239" s="39"/>
    </row>
    <row r="240" spans="1:17" x14ac:dyDescent="0.25">
      <c r="A240">
        <v>4000</v>
      </c>
      <c r="B240" s="150">
        <v>43185</v>
      </c>
      <c r="C240" s="10">
        <v>5000</v>
      </c>
      <c r="D240" s="190">
        <v>15.378</v>
      </c>
      <c r="E240" s="39">
        <v>16.27</v>
      </c>
      <c r="F240" s="39">
        <f>C240*(E240-D240)</f>
        <v>4459.9999999999973</v>
      </c>
      <c r="G240" s="39">
        <f>D240*C240</f>
        <v>76890</v>
      </c>
      <c r="H240" s="179">
        <f>(E240-D240)/D240</f>
        <v>5.8004942125113763E-2</v>
      </c>
      <c r="I240" s="39"/>
      <c r="J240" s="39"/>
      <c r="K240" s="39">
        <f t="shared" si="26"/>
        <v>19075.571000001622</v>
      </c>
      <c r="L240" s="39"/>
    </row>
    <row r="241" spans="1:14" x14ac:dyDescent="0.25">
      <c r="A241">
        <v>4000</v>
      </c>
      <c r="B241" s="150">
        <v>43186</v>
      </c>
      <c r="C241" s="730">
        <v>5000</v>
      </c>
      <c r="D241" s="731">
        <v>15.378</v>
      </c>
      <c r="E241" s="39">
        <v>15.82</v>
      </c>
      <c r="F241" s="39">
        <f>C241*(E241-D241)</f>
        <v>2210.0000000000009</v>
      </c>
      <c r="G241" s="39">
        <f>D241*C241</f>
        <v>76890</v>
      </c>
      <c r="H241" s="179">
        <f>(E241-D241)/D241</f>
        <v>2.8742359214462231E-2</v>
      </c>
      <c r="I241" s="39"/>
      <c r="J241" s="39"/>
      <c r="K241" s="39">
        <f t="shared" si="26"/>
        <v>16825.571000001626</v>
      </c>
      <c r="L241" s="39"/>
    </row>
    <row r="242" spans="1:14" ht="15" customHeight="1" x14ac:dyDescent="0.25">
      <c r="A242">
        <v>4000</v>
      </c>
      <c r="B242" s="150">
        <v>43187</v>
      </c>
      <c r="C242" s="10">
        <v>5200</v>
      </c>
      <c r="D242" s="190">
        <v>15.38</v>
      </c>
      <c r="E242" s="39">
        <v>15.32</v>
      </c>
      <c r="F242" s="39">
        <f>C242*(E242-D242)</f>
        <v>-312.00000000000261</v>
      </c>
      <c r="G242" s="39">
        <f>D242*C242</f>
        <v>79976</v>
      </c>
      <c r="H242" s="179">
        <f>(E242-D242)/D242</f>
        <v>-3.9011703511053638E-3</v>
      </c>
      <c r="I242" s="39"/>
      <c r="J242" s="39"/>
      <c r="K242" s="39">
        <f t="shared" si="26"/>
        <v>14303.571000001624</v>
      </c>
      <c r="L242" s="39"/>
    </row>
    <row r="243" spans="1:14" ht="18.75" customHeight="1" x14ac:dyDescent="0.25">
      <c r="A243">
        <v>3800</v>
      </c>
      <c r="B243" s="150">
        <v>43188</v>
      </c>
      <c r="C243" s="10">
        <v>5000</v>
      </c>
      <c r="D243" s="190">
        <v>15.358000000000001</v>
      </c>
      <c r="E243" s="39">
        <v>16.13</v>
      </c>
      <c r="F243" s="39">
        <f t="shared" ref="F243:F248" si="36">C243*(E243-D243)</f>
        <v>3859.9999999999923</v>
      </c>
      <c r="G243" s="39">
        <f t="shared" ref="G243:G248" si="37">D243*C243</f>
        <v>76790</v>
      </c>
      <c r="H243" s="179">
        <f t="shared" ref="H243:H248" si="38">(E243-D243)/D243</f>
        <v>5.0266961843990002E-2</v>
      </c>
      <c r="I243" s="39"/>
      <c r="J243" s="39"/>
      <c r="K243" s="39">
        <f t="shared" si="26"/>
        <v>18475.571000001619</v>
      </c>
      <c r="L243" s="39"/>
    </row>
    <row r="244" spans="1:14" x14ac:dyDescent="0.25">
      <c r="A244">
        <v>3600</v>
      </c>
      <c r="B244" s="150">
        <v>43188</v>
      </c>
      <c r="C244" s="10">
        <v>4800</v>
      </c>
      <c r="D244" s="190">
        <v>15.324999999999999</v>
      </c>
      <c r="E244" s="39">
        <v>16.13</v>
      </c>
      <c r="F244" s="39">
        <f t="shared" si="36"/>
        <v>3863.9999999999986</v>
      </c>
      <c r="G244" s="39">
        <f t="shared" si="37"/>
        <v>73560</v>
      </c>
      <c r="H244" s="179">
        <f t="shared" si="38"/>
        <v>5.2528548123980411E-2</v>
      </c>
      <c r="I244" s="39"/>
      <c r="J244" s="39"/>
      <c r="K244" s="39">
        <f t="shared" si="26"/>
        <v>18479.571000001626</v>
      </c>
      <c r="L244" s="39"/>
    </row>
    <row r="245" spans="1:14" x14ac:dyDescent="0.25">
      <c r="B245" s="150">
        <v>43192</v>
      </c>
      <c r="C245" s="730">
        <v>5000</v>
      </c>
      <c r="D245" s="731">
        <v>15.34</v>
      </c>
      <c r="E245" s="39">
        <v>15.57</v>
      </c>
      <c r="F245" s="39">
        <f t="shared" si="36"/>
        <v>1150.000000000002</v>
      </c>
      <c r="G245" s="39">
        <f t="shared" si="37"/>
        <v>76700</v>
      </c>
      <c r="H245" s="179">
        <f t="shared" si="38"/>
        <v>1.4993481095176038E-2</v>
      </c>
      <c r="I245" s="39"/>
      <c r="J245" s="39"/>
      <c r="K245" s="39">
        <f t="shared" si="26"/>
        <v>15765.571000001628</v>
      </c>
      <c r="L245" s="39"/>
    </row>
    <row r="246" spans="1:14" x14ac:dyDescent="0.25">
      <c r="A246">
        <v>4000</v>
      </c>
      <c r="B246" s="150">
        <v>43192</v>
      </c>
      <c r="C246" s="10">
        <v>5200</v>
      </c>
      <c r="D246" s="190">
        <v>15.336</v>
      </c>
      <c r="E246" s="39">
        <v>15.57</v>
      </c>
      <c r="F246" s="39">
        <f t="shared" si="36"/>
        <v>1216.8</v>
      </c>
      <c r="G246" s="39">
        <f t="shared" si="37"/>
        <v>79747.199999999997</v>
      </c>
      <c r="H246" s="179">
        <f t="shared" si="38"/>
        <v>1.5258215962441313E-2</v>
      </c>
      <c r="I246" s="39"/>
      <c r="J246" s="39"/>
      <c r="K246" s="39">
        <f t="shared" si="26"/>
        <v>15832.371000001625</v>
      </c>
      <c r="L246" s="39"/>
      <c r="N246" s="70"/>
    </row>
    <row r="247" spans="1:14" x14ac:dyDescent="0.25">
      <c r="A247">
        <v>3600</v>
      </c>
      <c r="B247" s="150">
        <v>43193</v>
      </c>
      <c r="C247" s="10">
        <v>4800</v>
      </c>
      <c r="D247" s="190">
        <v>15.29</v>
      </c>
      <c r="E247" s="39">
        <v>16</v>
      </c>
      <c r="F247" s="39">
        <f t="shared" si="36"/>
        <v>3408.0000000000041</v>
      </c>
      <c r="G247" s="39">
        <f t="shared" si="37"/>
        <v>73392</v>
      </c>
      <c r="H247" s="179">
        <f t="shared" si="38"/>
        <v>4.6435578809679585E-2</v>
      </c>
      <c r="I247" s="39"/>
      <c r="J247" s="39"/>
      <c r="K247" s="39">
        <f t="shared" si="26"/>
        <v>18023.57100000163</v>
      </c>
      <c r="L247" s="39"/>
    </row>
    <row r="248" spans="1:14" x14ac:dyDescent="0.25">
      <c r="A248">
        <v>2800</v>
      </c>
      <c r="B248" s="150">
        <v>43195</v>
      </c>
      <c r="C248" s="7">
        <v>4000</v>
      </c>
      <c r="D248" s="356">
        <v>14.989000000000001</v>
      </c>
      <c r="E248" s="39">
        <v>16.8</v>
      </c>
      <c r="F248" s="39">
        <f t="shared" si="36"/>
        <v>7244</v>
      </c>
      <c r="G248" s="39">
        <f t="shared" si="37"/>
        <v>59956</v>
      </c>
      <c r="H248" s="179">
        <f t="shared" si="38"/>
        <v>0.1208219360864634</v>
      </c>
      <c r="I248" s="39">
        <v>14.5</v>
      </c>
      <c r="J248" s="39"/>
      <c r="K248" s="39">
        <f t="shared" si="26"/>
        <v>21859.571000001626</v>
      </c>
      <c r="L248" s="39"/>
    </row>
    <row r="249" spans="1:14" x14ac:dyDescent="0.25">
      <c r="A249">
        <v>2800</v>
      </c>
      <c r="B249" s="150">
        <v>43196</v>
      </c>
      <c r="C249" s="10">
        <v>4400</v>
      </c>
      <c r="D249" s="190">
        <v>15.12</v>
      </c>
      <c r="E249" s="39">
        <v>16.420000000000002</v>
      </c>
      <c r="F249" s="39">
        <f t="shared" ref="F249:F279" si="39">C249*(E249-D249)</f>
        <v>5720.0000000000109</v>
      </c>
      <c r="G249" s="39">
        <f t="shared" ref="G249:G279" si="40">D249*C249</f>
        <v>66528</v>
      </c>
      <c r="H249" s="179">
        <f t="shared" ref="H249:H279" si="41">(E249-D249)/D249</f>
        <v>8.5978835978836154E-2</v>
      </c>
      <c r="I249" s="39"/>
      <c r="J249" s="39"/>
      <c r="K249" s="39">
        <f t="shared" si="26"/>
        <v>20335.571000001637</v>
      </c>
      <c r="L249" s="39"/>
    </row>
    <row r="250" spans="1:14" x14ac:dyDescent="0.25">
      <c r="A250">
        <v>2800</v>
      </c>
      <c r="B250" s="150">
        <v>43196</v>
      </c>
      <c r="C250" s="10">
        <v>4800</v>
      </c>
      <c r="D250" s="190">
        <v>15.2</v>
      </c>
      <c r="E250" s="39">
        <v>16.100000000000001</v>
      </c>
      <c r="F250" s="39">
        <f t="shared" si="39"/>
        <v>4320.00000000001</v>
      </c>
      <c r="G250" s="39">
        <f t="shared" si="40"/>
        <v>72960</v>
      </c>
      <c r="H250" s="179">
        <f t="shared" si="41"/>
        <v>5.9210526315789616E-2</v>
      </c>
      <c r="I250" s="39"/>
      <c r="J250" s="39">
        <v>54</v>
      </c>
      <c r="K250" s="39">
        <f t="shared" si="26"/>
        <v>18935.571000001637</v>
      </c>
      <c r="L250" s="39"/>
    </row>
    <row r="251" spans="1:14" x14ac:dyDescent="0.25">
      <c r="A251">
        <v>2000</v>
      </c>
      <c r="B251" s="150">
        <v>43200</v>
      </c>
      <c r="C251" s="7">
        <v>4000</v>
      </c>
      <c r="D251" s="356">
        <v>14.845000000000001</v>
      </c>
      <c r="E251" s="39">
        <v>17.059999999999999</v>
      </c>
      <c r="F251" s="39">
        <f t="shared" si="39"/>
        <v>8859.9999999999927</v>
      </c>
      <c r="G251" s="39">
        <f t="shared" si="40"/>
        <v>59380</v>
      </c>
      <c r="H251" s="179">
        <f t="shared" si="41"/>
        <v>0.14920848770629827</v>
      </c>
      <c r="I251" s="39"/>
      <c r="J251" s="39"/>
      <c r="K251" s="39">
        <f t="shared" si="26"/>
        <v>23475.571000001619</v>
      </c>
      <c r="L251" s="39"/>
    </row>
    <row r="252" spans="1:14" x14ac:dyDescent="0.25">
      <c r="A252">
        <v>2000</v>
      </c>
      <c r="B252" s="150">
        <v>43208</v>
      </c>
      <c r="C252" s="10">
        <v>4000</v>
      </c>
      <c r="D252" s="190">
        <v>14.845000000000001</v>
      </c>
      <c r="E252" s="39">
        <v>18.23</v>
      </c>
      <c r="F252" s="39">
        <f t="shared" si="39"/>
        <v>13540</v>
      </c>
      <c r="G252" s="39">
        <f t="shared" si="40"/>
        <v>59380</v>
      </c>
      <c r="H252" s="179">
        <f t="shared" si="41"/>
        <v>0.22802290333445602</v>
      </c>
      <c r="I252" s="39"/>
      <c r="J252" s="39"/>
      <c r="K252" s="39">
        <f t="shared" si="26"/>
        <v>28155.571000001626</v>
      </c>
      <c r="L252" s="39"/>
    </row>
    <row r="253" spans="1:14" x14ac:dyDescent="0.25">
      <c r="A253">
        <v>2600</v>
      </c>
      <c r="B253" s="150">
        <v>43216</v>
      </c>
      <c r="C253" s="10">
        <v>4000</v>
      </c>
      <c r="D253" s="190">
        <v>14.845000000000001</v>
      </c>
      <c r="E253" s="39">
        <v>18.46</v>
      </c>
      <c r="F253" s="39">
        <f t="shared" si="39"/>
        <v>14460</v>
      </c>
      <c r="G253" s="39">
        <f t="shared" si="40"/>
        <v>59380</v>
      </c>
      <c r="H253" s="179">
        <f t="shared" si="41"/>
        <v>0.24351633546648704</v>
      </c>
      <c r="I253" s="39"/>
      <c r="J253" s="39"/>
      <c r="K253" s="39">
        <f t="shared" si="26"/>
        <v>29075.571000001626</v>
      </c>
      <c r="L253" s="39"/>
    </row>
    <row r="254" spans="1:14" x14ac:dyDescent="0.25">
      <c r="A254">
        <v>2600</v>
      </c>
      <c r="B254" s="150">
        <v>43217</v>
      </c>
      <c r="C254" s="10">
        <v>4300</v>
      </c>
      <c r="D254" s="190">
        <v>15.0785</v>
      </c>
      <c r="E254" s="39">
        <v>18.11</v>
      </c>
      <c r="F254" s="39">
        <f t="shared" si="39"/>
        <v>13035.449999999997</v>
      </c>
      <c r="G254" s="39">
        <f t="shared" si="40"/>
        <v>64837.55</v>
      </c>
      <c r="H254" s="179">
        <f t="shared" si="41"/>
        <v>0.20104784958716049</v>
      </c>
      <c r="I254" s="39"/>
      <c r="J254" s="39"/>
      <c r="K254" s="39">
        <f t="shared" si="26"/>
        <v>27651.021000001623</v>
      </c>
      <c r="L254" s="39"/>
    </row>
    <row r="255" spans="1:14" x14ac:dyDescent="0.25">
      <c r="A255">
        <v>2500</v>
      </c>
      <c r="B255" s="150">
        <v>43220</v>
      </c>
      <c r="C255" s="7">
        <v>4000</v>
      </c>
      <c r="D255" s="356">
        <v>14.829000000000001</v>
      </c>
      <c r="E255" s="39">
        <v>18.25</v>
      </c>
      <c r="F255" s="39">
        <f t="shared" si="39"/>
        <v>13683.999999999998</v>
      </c>
      <c r="G255" s="39">
        <f t="shared" si="40"/>
        <v>59316</v>
      </c>
      <c r="H255" s="179">
        <f t="shared" si="41"/>
        <v>0.230696607997842</v>
      </c>
      <c r="I255" s="39"/>
      <c r="J255" s="39"/>
      <c r="K255" s="39">
        <f t="shared" si="26"/>
        <v>28299.571000001626</v>
      </c>
      <c r="L255" s="39"/>
    </row>
    <row r="256" spans="1:14" x14ac:dyDescent="0.25">
      <c r="A256">
        <v>2400</v>
      </c>
      <c r="B256" s="150">
        <v>43223</v>
      </c>
      <c r="C256" s="10">
        <v>3500</v>
      </c>
      <c r="D256" s="190">
        <v>14.14</v>
      </c>
      <c r="E256" s="39">
        <v>19.440000000000001</v>
      </c>
      <c r="F256" s="39">
        <f t="shared" si="39"/>
        <v>18550.000000000004</v>
      </c>
      <c r="G256" s="39">
        <f t="shared" si="40"/>
        <v>49490</v>
      </c>
      <c r="H256" s="179">
        <f t="shared" si="41"/>
        <v>0.37482319660537483</v>
      </c>
      <c r="I256" s="39"/>
      <c r="J256" s="39"/>
      <c r="K256" s="39">
        <f t="shared" si="26"/>
        <v>33165.571000001626</v>
      </c>
      <c r="L256" s="39"/>
    </row>
    <row r="257" spans="1:12" x14ac:dyDescent="0.25">
      <c r="A257">
        <v>1900</v>
      </c>
      <c r="B257" s="150">
        <v>43224</v>
      </c>
      <c r="C257" s="10">
        <v>3000</v>
      </c>
      <c r="D257" s="190">
        <v>13.243</v>
      </c>
      <c r="E257" s="39">
        <v>19.72</v>
      </c>
      <c r="F257" s="39">
        <f t="shared" si="39"/>
        <v>19430.999999999996</v>
      </c>
      <c r="G257" s="39">
        <f t="shared" si="40"/>
        <v>39729</v>
      </c>
      <c r="H257" s="179">
        <f t="shared" si="41"/>
        <v>0.48908857509627718</v>
      </c>
      <c r="I257" s="39"/>
      <c r="J257" s="39"/>
      <c r="K257" s="39">
        <f t="shared" si="26"/>
        <v>34046.571000001626</v>
      </c>
      <c r="L257" s="39"/>
    </row>
    <row r="258" spans="1:12" x14ac:dyDescent="0.25">
      <c r="A258">
        <v>2400</v>
      </c>
      <c r="B258" s="150">
        <v>43227</v>
      </c>
      <c r="C258" s="185">
        <v>3000</v>
      </c>
      <c r="D258" s="746">
        <v>13.17</v>
      </c>
      <c r="E258" s="39">
        <v>19.77</v>
      </c>
      <c r="F258" s="39">
        <f t="shared" si="39"/>
        <v>19800</v>
      </c>
      <c r="G258" s="39">
        <f t="shared" si="40"/>
        <v>39510</v>
      </c>
      <c r="H258" s="179">
        <f t="shared" si="41"/>
        <v>0.50113895216400905</v>
      </c>
      <c r="I258" s="39"/>
      <c r="J258" s="39"/>
      <c r="K258" s="39">
        <f t="shared" si="26"/>
        <v>34415.571000001626</v>
      </c>
      <c r="L258" s="39"/>
    </row>
    <row r="259" spans="1:12" x14ac:dyDescent="0.25">
      <c r="A259">
        <v>2100</v>
      </c>
      <c r="B259" s="150">
        <v>43229</v>
      </c>
      <c r="C259" s="10">
        <v>2700</v>
      </c>
      <c r="D259" s="190">
        <v>12.3</v>
      </c>
      <c r="E259" s="39">
        <v>21.26</v>
      </c>
      <c r="F259" s="39">
        <f t="shared" si="39"/>
        <v>24192.000000000004</v>
      </c>
      <c r="G259" s="39">
        <f t="shared" si="40"/>
        <v>33210</v>
      </c>
      <c r="H259" s="179">
        <f t="shared" si="41"/>
        <v>0.72845528455284558</v>
      </c>
      <c r="I259" s="39"/>
      <c r="J259" s="39"/>
      <c r="K259" s="39">
        <f t="shared" si="26"/>
        <v>38807.571000001626</v>
      </c>
      <c r="L259" s="39"/>
    </row>
    <row r="260" spans="1:12" x14ac:dyDescent="0.25">
      <c r="A260">
        <v>1400</v>
      </c>
      <c r="B260" s="150">
        <v>43234</v>
      </c>
      <c r="C260" s="354">
        <v>2000</v>
      </c>
      <c r="D260" s="763">
        <v>9.0908999999999995</v>
      </c>
      <c r="E260" s="39">
        <v>21.42</v>
      </c>
      <c r="F260" s="39">
        <f t="shared" si="39"/>
        <v>24658.200000000004</v>
      </c>
      <c r="G260" s="39">
        <f t="shared" si="40"/>
        <v>18181.8</v>
      </c>
      <c r="H260" s="179">
        <f t="shared" si="41"/>
        <v>1.3562023562023564</v>
      </c>
      <c r="I260" s="39"/>
      <c r="J260" s="39"/>
      <c r="K260" s="39">
        <f t="shared" si="26"/>
        <v>39273.77100000163</v>
      </c>
      <c r="L260" s="39"/>
    </row>
    <row r="261" spans="1:12" x14ac:dyDescent="0.25">
      <c r="A261">
        <v>400</v>
      </c>
      <c r="B261" s="150">
        <v>43241</v>
      </c>
      <c r="C261" s="10">
        <v>1000</v>
      </c>
      <c r="D261" s="190">
        <v>-3.7</v>
      </c>
      <c r="E261" s="39">
        <v>21.9</v>
      </c>
      <c r="F261" s="39">
        <f t="shared" si="39"/>
        <v>25599.999999999996</v>
      </c>
      <c r="G261" s="39">
        <f t="shared" si="40"/>
        <v>-3700</v>
      </c>
      <c r="H261" s="179">
        <f t="shared" si="41"/>
        <v>-6.9189189189189184</v>
      </c>
      <c r="I261" s="39"/>
      <c r="J261" s="39"/>
      <c r="K261" s="39">
        <f t="shared" si="26"/>
        <v>40215.571000001626</v>
      </c>
      <c r="L261" s="39"/>
    </row>
    <row r="262" spans="1:12" x14ac:dyDescent="0.25">
      <c r="A262">
        <v>400</v>
      </c>
      <c r="B262" s="150">
        <v>43245</v>
      </c>
      <c r="C262" s="10">
        <v>2000</v>
      </c>
      <c r="D262" s="190">
        <v>8.4410000000000007</v>
      </c>
      <c r="E262" s="39">
        <v>20.329999999999998</v>
      </c>
      <c r="F262" s="39">
        <f t="shared" si="39"/>
        <v>23777.999999999996</v>
      </c>
      <c r="G262" s="39">
        <f t="shared" si="40"/>
        <v>16882</v>
      </c>
      <c r="H262" s="179">
        <f t="shared" si="41"/>
        <v>1.4084824072977131</v>
      </c>
      <c r="I262" s="39"/>
      <c r="J262" s="39"/>
      <c r="K262" s="39">
        <f t="shared" ref="K262:K284" si="42">F262+$Q$10</f>
        <v>38393.571000001626</v>
      </c>
      <c r="L262" s="39"/>
    </row>
    <row r="263" spans="1:12" x14ac:dyDescent="0.25">
      <c r="A263">
        <v>700</v>
      </c>
      <c r="B263" s="150">
        <v>43250</v>
      </c>
      <c r="C263" s="10">
        <v>2000</v>
      </c>
      <c r="D263" s="190">
        <v>8.4410000000000007</v>
      </c>
      <c r="E263" s="39">
        <v>21.53</v>
      </c>
      <c r="F263" s="39">
        <f t="shared" si="39"/>
        <v>26178</v>
      </c>
      <c r="G263" s="39">
        <f t="shared" si="40"/>
        <v>16882</v>
      </c>
      <c r="H263" s="179">
        <f t="shared" si="41"/>
        <v>1.5506456580973818</v>
      </c>
      <c r="I263" s="39"/>
      <c r="J263" s="39"/>
      <c r="K263" s="39">
        <f t="shared" si="42"/>
        <v>40793.571000001626</v>
      </c>
      <c r="L263" s="39"/>
    </row>
    <row r="264" spans="1:12" x14ac:dyDescent="0.25">
      <c r="A264">
        <v>700</v>
      </c>
      <c r="B264" s="150">
        <v>43262</v>
      </c>
      <c r="C264" s="10">
        <v>1700</v>
      </c>
      <c r="D264" s="190">
        <v>6.1519000000000004</v>
      </c>
      <c r="E264" s="39">
        <v>21.47</v>
      </c>
      <c r="F264" s="39">
        <f t="shared" si="39"/>
        <v>26040.769999999997</v>
      </c>
      <c r="G264" s="39">
        <f t="shared" si="40"/>
        <v>10458.230000000001</v>
      </c>
      <c r="H264" s="179">
        <f t="shared" si="41"/>
        <v>2.4899787057656977</v>
      </c>
      <c r="I264" s="39"/>
      <c r="J264" s="39"/>
      <c r="K264" s="39">
        <f t="shared" si="42"/>
        <v>40656.341000001623</v>
      </c>
      <c r="L264" s="39"/>
    </row>
    <row r="265" spans="1:12" x14ac:dyDescent="0.25">
      <c r="A265">
        <v>700</v>
      </c>
      <c r="B265" s="150">
        <v>43266</v>
      </c>
      <c r="C265" s="357">
        <v>2000</v>
      </c>
      <c r="D265" s="764">
        <v>8.3116000000000003</v>
      </c>
      <c r="E265" s="39">
        <v>19.989999999999998</v>
      </c>
      <c r="F265" s="39">
        <f t="shared" si="39"/>
        <v>23356.799999999996</v>
      </c>
      <c r="G265" s="39">
        <f t="shared" si="40"/>
        <v>16623.2</v>
      </c>
      <c r="H265" s="179">
        <f t="shared" si="41"/>
        <v>1.4050724288945566</v>
      </c>
      <c r="I265" s="39"/>
      <c r="J265" s="39"/>
      <c r="K265" s="39">
        <f t="shared" si="42"/>
        <v>37972.371000001622</v>
      </c>
      <c r="L265" s="39">
        <v>64.3</v>
      </c>
    </row>
    <row r="266" spans="1:12" x14ac:dyDescent="0.25">
      <c r="A266">
        <v>700</v>
      </c>
      <c r="B266" s="150">
        <v>43266</v>
      </c>
      <c r="C266" s="10">
        <v>2500</v>
      </c>
      <c r="D266" s="190">
        <v>10.645</v>
      </c>
      <c r="E266" s="39">
        <v>19.989999999999998</v>
      </c>
      <c r="F266" s="39">
        <f t="shared" si="39"/>
        <v>23362.499999999996</v>
      </c>
      <c r="G266" s="39">
        <f t="shared" si="40"/>
        <v>26612.5</v>
      </c>
      <c r="H266" s="179">
        <f t="shared" si="41"/>
        <v>0.87787693752935647</v>
      </c>
      <c r="I266" s="39"/>
      <c r="J266" s="39"/>
      <c r="K266" s="39">
        <f t="shared" si="42"/>
        <v>37978.071000001626</v>
      </c>
      <c r="L266" s="39"/>
    </row>
    <row r="267" spans="1:12" x14ac:dyDescent="0.25">
      <c r="A267">
        <v>200</v>
      </c>
      <c r="B267" s="150">
        <v>43269</v>
      </c>
      <c r="C267" s="10">
        <v>2000</v>
      </c>
      <c r="D267" s="190">
        <v>8.1714000000000002</v>
      </c>
      <c r="E267" s="39">
        <v>20.32</v>
      </c>
      <c r="F267" s="39">
        <f t="shared" si="39"/>
        <v>24297.200000000001</v>
      </c>
      <c r="G267" s="39">
        <f t="shared" si="40"/>
        <v>16342.800000000001</v>
      </c>
      <c r="H267" s="179">
        <f t="shared" si="41"/>
        <v>1.48672198154539</v>
      </c>
      <c r="I267" s="39"/>
      <c r="J267" s="39"/>
      <c r="K267" s="39">
        <f t="shared" si="42"/>
        <v>38912.771000001623</v>
      </c>
      <c r="L267" s="39">
        <v>65.62</v>
      </c>
    </row>
    <row r="268" spans="1:12" x14ac:dyDescent="0.25">
      <c r="A268">
        <v>0</v>
      </c>
      <c r="B268" s="150">
        <v>43271</v>
      </c>
      <c r="C268" s="10">
        <v>1800</v>
      </c>
      <c r="D268" s="190">
        <v>6.7594000000000003</v>
      </c>
      <c r="E268" s="39">
        <v>21.06</v>
      </c>
      <c r="F268" s="39">
        <f t="shared" si="39"/>
        <v>25741.079999999998</v>
      </c>
      <c r="G268" s="39">
        <f t="shared" si="40"/>
        <v>12166.92</v>
      </c>
      <c r="H268" s="179">
        <f t="shared" si="41"/>
        <v>2.1156611533568066</v>
      </c>
      <c r="I268" s="39"/>
      <c r="J268" s="39"/>
      <c r="K268" s="39">
        <f t="shared" si="42"/>
        <v>40356.651000001628</v>
      </c>
      <c r="L268" s="39">
        <v>65.91</v>
      </c>
    </row>
    <row r="269" spans="1:12" x14ac:dyDescent="0.25">
      <c r="A269">
        <v>0</v>
      </c>
      <c r="B269" s="150">
        <v>43272</v>
      </c>
      <c r="C269" s="10">
        <v>2000</v>
      </c>
      <c r="D269" s="190">
        <v>8.0879999999999992</v>
      </c>
      <c r="E269" s="39">
        <v>19.920000000000002</v>
      </c>
      <c r="F269" s="39">
        <f t="shared" si="39"/>
        <v>23664.000000000004</v>
      </c>
      <c r="G269" s="39">
        <f t="shared" si="40"/>
        <v>16175.999999999998</v>
      </c>
      <c r="H269" s="179">
        <f t="shared" si="41"/>
        <v>1.4629080118694366</v>
      </c>
      <c r="I269" s="39"/>
      <c r="J269" s="39"/>
      <c r="K269" s="39">
        <f t="shared" si="42"/>
        <v>38279.571000001626</v>
      </c>
      <c r="L269" s="39">
        <v>69.28</v>
      </c>
    </row>
    <row r="270" spans="1:12" x14ac:dyDescent="0.25">
      <c r="A270">
        <v>1000</v>
      </c>
      <c r="B270" s="150">
        <v>43276</v>
      </c>
      <c r="C270" s="10">
        <v>2200</v>
      </c>
      <c r="D270" s="190">
        <v>9.2149999999999999</v>
      </c>
      <c r="E270" s="39">
        <v>20.3</v>
      </c>
      <c r="F270" s="39">
        <f t="shared" si="39"/>
        <v>24387.000000000004</v>
      </c>
      <c r="G270" s="39">
        <f t="shared" si="40"/>
        <v>20273</v>
      </c>
      <c r="H270" s="179">
        <f t="shared" si="41"/>
        <v>1.202930005425936</v>
      </c>
      <c r="I270" s="39"/>
      <c r="J270" s="39"/>
      <c r="K270" s="39">
        <f t="shared" si="42"/>
        <v>39002.571000001626</v>
      </c>
      <c r="L270" s="39">
        <v>70.53</v>
      </c>
    </row>
    <row r="271" spans="1:12" x14ac:dyDescent="0.25">
      <c r="A271">
        <v>1000</v>
      </c>
      <c r="B271" s="150">
        <v>43278</v>
      </c>
      <c r="C271" s="10">
        <v>2200</v>
      </c>
      <c r="D271" s="190">
        <v>9.2149999999999999</v>
      </c>
      <c r="E271" s="39">
        <v>21.22</v>
      </c>
      <c r="F271" s="39">
        <f t="shared" si="39"/>
        <v>26410.999999999996</v>
      </c>
      <c r="G271" s="39">
        <f t="shared" si="40"/>
        <v>20273</v>
      </c>
      <c r="H271" s="179">
        <f t="shared" si="41"/>
        <v>1.3027672273467172</v>
      </c>
      <c r="I271" s="39"/>
      <c r="J271" s="39"/>
      <c r="K271" s="39">
        <f t="shared" si="42"/>
        <v>41026.571000001626</v>
      </c>
      <c r="L271" s="39"/>
    </row>
    <row r="272" spans="1:12" x14ac:dyDescent="0.25">
      <c r="A272">
        <v>1000</v>
      </c>
      <c r="B272" s="150">
        <v>43283</v>
      </c>
      <c r="C272" s="10">
        <v>2200</v>
      </c>
      <c r="D272" s="190">
        <v>9.2149999999999999</v>
      </c>
      <c r="E272" s="39">
        <v>20.66</v>
      </c>
      <c r="F272" s="39">
        <f t="shared" si="39"/>
        <v>25179</v>
      </c>
      <c r="G272" s="39">
        <f t="shared" si="40"/>
        <v>20273</v>
      </c>
      <c r="H272" s="179">
        <f t="shared" si="41"/>
        <v>1.2419967444384157</v>
      </c>
      <c r="I272" s="39"/>
      <c r="J272" s="39"/>
      <c r="K272" s="39">
        <f t="shared" si="42"/>
        <v>39794.571000001626</v>
      </c>
      <c r="L272" s="39"/>
    </row>
    <row r="273" spans="1:12" x14ac:dyDescent="0.25">
      <c r="A273">
        <v>800</v>
      </c>
      <c r="B273" s="150">
        <v>43284</v>
      </c>
      <c r="C273" s="357">
        <v>2000</v>
      </c>
      <c r="D273" s="764">
        <v>7.9779999999999998</v>
      </c>
      <c r="E273" s="39">
        <v>21</v>
      </c>
      <c r="F273" s="39">
        <f t="shared" si="39"/>
        <v>26044</v>
      </c>
      <c r="G273" s="39">
        <f t="shared" si="40"/>
        <v>15956</v>
      </c>
      <c r="H273" s="179">
        <f t="shared" si="41"/>
        <v>1.6322386563048383</v>
      </c>
      <c r="I273" s="39"/>
      <c r="J273" s="39"/>
      <c r="K273" s="39">
        <f t="shared" si="42"/>
        <v>40659.571000001626</v>
      </c>
      <c r="L273" s="39"/>
    </row>
    <row r="274" spans="1:12" x14ac:dyDescent="0.25">
      <c r="B274" s="150">
        <v>43286</v>
      </c>
      <c r="C274" s="10">
        <v>2200</v>
      </c>
      <c r="D274" s="190">
        <v>9.1513000000000009</v>
      </c>
      <c r="E274" s="39">
        <v>20.88</v>
      </c>
      <c r="F274" s="39">
        <f t="shared" si="39"/>
        <v>25803.139999999996</v>
      </c>
      <c r="G274" s="39">
        <f t="shared" si="40"/>
        <v>20132.86</v>
      </c>
      <c r="H274" s="179">
        <f t="shared" si="41"/>
        <v>1.2816430452504013</v>
      </c>
      <c r="I274" s="39"/>
      <c r="J274" s="39"/>
      <c r="K274" s="39">
        <f t="shared" si="42"/>
        <v>40418.711000001626</v>
      </c>
      <c r="L274" s="39"/>
    </row>
    <row r="275" spans="1:12" x14ac:dyDescent="0.25">
      <c r="A275">
        <v>800</v>
      </c>
      <c r="B275" s="150">
        <v>43286</v>
      </c>
      <c r="C275" s="10">
        <v>2500</v>
      </c>
      <c r="D275" s="190">
        <v>10.535</v>
      </c>
      <c r="E275" s="39">
        <v>20.7</v>
      </c>
      <c r="F275" s="39">
        <f t="shared" si="39"/>
        <v>25412.499999999996</v>
      </c>
      <c r="G275" s="39">
        <f t="shared" si="40"/>
        <v>26337.5</v>
      </c>
      <c r="H275" s="179">
        <f t="shared" si="41"/>
        <v>0.96487897484575214</v>
      </c>
      <c r="I275" s="39"/>
      <c r="J275" s="39"/>
      <c r="K275" s="39">
        <f t="shared" si="42"/>
        <v>40028.071000001626</v>
      </c>
      <c r="L275" s="39"/>
    </row>
    <row r="276" spans="1:12" x14ac:dyDescent="0.25">
      <c r="A276">
        <v>300</v>
      </c>
      <c r="B276" s="150">
        <v>43287</v>
      </c>
      <c r="C276" s="357">
        <v>2000</v>
      </c>
      <c r="D276" s="764">
        <v>7.9015000000000004</v>
      </c>
      <c r="E276" s="39">
        <v>21.07</v>
      </c>
      <c r="F276" s="39">
        <f t="shared" si="39"/>
        <v>26337</v>
      </c>
      <c r="G276" s="39">
        <f t="shared" si="40"/>
        <v>15803</v>
      </c>
      <c r="H276" s="179">
        <f t="shared" si="41"/>
        <v>1.666582294501044</v>
      </c>
      <c r="I276" s="39"/>
      <c r="J276" s="39"/>
      <c r="K276" s="39">
        <f t="shared" si="42"/>
        <v>40952.571000001626</v>
      </c>
      <c r="L276" s="39"/>
    </row>
    <row r="277" spans="1:12" x14ac:dyDescent="0.25">
      <c r="A277">
        <v>0</v>
      </c>
      <c r="B277" s="150">
        <v>43290</v>
      </c>
      <c r="C277" s="10">
        <v>1700</v>
      </c>
      <c r="D277" s="190">
        <v>5.4859999999999998</v>
      </c>
      <c r="E277" s="39">
        <v>21.75</v>
      </c>
      <c r="F277" s="39">
        <f t="shared" si="39"/>
        <v>27648.799999999999</v>
      </c>
      <c r="G277" s="39">
        <f t="shared" si="40"/>
        <v>9326.1999999999989</v>
      </c>
      <c r="H277" s="179">
        <f t="shared" si="41"/>
        <v>2.9646372584761211</v>
      </c>
      <c r="I277" s="39"/>
      <c r="J277" s="39"/>
      <c r="K277" s="39">
        <f t="shared" si="42"/>
        <v>42264.371000001629</v>
      </c>
      <c r="L277" s="39"/>
    </row>
    <row r="278" spans="1:12" x14ac:dyDescent="0.25">
      <c r="A278">
        <v>0</v>
      </c>
      <c r="B278" s="150">
        <v>43292</v>
      </c>
      <c r="C278" s="357">
        <v>2000</v>
      </c>
      <c r="D278" s="764">
        <v>7.8579999999999997</v>
      </c>
      <c r="E278" s="39">
        <v>21.2</v>
      </c>
      <c r="F278" s="39">
        <f t="shared" si="39"/>
        <v>26683.999999999996</v>
      </c>
      <c r="G278" s="39">
        <f t="shared" si="40"/>
        <v>15716</v>
      </c>
      <c r="H278" s="179">
        <f t="shared" si="41"/>
        <v>1.6978875031814711</v>
      </c>
      <c r="I278" s="39"/>
      <c r="J278" s="39"/>
      <c r="K278" s="39">
        <f t="shared" si="42"/>
        <v>41299.571000001626</v>
      </c>
      <c r="L278" s="39"/>
    </row>
    <row r="279" spans="1:12" x14ac:dyDescent="0.25">
      <c r="B279" s="150">
        <v>43297</v>
      </c>
      <c r="C279" s="10">
        <v>2500</v>
      </c>
      <c r="D279" s="190">
        <v>10.362</v>
      </c>
      <c r="E279" s="39">
        <v>19.850000000000001</v>
      </c>
      <c r="F279" s="39">
        <f t="shared" si="39"/>
        <v>23720.000000000004</v>
      </c>
      <c r="G279" s="39">
        <f t="shared" si="40"/>
        <v>25905</v>
      </c>
      <c r="H279" s="179">
        <f t="shared" si="41"/>
        <v>0.91565334877436799</v>
      </c>
      <c r="I279" s="39"/>
      <c r="J279" s="39"/>
      <c r="K279" s="39">
        <f t="shared" si="42"/>
        <v>38335.571000001626</v>
      </c>
      <c r="L279" s="39"/>
    </row>
    <row r="280" spans="1:12" x14ac:dyDescent="0.25">
      <c r="A280">
        <v>800</v>
      </c>
      <c r="B280" s="150">
        <v>43297</v>
      </c>
      <c r="C280" s="185">
        <v>3000</v>
      </c>
      <c r="D280" s="746">
        <v>11.96</v>
      </c>
      <c r="E280" s="39">
        <v>19.850000000000001</v>
      </c>
      <c r="F280" s="39">
        <f t="shared" ref="F280:F294" si="43">C280*(E280-D280)</f>
        <v>23670</v>
      </c>
      <c r="G280" s="39">
        <f t="shared" ref="G280:G294" si="44">D280*C280</f>
        <v>35880</v>
      </c>
      <c r="H280" s="179">
        <f t="shared" ref="H280:H294" si="45">(E280-D280)/D280</f>
        <v>0.65969899665551834</v>
      </c>
      <c r="I280" s="39"/>
      <c r="J280" s="39"/>
      <c r="K280" s="39">
        <f t="shared" si="42"/>
        <v>38285.571000001626</v>
      </c>
      <c r="L280" s="39"/>
    </row>
    <row r="281" spans="1:12" x14ac:dyDescent="0.25">
      <c r="A281">
        <v>300</v>
      </c>
      <c r="B281" s="150">
        <v>43299</v>
      </c>
      <c r="C281" s="10">
        <v>2500</v>
      </c>
      <c r="D281" s="190">
        <v>10.27</v>
      </c>
      <c r="E281" s="39">
        <v>20.420000000000002</v>
      </c>
      <c r="F281" s="39">
        <f t="shared" si="43"/>
        <v>25375.000000000004</v>
      </c>
      <c r="G281" s="39">
        <f t="shared" si="44"/>
        <v>25675</v>
      </c>
      <c r="H281" s="179">
        <f t="shared" si="45"/>
        <v>0.98831548198636832</v>
      </c>
      <c r="I281" s="39"/>
      <c r="J281" s="39"/>
      <c r="K281" s="39">
        <f t="shared" si="42"/>
        <v>39990.571000001626</v>
      </c>
      <c r="L281" s="39">
        <v>68.81</v>
      </c>
    </row>
    <row r="282" spans="1:12" x14ac:dyDescent="0.25">
      <c r="A282">
        <v>0</v>
      </c>
      <c r="B282" s="150">
        <v>43300</v>
      </c>
      <c r="C282" s="10">
        <v>2200</v>
      </c>
      <c r="D282" s="190">
        <v>8.8620000000000001</v>
      </c>
      <c r="E282" s="39">
        <v>20.54</v>
      </c>
      <c r="F282" s="39">
        <f t="shared" si="43"/>
        <v>25691.599999999999</v>
      </c>
      <c r="G282" s="39">
        <f t="shared" si="44"/>
        <v>19496.400000000001</v>
      </c>
      <c r="H282" s="179">
        <f t="shared" si="45"/>
        <v>1.3177612277138342</v>
      </c>
      <c r="I282" s="39"/>
      <c r="J282" s="39"/>
      <c r="K282" s="39">
        <f t="shared" si="42"/>
        <v>40307.171000001625</v>
      </c>
      <c r="L282" s="39">
        <v>69.405000000000001</v>
      </c>
    </row>
    <row r="283" spans="1:12" x14ac:dyDescent="0.25">
      <c r="A283">
        <v>0</v>
      </c>
      <c r="B283" s="150">
        <v>43305</v>
      </c>
      <c r="C283" s="357">
        <v>2000</v>
      </c>
      <c r="D283" s="764">
        <v>7.6566000000000001</v>
      </c>
      <c r="E283" s="39">
        <v>20.92</v>
      </c>
      <c r="F283" s="39">
        <f t="shared" si="43"/>
        <v>26526.800000000003</v>
      </c>
      <c r="G283" s="39">
        <f t="shared" si="44"/>
        <v>15313.2</v>
      </c>
      <c r="H283" s="179">
        <f t="shared" si="45"/>
        <v>1.732283258887757</v>
      </c>
      <c r="I283" s="39"/>
      <c r="J283" s="39"/>
      <c r="K283" s="39">
        <f t="shared" si="42"/>
        <v>41142.371000001629</v>
      </c>
      <c r="L283" s="39">
        <v>68.83</v>
      </c>
    </row>
    <row r="284" spans="1:12" x14ac:dyDescent="0.25">
      <c r="A284">
        <v>200</v>
      </c>
      <c r="B284" s="150">
        <v>43307</v>
      </c>
      <c r="C284" s="10">
        <v>2000</v>
      </c>
      <c r="D284" s="190">
        <v>7.657</v>
      </c>
      <c r="E284" s="39">
        <v>21.24</v>
      </c>
      <c r="F284" s="39">
        <f t="shared" si="43"/>
        <v>27165.999999999996</v>
      </c>
      <c r="G284" s="39">
        <f t="shared" si="44"/>
        <v>15314</v>
      </c>
      <c r="H284" s="179">
        <f t="shared" si="45"/>
        <v>1.7739323494841319</v>
      </c>
      <c r="I284" s="39"/>
      <c r="J284" s="39"/>
      <c r="K284" s="39">
        <f t="shared" si="42"/>
        <v>41781.571000001626</v>
      </c>
      <c r="L284" s="39">
        <v>69.52</v>
      </c>
    </row>
    <row r="285" spans="1:12" x14ac:dyDescent="0.25">
      <c r="A285">
        <v>200</v>
      </c>
      <c r="B285" s="150">
        <v>43308</v>
      </c>
      <c r="C285" s="10">
        <v>2000</v>
      </c>
      <c r="D285" s="190">
        <v>7.657</v>
      </c>
      <c r="E285" s="39">
        <v>20.83</v>
      </c>
      <c r="F285" s="39">
        <f t="shared" si="43"/>
        <v>26345.999999999996</v>
      </c>
      <c r="G285" s="39">
        <f t="shared" si="44"/>
        <v>15314</v>
      </c>
      <c r="H285" s="179">
        <f t="shared" si="45"/>
        <v>1.7203865743763873</v>
      </c>
      <c r="I285" s="39"/>
      <c r="J285" s="39"/>
      <c r="K285" s="39">
        <f t="shared" ref="K285:K303" si="46">F285+$Q$10</f>
        <v>40961.571000001626</v>
      </c>
      <c r="L285" s="39">
        <v>68.849999999999994</v>
      </c>
    </row>
    <row r="286" spans="1:12" x14ac:dyDescent="0.25">
      <c r="A286">
        <v>0</v>
      </c>
      <c r="B286" s="150">
        <v>43311</v>
      </c>
      <c r="C286" s="10">
        <v>1800</v>
      </c>
      <c r="D286" s="190">
        <v>6.1390000000000002</v>
      </c>
      <c r="E286" s="39">
        <v>21.11</v>
      </c>
      <c r="F286" s="39">
        <f t="shared" si="43"/>
        <v>26947.8</v>
      </c>
      <c r="G286" s="39">
        <f t="shared" si="44"/>
        <v>11050.2</v>
      </c>
      <c r="H286" s="179">
        <f t="shared" si="45"/>
        <v>2.438670793288809</v>
      </c>
      <c r="I286" s="39"/>
      <c r="J286" s="39"/>
      <c r="K286" s="39">
        <f t="shared" si="46"/>
        <v>41563.371000001629</v>
      </c>
      <c r="L286" s="39">
        <v>69.900000000000006</v>
      </c>
    </row>
    <row r="287" spans="1:12" x14ac:dyDescent="0.25">
      <c r="A287">
        <v>0</v>
      </c>
      <c r="B287" s="150">
        <v>43312</v>
      </c>
      <c r="C287" s="357">
        <v>2000</v>
      </c>
      <c r="D287" s="764">
        <v>7.5896999999999997</v>
      </c>
      <c r="E287" s="39">
        <v>21.12</v>
      </c>
      <c r="F287" s="39">
        <f t="shared" si="43"/>
        <v>27060.600000000002</v>
      </c>
      <c r="G287" s="39">
        <f t="shared" si="44"/>
        <v>15179.4</v>
      </c>
      <c r="H287" s="179">
        <f t="shared" si="45"/>
        <v>1.7827186845329857</v>
      </c>
      <c r="I287" s="39"/>
      <c r="J287" s="39"/>
      <c r="K287" s="39">
        <f t="shared" si="46"/>
        <v>41676.171000001632</v>
      </c>
      <c r="L287" s="39">
        <v>68.41</v>
      </c>
    </row>
    <row r="288" spans="1:12" x14ac:dyDescent="0.25">
      <c r="B288" s="150">
        <v>43314</v>
      </c>
      <c r="C288" s="10">
        <v>2200</v>
      </c>
      <c r="D288" s="190">
        <v>8.2899999999999991</v>
      </c>
      <c r="E288" s="39">
        <v>20.63</v>
      </c>
      <c r="F288" s="39">
        <f t="shared" si="43"/>
        <v>27148</v>
      </c>
      <c r="G288" s="39">
        <f t="shared" si="44"/>
        <v>18237.999999999996</v>
      </c>
      <c r="H288" s="179">
        <f t="shared" si="45"/>
        <v>1.4885404101326902</v>
      </c>
      <c r="I288" s="39"/>
      <c r="J288" s="39"/>
      <c r="K288" s="39">
        <f t="shared" si="46"/>
        <v>41763.571000001626</v>
      </c>
      <c r="L288" s="39">
        <v>68.16</v>
      </c>
    </row>
    <row r="289" spans="1:12" x14ac:dyDescent="0.25">
      <c r="A289">
        <v>0</v>
      </c>
      <c r="B289" s="150">
        <v>43314</v>
      </c>
      <c r="C289" s="357">
        <v>2000</v>
      </c>
      <c r="D289" s="764">
        <v>7.4726999999999997</v>
      </c>
      <c r="E289" s="39">
        <v>20.88</v>
      </c>
      <c r="F289" s="39">
        <f t="shared" si="43"/>
        <v>26814.6</v>
      </c>
      <c r="G289" s="39">
        <f t="shared" si="44"/>
        <v>14945.4</v>
      </c>
      <c r="H289" s="179">
        <f t="shared" si="45"/>
        <v>1.7941707816451884</v>
      </c>
      <c r="I289" s="39"/>
      <c r="J289" s="39"/>
      <c r="K289" s="39">
        <f t="shared" si="46"/>
        <v>41430.171000001625</v>
      </c>
      <c r="L289" s="39">
        <v>69.11</v>
      </c>
    </row>
    <row r="290" spans="1:12" x14ac:dyDescent="0.25">
      <c r="A290">
        <v>300</v>
      </c>
      <c r="B290" s="150">
        <v>43320</v>
      </c>
      <c r="C290" s="10">
        <v>2300</v>
      </c>
      <c r="D290" s="190">
        <v>9.1080000000000005</v>
      </c>
      <c r="E290" s="39">
        <v>20.14</v>
      </c>
      <c r="F290" s="39">
        <f t="shared" si="43"/>
        <v>25373.599999999999</v>
      </c>
      <c r="G290" s="39">
        <f t="shared" si="44"/>
        <v>20948.400000000001</v>
      </c>
      <c r="H290" s="179">
        <f t="shared" si="45"/>
        <v>1.2112428634167764</v>
      </c>
      <c r="I290" s="39"/>
      <c r="J290" s="39"/>
      <c r="K290" s="39">
        <f t="shared" si="46"/>
        <v>39989.171000001625</v>
      </c>
      <c r="L290" s="39">
        <v>66.84</v>
      </c>
    </row>
    <row r="291" spans="1:12" x14ac:dyDescent="0.25">
      <c r="A291">
        <v>300</v>
      </c>
      <c r="B291" s="150">
        <v>43322</v>
      </c>
      <c r="C291" s="10">
        <v>2300</v>
      </c>
      <c r="D291" s="190">
        <v>9.1080000000000005</v>
      </c>
      <c r="E291" s="39">
        <v>20.38</v>
      </c>
      <c r="F291" s="39">
        <f t="shared" si="43"/>
        <v>25925.599999999995</v>
      </c>
      <c r="G291" s="39">
        <f t="shared" si="44"/>
        <v>20948.400000000001</v>
      </c>
      <c r="H291" s="179">
        <f t="shared" si="45"/>
        <v>1.2375933245498461</v>
      </c>
      <c r="I291" s="39"/>
      <c r="J291" s="39"/>
      <c r="K291" s="39">
        <f t="shared" si="46"/>
        <v>40541.171000001617</v>
      </c>
      <c r="L291" s="39">
        <v>67.760000000000005</v>
      </c>
    </row>
    <row r="292" spans="1:12" x14ac:dyDescent="0.25">
      <c r="A292">
        <v>600</v>
      </c>
      <c r="B292" s="150">
        <v>43325</v>
      </c>
      <c r="C292" s="10">
        <v>2300</v>
      </c>
      <c r="D292" s="190">
        <v>9.1080000000000005</v>
      </c>
      <c r="E292" s="39">
        <v>20.079999999999998</v>
      </c>
      <c r="F292" s="39">
        <f t="shared" si="43"/>
        <v>25235.599999999995</v>
      </c>
      <c r="G292" s="39">
        <f t="shared" si="44"/>
        <v>20948.400000000001</v>
      </c>
      <c r="H292" s="179">
        <f t="shared" si="45"/>
        <v>1.2046552481335087</v>
      </c>
      <c r="I292" s="39"/>
      <c r="J292" s="39"/>
      <c r="K292" s="39">
        <f t="shared" si="46"/>
        <v>39851.171000001617</v>
      </c>
      <c r="L292" s="39">
        <v>67.38</v>
      </c>
    </row>
    <row r="293" spans="1:12" x14ac:dyDescent="0.25">
      <c r="B293" s="150">
        <v>43327</v>
      </c>
      <c r="C293" s="185">
        <v>3000</v>
      </c>
      <c r="D293" s="746">
        <v>11.551</v>
      </c>
      <c r="E293" s="39">
        <v>19</v>
      </c>
      <c r="F293" s="39">
        <f t="shared" si="43"/>
        <v>22347</v>
      </c>
      <c r="G293" s="39">
        <f t="shared" si="44"/>
        <v>34653</v>
      </c>
      <c r="H293" s="179">
        <f t="shared" si="45"/>
        <v>0.64487923123539082</v>
      </c>
      <c r="I293" s="39"/>
      <c r="J293" s="39"/>
      <c r="K293" s="39">
        <f t="shared" si="46"/>
        <v>36962.571000001626</v>
      </c>
      <c r="L293" s="39"/>
    </row>
    <row r="294" spans="1:12" x14ac:dyDescent="0.25">
      <c r="A294">
        <v>600</v>
      </c>
      <c r="B294" s="150">
        <v>43327</v>
      </c>
      <c r="C294" s="10">
        <v>3500</v>
      </c>
      <c r="D294" s="190">
        <v>12.627000000000001</v>
      </c>
      <c r="E294" s="39">
        <v>19</v>
      </c>
      <c r="F294" s="39">
        <f t="shared" si="43"/>
        <v>22305.499999999996</v>
      </c>
      <c r="G294" s="39">
        <f t="shared" si="44"/>
        <v>44194.5</v>
      </c>
      <c r="H294" s="179">
        <f t="shared" si="45"/>
        <v>0.50471212481191086</v>
      </c>
      <c r="I294" s="39"/>
      <c r="J294" s="39"/>
      <c r="K294" s="39">
        <f t="shared" si="46"/>
        <v>36921.071000001626</v>
      </c>
      <c r="L294" s="39">
        <v>64.88</v>
      </c>
    </row>
    <row r="295" spans="1:12" x14ac:dyDescent="0.25">
      <c r="A295">
        <v>1600</v>
      </c>
      <c r="B295" s="150">
        <v>43328</v>
      </c>
      <c r="C295" s="10">
        <v>3500</v>
      </c>
      <c r="D295" s="190">
        <v>12.627000000000001</v>
      </c>
      <c r="E295" s="39">
        <v>19.32</v>
      </c>
      <c r="F295" s="39">
        <f t="shared" ref="F295:F316" si="47">C295*(E295-D295)</f>
        <v>23425.5</v>
      </c>
      <c r="G295" s="39">
        <f t="shared" ref="G295:G316" si="48">D295*C295</f>
        <v>44194.5</v>
      </c>
      <c r="H295" s="179">
        <f t="shared" ref="H295:H316" si="49">(E295-D295)/D295</f>
        <v>0.53005464480874309</v>
      </c>
      <c r="I295" s="39"/>
      <c r="J295" s="39"/>
      <c r="K295" s="39">
        <f t="shared" si="46"/>
        <v>38041.071000001626</v>
      </c>
      <c r="L295" s="39">
        <v>65.400000000000006</v>
      </c>
    </row>
    <row r="296" spans="1:12" x14ac:dyDescent="0.25">
      <c r="A296">
        <v>1100</v>
      </c>
      <c r="B296" s="150">
        <v>43329</v>
      </c>
      <c r="C296" s="185">
        <v>3000</v>
      </c>
      <c r="D296" s="746">
        <v>11.443</v>
      </c>
      <c r="E296" s="39">
        <v>19.829999999999998</v>
      </c>
      <c r="F296" s="39">
        <f t="shared" si="47"/>
        <v>25160.999999999996</v>
      </c>
      <c r="G296" s="39">
        <f t="shared" si="48"/>
        <v>34329</v>
      </c>
      <c r="H296" s="776">
        <f t="shared" si="49"/>
        <v>0.73293716682688093</v>
      </c>
      <c r="I296" s="39"/>
      <c r="J296" s="39"/>
      <c r="K296" s="39">
        <f t="shared" si="46"/>
        <v>39776.571000001626</v>
      </c>
      <c r="L296" s="39">
        <v>65.92</v>
      </c>
    </row>
    <row r="297" spans="1:12" x14ac:dyDescent="0.25">
      <c r="A297">
        <v>1100</v>
      </c>
      <c r="B297" s="150">
        <v>43332</v>
      </c>
      <c r="C297" s="10">
        <v>3000</v>
      </c>
      <c r="D297" s="190">
        <v>11.443</v>
      </c>
      <c r="E297" s="39">
        <v>19.98</v>
      </c>
      <c r="F297" s="39">
        <f t="shared" si="47"/>
        <v>25611.000000000004</v>
      </c>
      <c r="G297" s="39">
        <f t="shared" si="48"/>
        <v>34329</v>
      </c>
      <c r="H297" s="179">
        <f t="shared" si="49"/>
        <v>0.74604561740802244</v>
      </c>
      <c r="I297" s="39"/>
      <c r="J297" s="39"/>
      <c r="K297" s="39">
        <f t="shared" si="46"/>
        <v>40226.571000001626</v>
      </c>
      <c r="L297" s="39">
        <v>66.48</v>
      </c>
    </row>
    <row r="298" spans="1:12" x14ac:dyDescent="0.25">
      <c r="A298">
        <v>1100</v>
      </c>
      <c r="B298" s="150">
        <v>43333</v>
      </c>
      <c r="C298" s="10">
        <v>3000</v>
      </c>
      <c r="D298" s="190">
        <v>11.443</v>
      </c>
      <c r="E298" s="39">
        <v>20.21</v>
      </c>
      <c r="F298" s="39">
        <f t="shared" si="47"/>
        <v>26301.000000000004</v>
      </c>
      <c r="G298" s="39">
        <f t="shared" si="48"/>
        <v>34329</v>
      </c>
      <c r="H298" s="179">
        <f t="shared" si="49"/>
        <v>0.76614524163243913</v>
      </c>
      <c r="I298" s="39"/>
      <c r="J298" s="39"/>
      <c r="K298" s="39">
        <f>F298+$Q$10</f>
        <v>40916.571000001626</v>
      </c>
      <c r="L298" s="39">
        <v>66.099999999999994</v>
      </c>
    </row>
    <row r="299" spans="1:12" x14ac:dyDescent="0.25">
      <c r="B299" s="150">
        <v>43334</v>
      </c>
      <c r="C299" s="10">
        <v>2300</v>
      </c>
      <c r="D299" s="190">
        <v>8.6319999999999997</v>
      </c>
      <c r="E299" s="39">
        <v>20.87</v>
      </c>
      <c r="F299" s="39">
        <f t="shared" si="47"/>
        <v>28147.4</v>
      </c>
      <c r="G299" s="39">
        <f t="shared" si="48"/>
        <v>19853.599999999999</v>
      </c>
      <c r="H299" s="179">
        <f t="shared" si="49"/>
        <v>1.4177479147358667</v>
      </c>
      <c r="I299" s="39"/>
      <c r="J299" s="191" t="s">
        <v>487</v>
      </c>
      <c r="K299" s="39">
        <f t="shared" si="46"/>
        <v>42762.971000001628</v>
      </c>
      <c r="L299" s="39"/>
    </row>
    <row r="300" spans="1:12" x14ac:dyDescent="0.25">
      <c r="A300">
        <v>300</v>
      </c>
      <c r="B300" s="150">
        <v>43334</v>
      </c>
      <c r="C300" s="10">
        <v>2200</v>
      </c>
      <c r="D300" s="190">
        <v>8.0649999999999995</v>
      </c>
      <c r="E300" s="39">
        <v>20.87</v>
      </c>
      <c r="F300" s="39">
        <f t="shared" si="47"/>
        <v>28171.000000000004</v>
      </c>
      <c r="G300" s="39">
        <f t="shared" si="48"/>
        <v>17743</v>
      </c>
      <c r="H300" s="179">
        <f t="shared" si="49"/>
        <v>1.5877247365158094</v>
      </c>
      <c r="I300" s="39"/>
      <c r="J300" s="39"/>
      <c r="K300" s="778">
        <f t="shared" si="46"/>
        <v>42786.571000001626</v>
      </c>
      <c r="L300" s="39">
        <v>67.98</v>
      </c>
    </row>
    <row r="301" spans="1:12" x14ac:dyDescent="0.25">
      <c r="A301">
        <v>299</v>
      </c>
      <c r="B301" s="150">
        <v>43336</v>
      </c>
      <c r="C301" s="10">
        <v>2199</v>
      </c>
      <c r="D301" s="190">
        <v>8.06</v>
      </c>
      <c r="E301" s="39">
        <v>20.61</v>
      </c>
      <c r="F301" s="39">
        <f t="shared" si="47"/>
        <v>27597.449999999997</v>
      </c>
      <c r="G301" s="39">
        <f t="shared" si="48"/>
        <v>17723.940000000002</v>
      </c>
      <c r="H301" s="179">
        <f t="shared" si="49"/>
        <v>1.5570719602977665</v>
      </c>
      <c r="I301" s="39"/>
      <c r="J301" s="39">
        <v>51.98</v>
      </c>
      <c r="K301" s="39">
        <f t="shared" si="46"/>
        <v>42213.021000001623</v>
      </c>
      <c r="L301" s="39">
        <v>68.540000000000006</v>
      </c>
    </row>
    <row r="302" spans="1:12" x14ac:dyDescent="0.25">
      <c r="A302">
        <v>299</v>
      </c>
      <c r="B302" s="150">
        <v>43339</v>
      </c>
      <c r="C302" s="10">
        <v>2300</v>
      </c>
      <c r="D302" s="190">
        <v>8.6140000000000008</v>
      </c>
      <c r="E302" s="39">
        <v>20.8</v>
      </c>
      <c r="F302" s="39">
        <f t="shared" si="47"/>
        <v>28027.8</v>
      </c>
      <c r="G302" s="39">
        <f t="shared" si="48"/>
        <v>19812.2</v>
      </c>
      <c r="H302" s="179">
        <f t="shared" si="49"/>
        <v>1.4146737868586021</v>
      </c>
      <c r="I302" s="39"/>
      <c r="J302" s="39"/>
      <c r="K302" s="39">
        <f t="shared" si="46"/>
        <v>42643.371000001629</v>
      </c>
      <c r="L302" s="39"/>
    </row>
    <row r="303" spans="1:12" x14ac:dyDescent="0.25">
      <c r="A303">
        <v>199</v>
      </c>
      <c r="B303" s="150">
        <v>43339</v>
      </c>
      <c r="C303" s="10">
        <v>2200</v>
      </c>
      <c r="D303" s="190">
        <v>8.0540000000000003</v>
      </c>
      <c r="E303" s="39">
        <v>20.94</v>
      </c>
      <c r="F303" s="39">
        <f t="shared" si="47"/>
        <v>28349.200000000001</v>
      </c>
      <c r="G303" s="39">
        <f t="shared" si="48"/>
        <v>17718.8</v>
      </c>
      <c r="H303" s="179">
        <f t="shared" si="49"/>
        <v>1.5999503352371494</v>
      </c>
      <c r="I303" s="39"/>
      <c r="J303" s="39"/>
      <c r="K303" s="778">
        <f t="shared" si="46"/>
        <v>42964.771000001623</v>
      </c>
      <c r="L303" s="39"/>
    </row>
    <row r="304" spans="1:12" x14ac:dyDescent="0.25">
      <c r="A304">
        <v>199</v>
      </c>
      <c r="B304" s="150">
        <v>43340</v>
      </c>
      <c r="C304" s="10">
        <v>2200</v>
      </c>
      <c r="D304" s="190">
        <v>8.0540000000000003</v>
      </c>
      <c r="E304" s="39">
        <v>20.7</v>
      </c>
      <c r="F304" s="39">
        <f t="shared" si="47"/>
        <v>27821.199999999997</v>
      </c>
      <c r="G304" s="39">
        <f t="shared" si="48"/>
        <v>17718.8</v>
      </c>
      <c r="H304" s="179">
        <f t="shared" si="49"/>
        <v>1.5701514775266947</v>
      </c>
      <c r="I304" s="39"/>
      <c r="J304" s="39"/>
      <c r="K304" s="39">
        <f t="shared" ref="K304:K317" si="50">F304+$Q$10</f>
        <v>42436.771000001623</v>
      </c>
      <c r="L304" s="39">
        <v>68.510000000000005</v>
      </c>
    </row>
    <row r="305" spans="1:12" x14ac:dyDescent="0.25">
      <c r="A305">
        <v>0</v>
      </c>
      <c r="B305" s="150">
        <v>43341</v>
      </c>
      <c r="C305" s="357">
        <v>2001</v>
      </c>
      <c r="D305" s="764">
        <v>6.7073999999999998</v>
      </c>
      <c r="E305" s="39">
        <v>21.77</v>
      </c>
      <c r="F305" s="39">
        <f t="shared" si="47"/>
        <v>30140.262599999998</v>
      </c>
      <c r="G305" s="39">
        <f t="shared" si="48"/>
        <v>13421.5074</v>
      </c>
      <c r="H305" s="179">
        <f t="shared" si="49"/>
        <v>2.24566896263828</v>
      </c>
      <c r="I305" s="39"/>
      <c r="J305" s="39">
        <v>61.76</v>
      </c>
      <c r="K305" s="777">
        <f t="shared" si="50"/>
        <v>44755.833600001628</v>
      </c>
      <c r="L305" s="39">
        <v>69.709999999999994</v>
      </c>
    </row>
    <row r="306" spans="1:12" x14ac:dyDescent="0.25">
      <c r="A306">
        <v>400</v>
      </c>
      <c r="B306" s="150">
        <v>43344</v>
      </c>
      <c r="C306" s="10">
        <v>2001</v>
      </c>
      <c r="D306" s="190">
        <v>6.7069999999999999</v>
      </c>
      <c r="E306" s="39">
        <v>21.51</v>
      </c>
      <c r="F306" s="39">
        <f t="shared" si="47"/>
        <v>29620.803</v>
      </c>
      <c r="G306" s="39">
        <f t="shared" si="48"/>
        <v>13420.707</v>
      </c>
      <c r="H306" s="179">
        <f t="shared" si="49"/>
        <v>2.2070970627702402</v>
      </c>
      <c r="I306" s="39"/>
      <c r="J306" s="39">
        <v>58.67</v>
      </c>
      <c r="K306" s="39">
        <f t="shared" si="50"/>
        <v>44236.374000001626</v>
      </c>
      <c r="L306" s="39">
        <v>69.8</v>
      </c>
    </row>
    <row r="307" spans="1:12" x14ac:dyDescent="0.25">
      <c r="A307">
        <v>400</v>
      </c>
      <c r="B307" s="150">
        <v>43347</v>
      </c>
      <c r="C307" s="10">
        <v>2200</v>
      </c>
      <c r="D307" s="190">
        <v>8.0165000000000006</v>
      </c>
      <c r="E307" s="39">
        <v>21.06</v>
      </c>
      <c r="F307" s="39">
        <f t="shared" si="47"/>
        <v>28695.699999999997</v>
      </c>
      <c r="G307" s="39">
        <f t="shared" si="48"/>
        <v>17636.300000000003</v>
      </c>
      <c r="H307" s="179">
        <f t="shared" si="49"/>
        <v>1.6270816441090248</v>
      </c>
      <c r="I307" s="39"/>
      <c r="J307" s="39"/>
      <c r="K307" s="39">
        <f t="shared" si="50"/>
        <v>43311.271000001623</v>
      </c>
      <c r="L307" s="39">
        <v>69.349999999999994</v>
      </c>
    </row>
    <row r="308" spans="1:12" x14ac:dyDescent="0.25">
      <c r="A308">
        <v>400</v>
      </c>
      <c r="B308" s="150">
        <v>43349</v>
      </c>
      <c r="C308" s="10">
        <v>2300</v>
      </c>
      <c r="D308" s="190">
        <v>8.5584000000000007</v>
      </c>
      <c r="E308" s="39">
        <v>20.36</v>
      </c>
      <c r="F308" s="39">
        <f t="shared" si="47"/>
        <v>27143.679999999997</v>
      </c>
      <c r="G308" s="39">
        <f t="shared" si="48"/>
        <v>19684.320000000003</v>
      </c>
      <c r="H308" s="179">
        <f t="shared" si="49"/>
        <v>1.3789493363245464</v>
      </c>
      <c r="I308" s="39"/>
      <c r="J308" s="39">
        <v>47.92</v>
      </c>
      <c r="K308" s="39">
        <f t="shared" si="50"/>
        <v>41759.251000001619</v>
      </c>
      <c r="L308" s="39">
        <v>67.849999999999994</v>
      </c>
    </row>
    <row r="309" spans="1:12" x14ac:dyDescent="0.25">
      <c r="A309">
        <v>700</v>
      </c>
      <c r="B309" s="150">
        <v>43353</v>
      </c>
      <c r="C309" s="10">
        <v>2300</v>
      </c>
      <c r="D309" s="190">
        <v>8.5084</v>
      </c>
      <c r="E309" s="39">
        <v>20.350000000000001</v>
      </c>
      <c r="F309" s="39">
        <f t="shared" si="47"/>
        <v>27235.680000000004</v>
      </c>
      <c r="G309" s="39">
        <f t="shared" si="48"/>
        <v>19569.32</v>
      </c>
      <c r="H309" s="179">
        <f t="shared" si="49"/>
        <v>1.3917540313102348</v>
      </c>
      <c r="I309" s="39" t="s">
        <v>184</v>
      </c>
      <c r="J309" s="39"/>
      <c r="K309" s="39">
        <f t="shared" si="50"/>
        <v>41851.251000001634</v>
      </c>
      <c r="L309" s="39">
        <v>67.58</v>
      </c>
    </row>
    <row r="310" spans="1:12" x14ac:dyDescent="0.25">
      <c r="A310">
        <v>700</v>
      </c>
      <c r="B310" s="150">
        <v>43356</v>
      </c>
      <c r="C310" s="10">
        <v>2300</v>
      </c>
      <c r="D310" s="190">
        <v>8.5084</v>
      </c>
      <c r="E310" s="39">
        <v>20.67</v>
      </c>
      <c r="F310" s="39">
        <f t="shared" si="47"/>
        <v>27971.680000000004</v>
      </c>
      <c r="G310" s="39">
        <f t="shared" si="48"/>
        <v>19569.32</v>
      </c>
      <c r="H310" s="179">
        <f t="shared" si="49"/>
        <v>1.4293639227116735</v>
      </c>
      <c r="I310" s="39"/>
      <c r="J310" s="39"/>
      <c r="K310" s="39">
        <f t="shared" si="50"/>
        <v>42587.251000001634</v>
      </c>
      <c r="L310" s="39">
        <v>68.84</v>
      </c>
    </row>
    <row r="311" spans="1:12" x14ac:dyDescent="0.25">
      <c r="A311">
        <v>1900</v>
      </c>
      <c r="B311" s="150">
        <v>43357</v>
      </c>
      <c r="C311" s="10">
        <v>2300</v>
      </c>
      <c r="D311" s="190">
        <v>8.5084</v>
      </c>
      <c r="E311" s="39">
        <v>20.88</v>
      </c>
      <c r="F311" s="39">
        <f t="shared" si="47"/>
        <v>28454.679999999997</v>
      </c>
      <c r="G311" s="39">
        <f t="shared" si="48"/>
        <v>19569.32</v>
      </c>
      <c r="H311" s="179">
        <f t="shared" si="49"/>
        <v>1.4540454139438672</v>
      </c>
      <c r="I311" s="39"/>
      <c r="J311" s="39"/>
      <c r="K311" s="39">
        <f t="shared" si="50"/>
        <v>43070.251000001619</v>
      </c>
      <c r="L311" s="39">
        <v>68.95</v>
      </c>
    </row>
    <row r="312" spans="1:12" x14ac:dyDescent="0.25">
      <c r="A312">
        <v>1600</v>
      </c>
      <c r="B312" s="150">
        <v>43361</v>
      </c>
      <c r="C312" s="357">
        <v>2000</v>
      </c>
      <c r="D312" s="764">
        <v>6.5777000000000001</v>
      </c>
      <c r="E312" s="39">
        <v>21.5</v>
      </c>
      <c r="F312" s="39">
        <f t="shared" si="47"/>
        <v>29844.6</v>
      </c>
      <c r="G312" s="39">
        <f t="shared" si="48"/>
        <v>13155.4</v>
      </c>
      <c r="H312" s="179">
        <f t="shared" si="49"/>
        <v>2.2686197303008648</v>
      </c>
      <c r="I312" s="39"/>
      <c r="J312" s="39"/>
      <c r="K312" s="39">
        <f t="shared" si="50"/>
        <v>44460.171000001625</v>
      </c>
      <c r="L312" s="39">
        <v>69.63</v>
      </c>
    </row>
    <row r="313" spans="1:12" x14ac:dyDescent="0.25">
      <c r="A313">
        <v>1600</v>
      </c>
      <c r="B313" s="150">
        <v>43362</v>
      </c>
      <c r="C313" s="10">
        <v>2000</v>
      </c>
      <c r="D313" s="190">
        <v>6.5777000000000001</v>
      </c>
      <c r="E313" s="39">
        <v>21.76</v>
      </c>
      <c r="F313" s="39">
        <f t="shared" si="47"/>
        <v>30364.600000000002</v>
      </c>
      <c r="G313" s="39">
        <f t="shared" si="48"/>
        <v>13155.4</v>
      </c>
      <c r="H313" s="179">
        <f t="shared" si="49"/>
        <v>2.3081472247138057</v>
      </c>
      <c r="I313" s="39"/>
      <c r="J313" s="39"/>
      <c r="K313" s="778">
        <f t="shared" si="50"/>
        <v>44980.171000001632</v>
      </c>
      <c r="L313" s="39">
        <v>70.97</v>
      </c>
    </row>
    <row r="314" spans="1:12" x14ac:dyDescent="0.25">
      <c r="A314">
        <v>1600</v>
      </c>
      <c r="B314" s="150">
        <v>43364</v>
      </c>
      <c r="C314" s="10">
        <v>2000</v>
      </c>
      <c r="D314" s="190">
        <v>6.5777000000000001</v>
      </c>
      <c r="E314" s="39">
        <v>21.86</v>
      </c>
      <c r="F314" s="39">
        <f t="shared" si="47"/>
        <v>30564.6</v>
      </c>
      <c r="G314" s="39">
        <f t="shared" si="48"/>
        <v>13155.4</v>
      </c>
      <c r="H314" s="179">
        <f t="shared" si="49"/>
        <v>2.3233501071803211</v>
      </c>
      <c r="I314" s="39"/>
      <c r="J314" s="39">
        <v>61.88</v>
      </c>
      <c r="K314" s="778">
        <f t="shared" si="50"/>
        <v>45180.171000001625</v>
      </c>
      <c r="L314" s="39">
        <v>70.8</v>
      </c>
    </row>
    <row r="315" spans="1:12" x14ac:dyDescent="0.25">
      <c r="A315">
        <v>600</v>
      </c>
      <c r="B315" s="150">
        <v>43367</v>
      </c>
      <c r="C315" s="10">
        <v>1000</v>
      </c>
      <c r="D315" s="190">
        <v>-9.4944000000000006</v>
      </c>
      <c r="E315" s="39">
        <v>22.34</v>
      </c>
      <c r="F315" s="39">
        <f t="shared" si="47"/>
        <v>31834.400000000001</v>
      </c>
      <c r="G315" s="39">
        <f t="shared" si="48"/>
        <v>-9494.4000000000015</v>
      </c>
      <c r="H315" s="179">
        <f t="shared" si="49"/>
        <v>-3.3529659588810246</v>
      </c>
      <c r="I315" s="39"/>
      <c r="J315" s="39"/>
      <c r="K315" s="778">
        <f t="shared" si="50"/>
        <v>46449.971000001628</v>
      </c>
      <c r="L315" s="39">
        <v>72.11</v>
      </c>
    </row>
    <row r="316" spans="1:12" x14ac:dyDescent="0.25">
      <c r="A316">
        <v>501</v>
      </c>
      <c r="B316" s="150">
        <v>43371</v>
      </c>
      <c r="C316" s="10">
        <v>800</v>
      </c>
      <c r="D316" s="190">
        <v>-17.713000000000001</v>
      </c>
      <c r="E316" s="39">
        <v>23.28</v>
      </c>
      <c r="F316" s="39">
        <f t="shared" si="47"/>
        <v>32794.400000000001</v>
      </c>
      <c r="G316" s="39">
        <f t="shared" si="48"/>
        <v>-14170.400000000001</v>
      </c>
      <c r="H316" s="179">
        <f t="shared" si="49"/>
        <v>-2.314288940326314</v>
      </c>
      <c r="I316" s="39"/>
      <c r="J316" s="39"/>
      <c r="K316" s="778">
        <f t="shared" si="50"/>
        <v>47409.971000001628</v>
      </c>
      <c r="L316" s="39">
        <v>73.510000000000005</v>
      </c>
    </row>
    <row r="317" spans="1:12" x14ac:dyDescent="0.25">
      <c r="A317">
        <v>501</v>
      </c>
      <c r="B317" s="150">
        <v>43374</v>
      </c>
      <c r="C317" s="10">
        <v>800</v>
      </c>
      <c r="D317" s="190">
        <v>-17.713000000000001</v>
      </c>
      <c r="E317" s="39">
        <v>23.86</v>
      </c>
      <c r="F317" s="39">
        <f t="shared" ref="F317:F329" si="51">C317*(E317-D317)</f>
        <v>33258.400000000001</v>
      </c>
      <c r="G317" s="39">
        <f t="shared" ref="G317:G329" si="52">D317*C317</f>
        <v>-14170.400000000001</v>
      </c>
      <c r="H317" s="179">
        <f t="shared" ref="H317:H329" si="53">(E317-D317)/D317</f>
        <v>-2.3470332524134814</v>
      </c>
      <c r="I317" s="39"/>
      <c r="J317" s="39"/>
      <c r="K317" s="778">
        <f t="shared" si="50"/>
        <v>47873.971000001628</v>
      </c>
      <c r="L317" s="39">
        <v>75.400000000000006</v>
      </c>
    </row>
    <row r="318" spans="1:12" x14ac:dyDescent="0.25">
      <c r="A318">
        <v>700</v>
      </c>
      <c r="B318" s="150">
        <v>43377</v>
      </c>
      <c r="C318" s="10">
        <v>800</v>
      </c>
      <c r="D318" s="190">
        <v>-17.713000000000001</v>
      </c>
      <c r="E318" s="39">
        <v>23.99</v>
      </c>
      <c r="F318" s="39">
        <f t="shared" si="51"/>
        <v>33362.400000000001</v>
      </c>
      <c r="G318" s="39">
        <f t="shared" si="52"/>
        <v>-14170.400000000001</v>
      </c>
      <c r="H318" s="179">
        <f t="shared" si="53"/>
        <v>-2.3543724947778468</v>
      </c>
      <c r="I318" s="39"/>
      <c r="J318" s="39"/>
      <c r="K318" s="778">
        <f t="shared" ref="K318:K333" si="54">F318+$Q$10</f>
        <v>47977.971000001628</v>
      </c>
      <c r="L318" s="39">
        <v>75.92</v>
      </c>
    </row>
    <row r="319" spans="1:12" x14ac:dyDescent="0.25">
      <c r="A319">
        <v>800</v>
      </c>
      <c r="B319" s="150">
        <v>43381</v>
      </c>
      <c r="C319" s="10">
        <v>1000</v>
      </c>
      <c r="D319" s="190">
        <v>-9.6020000000000003</v>
      </c>
      <c r="E319" s="39">
        <v>22.88</v>
      </c>
      <c r="F319" s="39">
        <f t="shared" si="51"/>
        <v>32482</v>
      </c>
      <c r="G319" s="39">
        <f t="shared" si="52"/>
        <v>-9602</v>
      </c>
      <c r="H319" s="179">
        <f t="shared" si="53"/>
        <v>-3.3828369089772963</v>
      </c>
      <c r="I319" s="39"/>
      <c r="J319" s="39"/>
      <c r="K319" s="39">
        <f t="shared" si="54"/>
        <v>47097.571000001626</v>
      </c>
      <c r="L319" s="39">
        <v>74.25</v>
      </c>
    </row>
    <row r="320" spans="1:12" x14ac:dyDescent="0.25">
      <c r="A320">
        <v>800</v>
      </c>
      <c r="B320" s="150">
        <v>43383</v>
      </c>
      <c r="C320" s="10">
        <v>1700</v>
      </c>
      <c r="D320" s="190">
        <v>3.2715999999999998</v>
      </c>
      <c r="E320" s="39">
        <v>21.16</v>
      </c>
      <c r="F320" s="39">
        <f t="shared" si="51"/>
        <v>30410.280000000002</v>
      </c>
      <c r="G320" s="39">
        <f t="shared" si="52"/>
        <v>5561.7199999999993</v>
      </c>
      <c r="H320" s="179">
        <f t="shared" si="53"/>
        <v>5.4677833475975062</v>
      </c>
      <c r="I320" s="39"/>
      <c r="J320" s="39"/>
      <c r="K320" s="39">
        <f t="shared" si="54"/>
        <v>45025.851000001625</v>
      </c>
      <c r="L320" s="39">
        <v>72.62</v>
      </c>
    </row>
    <row r="321" spans="1:14" ht="15" customHeight="1" x14ac:dyDescent="0.25">
      <c r="A321">
        <v>800</v>
      </c>
      <c r="B321" s="150">
        <v>43384</v>
      </c>
      <c r="C321" s="357">
        <v>2000</v>
      </c>
      <c r="D321" s="764">
        <v>5.8288000000000002</v>
      </c>
      <c r="E321" s="39">
        <v>19.96</v>
      </c>
      <c r="F321" s="39">
        <f t="shared" si="51"/>
        <v>28262.399999999998</v>
      </c>
      <c r="G321" s="39">
        <f t="shared" si="52"/>
        <v>11657.6</v>
      </c>
      <c r="H321" s="179">
        <f t="shared" si="53"/>
        <v>2.4243755146856985</v>
      </c>
      <c r="I321" s="39"/>
      <c r="J321" s="39"/>
      <c r="K321" s="39">
        <f t="shared" si="54"/>
        <v>42877.97100000162</v>
      </c>
      <c r="L321" s="39">
        <v>70.97</v>
      </c>
    </row>
    <row r="322" spans="1:14" x14ac:dyDescent="0.25">
      <c r="A322">
        <v>800</v>
      </c>
      <c r="B322" s="150">
        <v>43385</v>
      </c>
      <c r="C322" s="10">
        <v>2000</v>
      </c>
      <c r="D322" s="190">
        <v>5.8288000000000002</v>
      </c>
      <c r="E322" s="39">
        <v>20.52</v>
      </c>
      <c r="F322" s="39">
        <f t="shared" si="51"/>
        <v>29382.399999999998</v>
      </c>
      <c r="G322" s="39">
        <f t="shared" si="52"/>
        <v>11657.6</v>
      </c>
      <c r="H322" s="179">
        <f t="shared" si="53"/>
        <v>2.5204501784243751</v>
      </c>
      <c r="I322" s="39"/>
      <c r="J322" s="39"/>
      <c r="K322" s="39">
        <f t="shared" si="54"/>
        <v>43997.97100000162</v>
      </c>
      <c r="L322" s="39">
        <v>71.52</v>
      </c>
    </row>
    <row r="323" spans="1:14" x14ac:dyDescent="0.25">
      <c r="A323">
        <v>800</v>
      </c>
      <c r="B323" s="150">
        <v>43396</v>
      </c>
      <c r="C323" s="10">
        <v>2500</v>
      </c>
      <c r="D323" s="190">
        <v>8.5030000000000001</v>
      </c>
      <c r="E323" s="39">
        <v>19.48</v>
      </c>
      <c r="F323" s="39">
        <f t="shared" si="51"/>
        <v>27442.5</v>
      </c>
      <c r="G323" s="39">
        <f t="shared" si="52"/>
        <v>21257.5</v>
      </c>
      <c r="H323" s="179">
        <f t="shared" si="53"/>
        <v>1.2909561331294837</v>
      </c>
      <c r="I323" s="39"/>
      <c r="J323" s="39"/>
      <c r="K323" s="39">
        <f t="shared" si="54"/>
        <v>42058.071000001626</v>
      </c>
      <c r="L323" s="39">
        <v>66.34</v>
      </c>
    </row>
    <row r="324" spans="1:14" x14ac:dyDescent="0.25">
      <c r="A324">
        <v>300</v>
      </c>
      <c r="B324" s="150">
        <v>43397</v>
      </c>
      <c r="C324" s="357">
        <v>2000</v>
      </c>
      <c r="D324" s="764">
        <v>5.6989000000000001</v>
      </c>
      <c r="E324" s="39">
        <v>18.350000000000001</v>
      </c>
      <c r="F324" s="39">
        <f t="shared" si="51"/>
        <v>25302.200000000004</v>
      </c>
      <c r="G324" s="39">
        <f t="shared" si="52"/>
        <v>11397.8</v>
      </c>
      <c r="H324" s="179">
        <f t="shared" si="53"/>
        <v>2.2199196336135048</v>
      </c>
      <c r="I324" s="39"/>
      <c r="J324" s="39"/>
      <c r="K324" s="39">
        <f t="shared" si="54"/>
        <v>39917.77100000163</v>
      </c>
      <c r="L324" s="39">
        <v>66.42</v>
      </c>
    </row>
    <row r="325" spans="1:14" x14ac:dyDescent="0.25">
      <c r="A325">
        <v>300</v>
      </c>
      <c r="B325" s="150">
        <v>43397</v>
      </c>
      <c r="C325" s="10">
        <v>2300</v>
      </c>
      <c r="D325" s="190">
        <v>7.4443000000000001</v>
      </c>
      <c r="E325" s="39">
        <v>18.350000000000001</v>
      </c>
      <c r="F325" s="39">
        <f t="shared" si="51"/>
        <v>25083.110000000004</v>
      </c>
      <c r="G325" s="39">
        <f t="shared" si="52"/>
        <v>17121.89</v>
      </c>
      <c r="H325" s="179">
        <f t="shared" si="53"/>
        <v>1.4649732009725562</v>
      </c>
      <c r="I325" s="39"/>
      <c r="J325" s="39"/>
      <c r="K325" s="39">
        <f t="shared" si="54"/>
        <v>39698.681000001627</v>
      </c>
      <c r="L325" s="39">
        <v>66.42</v>
      </c>
    </row>
    <row r="326" spans="1:14" x14ac:dyDescent="0.25">
      <c r="A326">
        <v>300</v>
      </c>
      <c r="B326" s="150">
        <v>43402</v>
      </c>
      <c r="C326" s="10">
        <v>2300</v>
      </c>
      <c r="D326" s="190">
        <v>7.4443000000000001</v>
      </c>
      <c r="E326" s="39">
        <v>18.149999999999999</v>
      </c>
      <c r="F326" s="39">
        <f t="shared" si="51"/>
        <v>24623.109999999997</v>
      </c>
      <c r="G326" s="39">
        <f t="shared" si="52"/>
        <v>17121.89</v>
      </c>
      <c r="H326" s="179">
        <f t="shared" si="53"/>
        <v>1.4381070080464244</v>
      </c>
      <c r="I326" s="39"/>
      <c r="J326" s="39"/>
      <c r="K326" s="39">
        <f t="shared" si="54"/>
        <v>39238.681000001627</v>
      </c>
      <c r="L326" s="39">
        <v>66.63</v>
      </c>
      <c r="N326" s="70"/>
    </row>
    <row r="327" spans="1:14" x14ac:dyDescent="0.25">
      <c r="A327">
        <v>0</v>
      </c>
      <c r="B327" s="150">
        <v>43404</v>
      </c>
      <c r="C327" s="357">
        <v>2000</v>
      </c>
      <c r="D327" s="764">
        <v>5.6089000000000002</v>
      </c>
      <c r="E327" s="39">
        <v>18.989999999999998</v>
      </c>
      <c r="F327" s="39">
        <f t="shared" si="51"/>
        <v>26762.199999999997</v>
      </c>
      <c r="G327" s="39">
        <f t="shared" si="52"/>
        <v>11217.800000000001</v>
      </c>
      <c r="H327" s="179">
        <f t="shared" si="53"/>
        <v>2.3856905988696533</v>
      </c>
      <c r="I327" s="39"/>
      <c r="J327" s="39"/>
      <c r="K327" s="39">
        <f t="shared" si="54"/>
        <v>41377.771000001623</v>
      </c>
      <c r="L327" s="39">
        <v>64.95</v>
      </c>
    </row>
    <row r="328" spans="1:14" x14ac:dyDescent="0.25">
      <c r="A328">
        <v>0</v>
      </c>
      <c r="B328" s="150">
        <v>43405</v>
      </c>
      <c r="C328" s="10">
        <v>2000</v>
      </c>
      <c r="D328" s="190">
        <v>5.609</v>
      </c>
      <c r="E328" s="39">
        <v>18.61</v>
      </c>
      <c r="F328" s="39">
        <f t="shared" si="51"/>
        <v>26002</v>
      </c>
      <c r="G328" s="39">
        <f t="shared" si="52"/>
        <v>11218</v>
      </c>
      <c r="H328" s="179">
        <f t="shared" si="53"/>
        <v>2.3178819753966837</v>
      </c>
      <c r="I328" s="39"/>
      <c r="J328" s="39"/>
      <c r="K328" s="39">
        <f t="shared" si="54"/>
        <v>40617.571000001626</v>
      </c>
      <c r="L328" s="39">
        <v>63.55</v>
      </c>
    </row>
    <row r="329" spans="1:14" x14ac:dyDescent="0.25">
      <c r="A329">
        <v>0</v>
      </c>
      <c r="B329" s="150">
        <v>43406</v>
      </c>
      <c r="C329" s="10">
        <v>2000</v>
      </c>
      <c r="D329" s="190">
        <v>5.609</v>
      </c>
      <c r="E329" s="39">
        <v>18.21</v>
      </c>
      <c r="F329" s="39">
        <f t="shared" si="51"/>
        <v>25202</v>
      </c>
      <c r="G329" s="39">
        <f t="shared" si="52"/>
        <v>11218</v>
      </c>
      <c r="H329" s="179">
        <f t="shared" si="53"/>
        <v>2.2465680156890713</v>
      </c>
      <c r="I329" s="39"/>
      <c r="J329" s="39"/>
      <c r="K329" s="39">
        <f t="shared" si="54"/>
        <v>39817.571000001626</v>
      </c>
      <c r="L329" s="39">
        <v>62.85</v>
      </c>
    </row>
    <row r="330" spans="1:14" x14ac:dyDescent="0.25">
      <c r="A330">
        <v>1200</v>
      </c>
      <c r="B330" s="150">
        <v>43416</v>
      </c>
      <c r="C330" s="10">
        <v>2200</v>
      </c>
      <c r="D330" s="190">
        <v>6.6879999999999997</v>
      </c>
      <c r="E330" s="39">
        <v>17.260000000000002</v>
      </c>
      <c r="F330" s="39">
        <f t="shared" ref="F330:F338" si="55">C330*(E330-D330)</f>
        <v>23258.400000000005</v>
      </c>
      <c r="G330" s="39">
        <f t="shared" ref="G330:G338" si="56">D330*C330</f>
        <v>14713.599999999999</v>
      </c>
      <c r="H330" s="179">
        <f t="shared" ref="H330:H338" si="57">(E330-D330)/D330</f>
        <v>1.5807416267942589</v>
      </c>
      <c r="I330" s="39"/>
      <c r="J330" s="39"/>
      <c r="K330" s="39">
        <f t="shared" si="54"/>
        <v>37873.971000001635</v>
      </c>
      <c r="L330" s="39"/>
    </row>
    <row r="331" spans="1:14" x14ac:dyDescent="0.25">
      <c r="A331">
        <v>1200</v>
      </c>
      <c r="B331" s="150">
        <v>43417</v>
      </c>
      <c r="C331" s="10">
        <v>2200</v>
      </c>
      <c r="D331" s="190">
        <v>6.6879999999999997</v>
      </c>
      <c r="E331" s="39">
        <v>16.47</v>
      </c>
      <c r="F331" s="39">
        <f t="shared" si="55"/>
        <v>21520.400000000001</v>
      </c>
      <c r="G331" s="39">
        <f t="shared" si="56"/>
        <v>14713.599999999999</v>
      </c>
      <c r="H331" s="179">
        <f t="shared" si="57"/>
        <v>1.4626196172248804</v>
      </c>
      <c r="I331" s="39"/>
      <c r="J331" s="39"/>
      <c r="K331" s="39">
        <f t="shared" si="54"/>
        <v>36135.971000001628</v>
      </c>
      <c r="L331" s="39">
        <v>55.74</v>
      </c>
    </row>
    <row r="332" spans="1:14" x14ac:dyDescent="0.25">
      <c r="A332">
        <v>1200</v>
      </c>
      <c r="B332" s="150">
        <v>43418</v>
      </c>
      <c r="C332" s="10">
        <v>2200</v>
      </c>
      <c r="D332" s="190">
        <v>6.6879999999999997</v>
      </c>
      <c r="E332" s="39">
        <v>16.68</v>
      </c>
      <c r="F332" s="39">
        <f t="shared" si="55"/>
        <v>21982.400000000001</v>
      </c>
      <c r="G332" s="39">
        <f t="shared" si="56"/>
        <v>14713.599999999999</v>
      </c>
      <c r="H332" s="179">
        <f t="shared" si="57"/>
        <v>1.4940191387559811</v>
      </c>
      <c r="I332" s="39"/>
      <c r="J332" s="39"/>
      <c r="K332" s="39">
        <f t="shared" si="54"/>
        <v>36597.971000001628</v>
      </c>
      <c r="L332" s="39">
        <v>55.95</v>
      </c>
    </row>
    <row r="333" spans="1:14" x14ac:dyDescent="0.25">
      <c r="A333">
        <v>1200</v>
      </c>
      <c r="B333" s="150">
        <v>43420</v>
      </c>
      <c r="C333" s="10">
        <v>2200</v>
      </c>
      <c r="D333" s="190">
        <v>6.6879999999999997</v>
      </c>
      <c r="E333" s="39">
        <v>17.190000000000001</v>
      </c>
      <c r="F333" s="39">
        <f t="shared" si="55"/>
        <v>23104.400000000005</v>
      </c>
      <c r="G333" s="39">
        <f t="shared" si="56"/>
        <v>14713.599999999999</v>
      </c>
      <c r="H333" s="179">
        <f t="shared" si="57"/>
        <v>1.5702751196172253</v>
      </c>
      <c r="I333" s="39"/>
      <c r="J333" s="39"/>
      <c r="K333" s="39">
        <f t="shared" si="54"/>
        <v>37719.971000001635</v>
      </c>
      <c r="L333" s="39">
        <v>56.45</v>
      </c>
    </row>
    <row r="334" spans="1:14" x14ac:dyDescent="0.25">
      <c r="A334">
        <v>1200</v>
      </c>
      <c r="B334" s="150">
        <v>43424</v>
      </c>
      <c r="C334" s="10">
        <v>2400</v>
      </c>
      <c r="D334" s="190">
        <v>7.4790999999999999</v>
      </c>
      <c r="E334" s="39">
        <v>15.93</v>
      </c>
      <c r="F334" s="39">
        <f t="shared" si="55"/>
        <v>20282.160000000003</v>
      </c>
      <c r="G334" s="39">
        <f t="shared" si="56"/>
        <v>17949.84</v>
      </c>
      <c r="H334" s="179">
        <f t="shared" si="57"/>
        <v>1.1299354200371703</v>
      </c>
      <c r="I334" s="39"/>
      <c r="J334" s="39"/>
      <c r="K334" s="39">
        <f t="shared" ref="K334:K346" si="58">F334+$Q$10</f>
        <v>34897.73100000163</v>
      </c>
      <c r="L334" s="39">
        <v>53.55</v>
      </c>
    </row>
    <row r="335" spans="1:14" x14ac:dyDescent="0.25">
      <c r="A335">
        <v>1500</v>
      </c>
      <c r="B335" s="150">
        <v>43427</v>
      </c>
      <c r="C335" s="10">
        <v>2400</v>
      </c>
      <c r="D335" s="190">
        <v>7.4508000000000001</v>
      </c>
      <c r="E335" s="39">
        <v>15.48</v>
      </c>
      <c r="F335" s="39">
        <f t="shared" si="55"/>
        <v>19270.079999999998</v>
      </c>
      <c r="G335" s="39">
        <f t="shared" si="56"/>
        <v>17881.920000000002</v>
      </c>
      <c r="H335" s="179">
        <f t="shared" si="57"/>
        <v>1.0776292478660008</v>
      </c>
      <c r="I335" s="39"/>
      <c r="J335" s="39"/>
      <c r="K335" s="39">
        <f t="shared" si="58"/>
        <v>33885.651000001628</v>
      </c>
      <c r="L335" s="39">
        <v>51</v>
      </c>
    </row>
    <row r="336" spans="1:14" x14ac:dyDescent="0.25">
      <c r="A336">
        <v>1400</v>
      </c>
      <c r="B336" s="150">
        <v>43430</v>
      </c>
      <c r="C336" s="357">
        <v>2000</v>
      </c>
      <c r="D336" s="764">
        <v>5.7050000000000001</v>
      </c>
      <c r="E336" s="39">
        <v>16.23</v>
      </c>
      <c r="F336" s="39">
        <f t="shared" si="55"/>
        <v>21050</v>
      </c>
      <c r="G336" s="39">
        <f t="shared" si="56"/>
        <v>11410</v>
      </c>
      <c r="H336" s="179">
        <f t="shared" si="57"/>
        <v>1.8448729184925505</v>
      </c>
      <c r="I336" s="39" t="s">
        <v>1249</v>
      </c>
      <c r="J336" s="39"/>
      <c r="K336" s="39">
        <f t="shared" si="58"/>
        <v>35665.571000001626</v>
      </c>
      <c r="L336" s="39">
        <v>51.57</v>
      </c>
    </row>
    <row r="337" spans="1:12" x14ac:dyDescent="0.25">
      <c r="A337">
        <v>1200</v>
      </c>
      <c r="B337" s="150">
        <v>43434</v>
      </c>
      <c r="C337" s="10">
        <v>1800</v>
      </c>
      <c r="D337" s="190">
        <v>4.4855780000000003</v>
      </c>
      <c r="E337" s="39">
        <v>16.690000000000001</v>
      </c>
      <c r="F337" s="39">
        <f t="shared" si="55"/>
        <v>21967.959600000002</v>
      </c>
      <c r="G337" s="39">
        <f t="shared" si="56"/>
        <v>8074.0404000000008</v>
      </c>
      <c r="H337" s="179">
        <f t="shared" si="57"/>
        <v>2.7208136833201877</v>
      </c>
      <c r="I337" s="39"/>
      <c r="J337" s="39"/>
      <c r="K337" s="39">
        <f t="shared" si="58"/>
        <v>36583.530600001628</v>
      </c>
      <c r="L337" s="39">
        <v>50.55</v>
      </c>
    </row>
    <row r="338" spans="1:12" x14ac:dyDescent="0.25">
      <c r="A338">
        <v>1200</v>
      </c>
      <c r="B338" s="150">
        <v>43440</v>
      </c>
      <c r="C338" s="357">
        <v>2000</v>
      </c>
      <c r="D338" s="764">
        <v>5.6120000000000001</v>
      </c>
      <c r="E338" s="39">
        <v>16.22</v>
      </c>
      <c r="F338" s="39">
        <f t="shared" si="55"/>
        <v>21215.999999999996</v>
      </c>
      <c r="G338" s="39">
        <f t="shared" si="56"/>
        <v>11224</v>
      </c>
      <c r="H338" s="179">
        <f t="shared" si="57"/>
        <v>1.8902352102637203</v>
      </c>
      <c r="I338" s="39"/>
      <c r="J338" s="39"/>
      <c r="K338" s="39">
        <f t="shared" si="58"/>
        <v>35831.571000001626</v>
      </c>
      <c r="L338" s="39">
        <v>51.17</v>
      </c>
    </row>
    <row r="339" spans="1:12" x14ac:dyDescent="0.25">
      <c r="A339">
        <v>1000</v>
      </c>
      <c r="B339" s="150">
        <v>43441</v>
      </c>
      <c r="C339" s="357">
        <v>2000</v>
      </c>
      <c r="D339" s="764">
        <v>5.5549999999999997</v>
      </c>
      <c r="E339" s="39">
        <v>16.05</v>
      </c>
      <c r="F339" s="39">
        <f t="shared" ref="F339:F358" si="59">C339*(E339-D339)</f>
        <v>20990.000000000004</v>
      </c>
      <c r="G339" s="39">
        <f t="shared" ref="G339:G358" si="60">D339*C339</f>
        <v>11110</v>
      </c>
      <c r="H339" s="179">
        <f t="shared" ref="H339:H358" si="61">(E339-D339)/D339</f>
        <v>1.8892889288928896</v>
      </c>
      <c r="I339" s="39"/>
      <c r="J339" s="39"/>
      <c r="K339" s="39">
        <f t="shared" si="58"/>
        <v>35605.571000001626</v>
      </c>
      <c r="L339" s="39">
        <v>52.2</v>
      </c>
    </row>
    <row r="340" spans="1:12" x14ac:dyDescent="0.25">
      <c r="A340">
        <v>1000</v>
      </c>
      <c r="B340" s="150">
        <v>43444</v>
      </c>
      <c r="C340" s="357">
        <v>2000</v>
      </c>
      <c r="D340" s="764">
        <v>5.5</v>
      </c>
      <c r="E340" s="39">
        <v>15.3</v>
      </c>
      <c r="F340" s="39">
        <f t="shared" si="59"/>
        <v>19600</v>
      </c>
      <c r="G340" s="39">
        <f t="shared" si="60"/>
        <v>11000</v>
      </c>
      <c r="H340" s="179">
        <f t="shared" si="61"/>
        <v>1.781818181818182</v>
      </c>
      <c r="I340" s="39"/>
      <c r="J340" s="39"/>
      <c r="K340" s="39">
        <f t="shared" si="58"/>
        <v>34215.571000001626</v>
      </c>
      <c r="L340" s="39">
        <v>50.88</v>
      </c>
    </row>
    <row r="341" spans="1:12" x14ac:dyDescent="0.25">
      <c r="A341">
        <v>1200</v>
      </c>
      <c r="B341" s="150">
        <v>43448</v>
      </c>
      <c r="C341" s="10">
        <v>2200</v>
      </c>
      <c r="D341" s="190">
        <v>6.3646000000000003</v>
      </c>
      <c r="E341" s="39">
        <v>15.04</v>
      </c>
      <c r="F341" s="39">
        <f t="shared" si="59"/>
        <v>19085.88</v>
      </c>
      <c r="G341" s="39">
        <f t="shared" si="60"/>
        <v>14002.12</v>
      </c>
      <c r="H341" s="179">
        <f t="shared" si="61"/>
        <v>1.3630707350029851</v>
      </c>
      <c r="I341" s="39"/>
      <c r="J341" s="39"/>
      <c r="K341" s="39">
        <f t="shared" si="58"/>
        <v>33701.451000001631</v>
      </c>
      <c r="L341" s="39"/>
    </row>
    <row r="342" spans="1:12" x14ac:dyDescent="0.25">
      <c r="A342">
        <v>1200</v>
      </c>
      <c r="B342" s="150">
        <v>43452</v>
      </c>
      <c r="C342" s="10">
        <v>2400</v>
      </c>
      <c r="D342" s="190">
        <v>7.0259999999999998</v>
      </c>
      <c r="E342" s="39">
        <v>14.24</v>
      </c>
      <c r="F342" s="39">
        <f t="shared" si="59"/>
        <v>17313.600000000002</v>
      </c>
      <c r="G342" s="39">
        <f t="shared" si="60"/>
        <v>16862.399999999998</v>
      </c>
      <c r="H342" s="179">
        <f t="shared" si="61"/>
        <v>1.026757756902932</v>
      </c>
      <c r="I342" s="39"/>
      <c r="J342" s="39"/>
      <c r="K342" s="39">
        <f t="shared" si="58"/>
        <v>31929.171000001628</v>
      </c>
      <c r="L342" s="39">
        <v>46.65</v>
      </c>
    </row>
    <row r="343" spans="1:12" x14ac:dyDescent="0.25">
      <c r="A343">
        <v>1600</v>
      </c>
      <c r="B343" s="150">
        <v>43458</v>
      </c>
      <c r="C343" s="10">
        <v>2600</v>
      </c>
      <c r="D343" s="190">
        <v>7.4684999999999997</v>
      </c>
      <c r="E343" s="39">
        <v>12.66</v>
      </c>
      <c r="F343" s="39">
        <f t="shared" si="59"/>
        <v>13497.900000000001</v>
      </c>
      <c r="G343" s="39">
        <f t="shared" si="60"/>
        <v>19418.099999999999</v>
      </c>
      <c r="H343" s="179">
        <f t="shared" si="61"/>
        <v>0.69511950190801375</v>
      </c>
      <c r="I343" s="39"/>
      <c r="J343" s="39"/>
      <c r="K343" s="39">
        <f t="shared" si="58"/>
        <v>28113.471000001628</v>
      </c>
      <c r="L343" s="39">
        <v>42.81</v>
      </c>
    </row>
    <row r="344" spans="1:12" x14ac:dyDescent="0.25">
      <c r="A344">
        <v>1400</v>
      </c>
      <c r="B344" s="150">
        <v>43460</v>
      </c>
      <c r="C344" s="10">
        <v>2400</v>
      </c>
      <c r="D344" s="190">
        <v>6.9924999999999997</v>
      </c>
      <c r="E344" s="39">
        <v>14.17</v>
      </c>
      <c r="F344" s="39">
        <f t="shared" si="59"/>
        <v>17226</v>
      </c>
      <c r="G344" s="39">
        <f t="shared" si="60"/>
        <v>16782</v>
      </c>
      <c r="H344" s="179">
        <f t="shared" si="61"/>
        <v>1.0264569181265641</v>
      </c>
      <c r="I344" s="39"/>
      <c r="J344" s="39"/>
      <c r="K344" s="39">
        <f t="shared" si="58"/>
        <v>31841.571000001626</v>
      </c>
      <c r="L344" s="39">
        <v>46.07</v>
      </c>
    </row>
    <row r="345" spans="1:12" x14ac:dyDescent="0.25">
      <c r="A345">
        <v>1000</v>
      </c>
      <c r="B345" s="150">
        <v>43467</v>
      </c>
      <c r="C345" s="357">
        <v>2000</v>
      </c>
      <c r="D345" s="764">
        <v>5.4410999999999996</v>
      </c>
      <c r="E345" s="39">
        <v>14.72</v>
      </c>
      <c r="F345" s="39">
        <f t="shared" si="59"/>
        <v>18557.8</v>
      </c>
      <c r="G345" s="39">
        <f t="shared" si="60"/>
        <v>10882.199999999999</v>
      </c>
      <c r="H345" s="179">
        <f t="shared" si="61"/>
        <v>1.7053353182260942</v>
      </c>
      <c r="I345" s="39"/>
      <c r="J345" s="39"/>
      <c r="K345" s="39">
        <f t="shared" si="58"/>
        <v>33173.371000001629</v>
      </c>
      <c r="L345" s="39">
        <v>45.99</v>
      </c>
    </row>
    <row r="346" spans="1:12" x14ac:dyDescent="0.25">
      <c r="B346" s="150">
        <v>43468</v>
      </c>
      <c r="C346" s="10">
        <v>2400</v>
      </c>
      <c r="D346" s="190">
        <v>6.9425999999999997</v>
      </c>
      <c r="E346" s="39">
        <v>14.62</v>
      </c>
      <c r="F346" s="39">
        <f t="shared" si="59"/>
        <v>18425.759999999998</v>
      </c>
      <c r="G346" s="39">
        <f t="shared" si="60"/>
        <v>16662.239999999998</v>
      </c>
      <c r="H346" s="179">
        <f t="shared" si="61"/>
        <v>1.1058393109209805</v>
      </c>
      <c r="I346" s="39"/>
      <c r="J346" s="39"/>
      <c r="K346" s="39">
        <f t="shared" si="58"/>
        <v>33041.331000001621</v>
      </c>
      <c r="L346" s="39"/>
    </row>
    <row r="347" spans="1:12" x14ac:dyDescent="0.25">
      <c r="A347">
        <v>600</v>
      </c>
      <c r="B347" s="150">
        <v>43468</v>
      </c>
      <c r="C347" s="357">
        <v>2000</v>
      </c>
      <c r="D347" s="764">
        <v>5.3551000000000002</v>
      </c>
      <c r="E347" s="39">
        <v>14.62</v>
      </c>
      <c r="F347" s="39">
        <f t="shared" si="59"/>
        <v>18529.8</v>
      </c>
      <c r="G347" s="39">
        <f t="shared" si="60"/>
        <v>10710.2</v>
      </c>
      <c r="H347" s="179">
        <f t="shared" si="61"/>
        <v>1.7301077477544768</v>
      </c>
      <c r="I347" s="39"/>
      <c r="J347" s="39"/>
      <c r="K347" s="39">
        <f t="shared" ref="K347:K354" si="62">F347+$Q$10</f>
        <v>33145.371000001629</v>
      </c>
      <c r="L347" s="39">
        <v>47.06</v>
      </c>
    </row>
    <row r="348" spans="1:12" x14ac:dyDescent="0.25">
      <c r="A348">
        <v>1000</v>
      </c>
      <c r="B348" s="150">
        <v>43470</v>
      </c>
      <c r="C348" s="10">
        <v>2000</v>
      </c>
      <c r="D348" s="190">
        <v>5.3550000000000004</v>
      </c>
      <c r="E348" s="39">
        <v>15.41</v>
      </c>
      <c r="F348" s="39">
        <f t="shared" si="59"/>
        <v>20110</v>
      </c>
      <c r="G348" s="39">
        <f t="shared" si="60"/>
        <v>10710</v>
      </c>
      <c r="H348" s="179">
        <f t="shared" si="61"/>
        <v>1.8776844070961716</v>
      </c>
      <c r="I348" s="39"/>
      <c r="J348" s="39"/>
      <c r="K348" s="39">
        <f t="shared" si="62"/>
        <v>34725.571000001626</v>
      </c>
      <c r="L348" s="39"/>
    </row>
    <row r="349" spans="1:12" x14ac:dyDescent="0.25">
      <c r="A349">
        <v>800</v>
      </c>
      <c r="B349" s="150">
        <v>43475</v>
      </c>
      <c r="C349" s="10">
        <v>1800</v>
      </c>
      <c r="D349" s="190">
        <v>4.1368</v>
      </c>
      <c r="E349" s="39">
        <v>16.350000000000001</v>
      </c>
      <c r="F349" s="39">
        <f t="shared" si="59"/>
        <v>21983.760000000002</v>
      </c>
      <c r="G349" s="39">
        <f t="shared" si="60"/>
        <v>7446.24</v>
      </c>
      <c r="H349" s="179">
        <f t="shared" si="61"/>
        <v>2.9523303036163218</v>
      </c>
      <c r="I349" s="39"/>
      <c r="J349" s="39"/>
      <c r="K349" s="39">
        <f t="shared" si="62"/>
        <v>36599.331000001628</v>
      </c>
      <c r="L349" s="39">
        <v>52.2</v>
      </c>
    </row>
    <row r="350" spans="1:12" x14ac:dyDescent="0.25">
      <c r="A350">
        <v>1000</v>
      </c>
      <c r="B350" s="150">
        <v>43479</v>
      </c>
      <c r="C350" s="357">
        <v>2000</v>
      </c>
      <c r="D350" s="764">
        <v>5.3029999999999999</v>
      </c>
      <c r="E350" s="39">
        <v>15.83</v>
      </c>
      <c r="F350" s="39">
        <f t="shared" si="59"/>
        <v>21054.000000000004</v>
      </c>
      <c r="G350" s="39">
        <f t="shared" si="60"/>
        <v>10606</v>
      </c>
      <c r="H350" s="179">
        <f t="shared" si="61"/>
        <v>1.9851027720158403</v>
      </c>
      <c r="I350" s="39"/>
      <c r="J350" s="39"/>
      <c r="K350" s="39">
        <f t="shared" si="62"/>
        <v>35669.571000001626</v>
      </c>
      <c r="L350" s="39">
        <v>51.11</v>
      </c>
    </row>
    <row r="351" spans="1:12" x14ac:dyDescent="0.25">
      <c r="A351">
        <v>1000</v>
      </c>
      <c r="B351" s="150">
        <v>43483</v>
      </c>
      <c r="C351" s="10">
        <v>1800</v>
      </c>
      <c r="D351" s="190">
        <v>4.1135000000000002</v>
      </c>
      <c r="E351" s="39">
        <v>16.010000000000002</v>
      </c>
      <c r="F351" s="39">
        <f t="shared" si="59"/>
        <v>21413.7</v>
      </c>
      <c r="G351" s="39">
        <f t="shared" si="60"/>
        <v>7404.3</v>
      </c>
      <c r="H351" s="179">
        <f t="shared" si="61"/>
        <v>2.8920627203111708</v>
      </c>
      <c r="I351" s="39"/>
      <c r="J351" s="39"/>
      <c r="K351" s="39">
        <f t="shared" si="62"/>
        <v>36029.271000001623</v>
      </c>
      <c r="L351" s="39"/>
    </row>
    <row r="352" spans="1:12" x14ac:dyDescent="0.25">
      <c r="A352">
        <v>1000</v>
      </c>
      <c r="B352" s="150">
        <v>43487</v>
      </c>
      <c r="C352" s="357">
        <v>2000</v>
      </c>
      <c r="D352" s="764">
        <v>5.27</v>
      </c>
      <c r="E352" s="39">
        <v>15.69</v>
      </c>
      <c r="F352" s="39">
        <f t="shared" si="59"/>
        <v>20840</v>
      </c>
      <c r="G352" s="39">
        <f t="shared" si="60"/>
        <v>10540</v>
      </c>
      <c r="H352" s="179">
        <f t="shared" si="61"/>
        <v>1.9772296015180266</v>
      </c>
      <c r="I352" s="39"/>
      <c r="J352" s="39"/>
      <c r="K352" s="39">
        <f t="shared" si="62"/>
        <v>35455.571000001626</v>
      </c>
      <c r="L352" s="39">
        <v>53.01</v>
      </c>
    </row>
    <row r="353" spans="1:12" ht="15" customHeight="1" x14ac:dyDescent="0.25">
      <c r="A353">
        <v>1000</v>
      </c>
      <c r="B353" s="150">
        <v>43490</v>
      </c>
      <c r="C353" s="10">
        <v>1800</v>
      </c>
      <c r="D353" s="190">
        <v>4.0690999999999997</v>
      </c>
      <c r="E353" s="39">
        <v>15.9</v>
      </c>
      <c r="F353" s="39">
        <f t="shared" si="59"/>
        <v>21295.62</v>
      </c>
      <c r="G353" s="39">
        <f t="shared" si="60"/>
        <v>7324.3799999999992</v>
      </c>
      <c r="H353" s="179">
        <f t="shared" si="61"/>
        <v>2.907497972524637</v>
      </c>
      <c r="I353" s="39"/>
      <c r="J353" s="39"/>
      <c r="K353" s="39">
        <f t="shared" si="62"/>
        <v>35911.191000001621</v>
      </c>
      <c r="L353" s="39">
        <v>53.55</v>
      </c>
    </row>
    <row r="354" spans="1:12" x14ac:dyDescent="0.25">
      <c r="A354">
        <v>1000</v>
      </c>
      <c r="B354" s="150">
        <v>43496</v>
      </c>
      <c r="C354" s="357">
        <v>2000</v>
      </c>
      <c r="D354" s="764">
        <v>5.242</v>
      </c>
      <c r="E354" s="39">
        <v>15.8</v>
      </c>
      <c r="F354" s="39">
        <f t="shared" si="59"/>
        <v>21116</v>
      </c>
      <c r="G354" s="39">
        <f t="shared" si="60"/>
        <v>10484</v>
      </c>
      <c r="H354" s="179">
        <f t="shared" si="61"/>
        <v>2.0141167493323158</v>
      </c>
      <c r="I354" s="39"/>
      <c r="J354" s="39"/>
      <c r="K354" s="39">
        <f t="shared" si="62"/>
        <v>35731.571000001626</v>
      </c>
      <c r="L354" s="39"/>
    </row>
    <row r="355" spans="1:12" x14ac:dyDescent="0.25">
      <c r="A355">
        <v>1400</v>
      </c>
      <c r="B355" s="150">
        <v>43498</v>
      </c>
      <c r="C355" s="10">
        <v>2200</v>
      </c>
      <c r="D355" s="190">
        <v>6.2388000000000003</v>
      </c>
      <c r="E355" s="39">
        <v>16</v>
      </c>
      <c r="F355" s="39">
        <f t="shared" si="59"/>
        <v>21474.639999999996</v>
      </c>
      <c r="G355" s="39">
        <f t="shared" si="60"/>
        <v>13725.36</v>
      </c>
      <c r="H355" s="179">
        <f t="shared" si="61"/>
        <v>1.5645957555940242</v>
      </c>
      <c r="I355" s="39"/>
      <c r="J355" s="39"/>
      <c r="K355" s="39">
        <f t="shared" ref="K355:K361" si="63">F355+$Q$10</f>
        <v>36090.211000001626</v>
      </c>
      <c r="L355" s="39">
        <v>55.26</v>
      </c>
    </row>
    <row r="356" spans="1:12" x14ac:dyDescent="0.25">
      <c r="A356">
        <v>1400</v>
      </c>
      <c r="B356" s="150">
        <v>43503</v>
      </c>
      <c r="C356" s="10">
        <v>2400</v>
      </c>
      <c r="D356" s="190">
        <v>6.9870000000000001</v>
      </c>
      <c r="E356" s="39">
        <v>15.27</v>
      </c>
      <c r="F356" s="39">
        <f t="shared" si="59"/>
        <v>19879.199999999997</v>
      </c>
      <c r="G356" s="39">
        <f t="shared" si="60"/>
        <v>16768.8</v>
      </c>
      <c r="H356" s="179">
        <f t="shared" si="61"/>
        <v>1.185487333619579</v>
      </c>
      <c r="I356" s="39" t="s">
        <v>1249</v>
      </c>
      <c r="J356" s="39"/>
      <c r="K356" s="39">
        <f t="shared" si="63"/>
        <v>34494.771000001623</v>
      </c>
      <c r="L356" s="39">
        <v>52.48</v>
      </c>
    </row>
    <row r="357" spans="1:12" x14ac:dyDescent="0.25">
      <c r="A357">
        <v>1000</v>
      </c>
      <c r="B357" s="150">
        <v>43510</v>
      </c>
      <c r="C357" s="357">
        <v>2000</v>
      </c>
      <c r="D357" s="764">
        <v>5.109</v>
      </c>
      <c r="E357" s="39">
        <v>16.91</v>
      </c>
      <c r="F357" s="39">
        <f t="shared" si="59"/>
        <v>23602</v>
      </c>
      <c r="G357" s="39">
        <f t="shared" si="60"/>
        <v>10218</v>
      </c>
      <c r="H357" s="179">
        <f t="shared" si="61"/>
        <v>2.3098453709140734</v>
      </c>
      <c r="I357" s="39"/>
      <c r="J357" s="39"/>
      <c r="K357" s="39">
        <f t="shared" si="63"/>
        <v>38217.571000001626</v>
      </c>
      <c r="L357" s="39">
        <v>54.6</v>
      </c>
    </row>
    <row r="358" spans="1:12" x14ac:dyDescent="0.25">
      <c r="A358">
        <v>1000</v>
      </c>
      <c r="B358" s="150">
        <v>43510</v>
      </c>
      <c r="C358" s="10">
        <v>1800</v>
      </c>
      <c r="D358" s="190">
        <v>3.79</v>
      </c>
      <c r="E358" s="39">
        <v>16.91</v>
      </c>
      <c r="F358" s="39">
        <f t="shared" si="59"/>
        <v>23616</v>
      </c>
      <c r="G358" s="39">
        <f t="shared" si="60"/>
        <v>6822</v>
      </c>
      <c r="H358" s="179">
        <f t="shared" si="61"/>
        <v>3.4617414248021112</v>
      </c>
      <c r="I358" s="39"/>
      <c r="J358" s="39"/>
      <c r="K358" s="39">
        <f t="shared" si="63"/>
        <v>38231.571000001626</v>
      </c>
      <c r="L358" s="39">
        <v>54.6</v>
      </c>
    </row>
    <row r="359" spans="1:12" x14ac:dyDescent="0.25">
      <c r="A359">
        <v>1800</v>
      </c>
      <c r="B359" s="150">
        <v>43535</v>
      </c>
      <c r="C359" s="10">
        <v>1800</v>
      </c>
      <c r="D359" s="190">
        <v>3.74</v>
      </c>
      <c r="E359" s="39">
        <v>16.57</v>
      </c>
      <c r="F359" s="39">
        <f t="shared" ref="F359:F366" si="64">C359*(E359-D359)</f>
        <v>23094</v>
      </c>
      <c r="G359" s="39">
        <f t="shared" ref="G359:G366" si="65">D359*C359</f>
        <v>6732</v>
      </c>
      <c r="H359" s="179">
        <f t="shared" ref="H359:H366" si="66">(E359-D359)/D359</f>
        <v>3.4304812834224596</v>
      </c>
      <c r="I359" s="39"/>
      <c r="J359" s="39"/>
      <c r="K359" s="39">
        <f t="shared" si="63"/>
        <v>37709.571000001626</v>
      </c>
      <c r="L359" s="39"/>
    </row>
    <row r="360" spans="1:12" x14ac:dyDescent="0.25">
      <c r="A360">
        <v>1700</v>
      </c>
      <c r="B360" s="150">
        <v>43544</v>
      </c>
      <c r="C360" s="10">
        <v>1700</v>
      </c>
      <c r="D360" s="190">
        <v>2.92</v>
      </c>
      <c r="E360" s="39">
        <v>17.68</v>
      </c>
      <c r="F360" s="39">
        <f t="shared" si="64"/>
        <v>25092</v>
      </c>
      <c r="G360" s="39">
        <f t="shared" si="65"/>
        <v>4964</v>
      </c>
      <c r="H360" s="179">
        <f t="shared" si="66"/>
        <v>5.0547945205479454</v>
      </c>
      <c r="I360" s="39"/>
      <c r="J360" s="39"/>
      <c r="K360" s="39">
        <f t="shared" si="63"/>
        <v>39707.571000001626</v>
      </c>
      <c r="L360" s="39"/>
    </row>
    <row r="361" spans="1:12" x14ac:dyDescent="0.25">
      <c r="A361">
        <v>1700</v>
      </c>
      <c r="B361" s="150">
        <v>43546</v>
      </c>
      <c r="C361" s="10">
        <v>1800</v>
      </c>
      <c r="D361" s="190">
        <v>3.7111999999999998</v>
      </c>
      <c r="E361" s="39">
        <v>16.68</v>
      </c>
      <c r="F361" s="39">
        <f t="shared" si="64"/>
        <v>23343.84</v>
      </c>
      <c r="G361" s="39">
        <f t="shared" si="65"/>
        <v>6680.16</v>
      </c>
      <c r="H361" s="179">
        <f t="shared" si="66"/>
        <v>3.4945031256736367</v>
      </c>
      <c r="I361" s="39"/>
      <c r="J361" s="39"/>
      <c r="K361" s="39">
        <f t="shared" si="63"/>
        <v>37959.411000001623</v>
      </c>
      <c r="L361" s="39">
        <v>58.84</v>
      </c>
    </row>
    <row r="362" spans="1:12" x14ac:dyDescent="0.25">
      <c r="A362">
        <v>1700</v>
      </c>
      <c r="B362" s="150">
        <v>43546</v>
      </c>
      <c r="C362" s="357">
        <v>2000</v>
      </c>
      <c r="D362" s="764">
        <v>5.0152999999999999</v>
      </c>
      <c r="E362" s="39">
        <v>16.68</v>
      </c>
      <c r="F362" s="39">
        <f t="shared" si="64"/>
        <v>23329.4</v>
      </c>
      <c r="G362" s="39">
        <f t="shared" si="65"/>
        <v>10030.6</v>
      </c>
      <c r="H362" s="179">
        <f t="shared" si="66"/>
        <v>2.3258229816760712</v>
      </c>
      <c r="I362" s="39"/>
      <c r="J362" s="39"/>
      <c r="K362" s="39">
        <f>F362+$Q$10</f>
        <v>37944.971000001628</v>
      </c>
      <c r="L362" s="39">
        <v>58.84</v>
      </c>
    </row>
    <row r="363" spans="1:12" x14ac:dyDescent="0.25">
      <c r="A363">
        <v>1400</v>
      </c>
      <c r="B363" s="150">
        <v>43556</v>
      </c>
      <c r="C363" s="10">
        <v>1700</v>
      </c>
      <c r="D363" s="190">
        <v>2.84</v>
      </c>
      <c r="E363" s="39">
        <v>17.39</v>
      </c>
      <c r="F363" s="39">
        <f t="shared" si="64"/>
        <v>24735</v>
      </c>
      <c r="G363" s="39">
        <f t="shared" si="65"/>
        <v>4828</v>
      </c>
      <c r="H363" s="179">
        <f t="shared" si="66"/>
        <v>5.1232394366197189</v>
      </c>
      <c r="I363" s="39"/>
      <c r="J363" s="39"/>
      <c r="K363" s="39">
        <f>F363+$Q$10</f>
        <v>39350.571000001626</v>
      </c>
      <c r="L363" s="39">
        <v>61.69</v>
      </c>
    </row>
    <row r="364" spans="1:12" ht="15" customHeight="1" x14ac:dyDescent="0.25">
      <c r="A364">
        <v>1400</v>
      </c>
      <c r="B364" s="150">
        <v>43558</v>
      </c>
      <c r="C364" s="357">
        <v>2000</v>
      </c>
      <c r="D364" s="764">
        <v>4.9612999999999996</v>
      </c>
      <c r="E364" s="39">
        <v>16.93</v>
      </c>
      <c r="F364" s="39">
        <f t="shared" si="64"/>
        <v>23937.4</v>
      </c>
      <c r="G364" s="39">
        <f t="shared" si="65"/>
        <v>9922.5999999999985</v>
      </c>
      <c r="H364" s="179">
        <f t="shared" si="66"/>
        <v>2.4124120694172899</v>
      </c>
      <c r="I364" s="39"/>
      <c r="J364" s="39"/>
      <c r="K364" s="39">
        <f>F364+$Q$10</f>
        <v>38552.971000001628</v>
      </c>
      <c r="L364" s="39"/>
    </row>
    <row r="365" spans="1:12" x14ac:dyDescent="0.25">
      <c r="A365">
        <v>1100</v>
      </c>
      <c r="B365" s="150">
        <v>43560</v>
      </c>
      <c r="C365" s="10">
        <v>1700</v>
      </c>
      <c r="D365" s="190">
        <v>2.72</v>
      </c>
      <c r="E365" s="39">
        <v>17.7</v>
      </c>
      <c r="F365" s="39">
        <f t="shared" si="64"/>
        <v>25465.999999999996</v>
      </c>
      <c r="G365" s="39">
        <f t="shared" si="65"/>
        <v>4624</v>
      </c>
      <c r="H365" s="179">
        <f t="shared" si="66"/>
        <v>5.5073529411764701</v>
      </c>
      <c r="I365" s="39"/>
      <c r="J365" s="39"/>
      <c r="K365" s="39">
        <f>F365+$Q$10</f>
        <v>40081.571000001626</v>
      </c>
      <c r="L365" s="39">
        <v>63.25</v>
      </c>
    </row>
    <row r="366" spans="1:12" x14ac:dyDescent="0.25">
      <c r="B366" s="150">
        <v>43566</v>
      </c>
      <c r="C366" s="10">
        <v>1900</v>
      </c>
      <c r="D366" s="190">
        <v>4.24</v>
      </c>
      <c r="E366" s="39">
        <v>17.190000000000001</v>
      </c>
      <c r="F366" s="39">
        <f t="shared" si="64"/>
        <v>24605.000000000004</v>
      </c>
      <c r="G366" s="39">
        <f t="shared" si="65"/>
        <v>8056</v>
      </c>
      <c r="H366" s="179">
        <f t="shared" si="66"/>
        <v>3.0542452830188682</v>
      </c>
      <c r="I366" s="39"/>
      <c r="J366" s="39"/>
      <c r="K366" s="39">
        <f>F366+$Q$10</f>
        <v>39220.571000001626</v>
      </c>
      <c r="L366" s="39">
        <v>63.68</v>
      </c>
    </row>
    <row r="367" spans="1:12" x14ac:dyDescent="0.25">
      <c r="B367" s="150"/>
      <c r="C367" s="10"/>
      <c r="D367" s="190"/>
      <c r="E367" s="39"/>
      <c r="F367" s="39"/>
      <c r="G367" s="39"/>
      <c r="H367" s="179"/>
      <c r="I367" s="39"/>
      <c r="J367" s="39"/>
      <c r="K367" s="39"/>
      <c r="L367" s="39"/>
    </row>
    <row r="368" spans="1:12" x14ac:dyDescent="0.25">
      <c r="B368" s="150"/>
      <c r="C368" s="10"/>
      <c r="D368" s="190"/>
      <c r="E368" s="39"/>
      <c r="F368" s="39"/>
      <c r="G368" s="39"/>
      <c r="H368" s="179"/>
      <c r="I368" s="39"/>
      <c r="J368" s="39"/>
      <c r="K368" s="39"/>
      <c r="L368" s="39"/>
    </row>
    <row r="369" spans="2:14" x14ac:dyDescent="0.25">
      <c r="B369" s="150"/>
      <c r="C369" s="10"/>
      <c r="D369" s="190"/>
      <c r="E369" s="39"/>
      <c r="F369" s="39"/>
      <c r="G369" s="39"/>
      <c r="H369" s="179"/>
      <c r="I369" s="39"/>
      <c r="J369" s="39"/>
      <c r="K369" s="39"/>
      <c r="L369" s="39"/>
    </row>
    <row r="370" spans="2:14" x14ac:dyDescent="0.25">
      <c r="B370" s="150"/>
      <c r="C370" s="10"/>
      <c r="D370" s="190"/>
      <c r="E370" s="39"/>
      <c r="F370" s="39"/>
      <c r="G370" s="39"/>
      <c r="H370" s="179"/>
      <c r="I370" s="39"/>
      <c r="J370" s="39"/>
      <c r="K370" s="39"/>
      <c r="L370" s="39"/>
    </row>
    <row r="372" spans="2:14" x14ac:dyDescent="0.25">
      <c r="B372" s="544" t="s">
        <v>113</v>
      </c>
      <c r="C372" s="414" t="s">
        <v>145</v>
      </c>
      <c r="D372" s="545" t="s">
        <v>144</v>
      </c>
      <c r="E372" s="416" t="s">
        <v>146</v>
      </c>
      <c r="F372" s="417" t="s">
        <v>65</v>
      </c>
      <c r="G372" s="418" t="s">
        <v>150</v>
      </c>
      <c r="H372" s="417" t="s">
        <v>88</v>
      </c>
      <c r="I372" s="418" t="s">
        <v>153</v>
      </c>
    </row>
    <row r="373" spans="2:14" x14ac:dyDescent="0.25">
      <c r="B373" s="546">
        <v>42305</v>
      </c>
      <c r="C373" s="298">
        <v>2000</v>
      </c>
      <c r="D373" s="547">
        <v>34.06</v>
      </c>
      <c r="E373" s="299">
        <v>17.68</v>
      </c>
      <c r="F373" s="299">
        <v>-32767.45</v>
      </c>
      <c r="G373" s="299">
        <f t="shared" ref="G373:G379" si="67">IF(C373=0, 0,D373*C373)</f>
        <v>68120</v>
      </c>
      <c r="H373" s="301">
        <f t="shared" ref="H373:H379" si="68">IF(C373=0, D373, (E373-D373)/D373)</f>
        <v>-0.48091603053435117</v>
      </c>
      <c r="I373" s="299"/>
    </row>
    <row r="374" spans="2:14" x14ac:dyDescent="0.25">
      <c r="B374" s="546">
        <v>42307</v>
      </c>
      <c r="C374" s="298">
        <v>0</v>
      </c>
      <c r="D374" s="547" t="s">
        <v>128</v>
      </c>
      <c r="E374" s="299">
        <v>17.55</v>
      </c>
      <c r="F374" s="299">
        <v>-30722.2</v>
      </c>
      <c r="G374" s="299">
        <f t="shared" si="67"/>
        <v>0</v>
      </c>
      <c r="H374" s="301" t="str">
        <f t="shared" si="68"/>
        <v>N/A</v>
      </c>
      <c r="I374" s="299"/>
    </row>
    <row r="375" spans="2:14" x14ac:dyDescent="0.25">
      <c r="B375" s="546">
        <v>42310</v>
      </c>
      <c r="C375" s="298">
        <v>0</v>
      </c>
      <c r="D375" s="547" t="s">
        <v>128</v>
      </c>
      <c r="E375" s="299">
        <v>19.010000000000002</v>
      </c>
      <c r="F375" s="299">
        <v>-30693.25</v>
      </c>
      <c r="G375" s="299">
        <f t="shared" si="67"/>
        <v>0</v>
      </c>
      <c r="H375" s="301" t="str">
        <f t="shared" si="68"/>
        <v>N/A</v>
      </c>
      <c r="I375" s="299"/>
    </row>
    <row r="376" spans="2:14" x14ac:dyDescent="0.25">
      <c r="B376" s="546">
        <v>42314</v>
      </c>
      <c r="C376" s="298">
        <v>2500</v>
      </c>
      <c r="D376" s="547">
        <v>30.24</v>
      </c>
      <c r="E376" s="299">
        <v>18.29</v>
      </c>
      <c r="F376" s="299">
        <v>-29878.25</v>
      </c>
      <c r="G376" s="299">
        <f t="shared" si="67"/>
        <v>75600</v>
      </c>
      <c r="H376" s="301">
        <f t="shared" si="68"/>
        <v>-0.39517195767195767</v>
      </c>
      <c r="I376" s="299"/>
    </row>
    <row r="377" spans="2:14" x14ac:dyDescent="0.25">
      <c r="B377" s="546">
        <v>42318</v>
      </c>
      <c r="C377" s="298">
        <v>0</v>
      </c>
      <c r="D377" s="547" t="s">
        <v>128</v>
      </c>
      <c r="E377" s="299">
        <v>18.78</v>
      </c>
      <c r="F377" s="299">
        <v>-28604.09</v>
      </c>
      <c r="G377" s="299">
        <f t="shared" si="67"/>
        <v>0</v>
      </c>
      <c r="H377" s="301" t="str">
        <f t="shared" si="68"/>
        <v>N/A</v>
      </c>
      <c r="I377" s="299"/>
      <c r="N377" s="70"/>
    </row>
    <row r="378" spans="2:14" x14ac:dyDescent="0.25">
      <c r="B378" s="546">
        <v>42328</v>
      </c>
      <c r="C378" s="298">
        <v>3078</v>
      </c>
      <c r="D378" s="547">
        <v>26.76</v>
      </c>
      <c r="E378" s="299">
        <v>17.440000000000001</v>
      </c>
      <c r="F378" s="299">
        <v>-28696.448999999906</v>
      </c>
      <c r="G378" s="299">
        <f t="shared" si="67"/>
        <v>82367.28</v>
      </c>
      <c r="H378" s="301">
        <f t="shared" si="68"/>
        <v>-0.34828101644245141</v>
      </c>
      <c r="I378" s="299"/>
    </row>
    <row r="379" spans="2:14" x14ac:dyDescent="0.25">
      <c r="B379" s="546">
        <v>42331</v>
      </c>
      <c r="C379" s="298">
        <v>0</v>
      </c>
      <c r="D379" s="547" t="s">
        <v>128</v>
      </c>
      <c r="E379" s="299">
        <v>17.53</v>
      </c>
      <c r="F379" s="299">
        <v>-28051.068999999901</v>
      </c>
      <c r="G379" s="299">
        <f t="shared" si="67"/>
        <v>0</v>
      </c>
      <c r="H379" s="301" t="str">
        <f t="shared" si="68"/>
        <v>N/A</v>
      </c>
      <c r="I379" s="299"/>
    </row>
    <row r="380" spans="2:14" x14ac:dyDescent="0.25">
      <c r="B380" s="546">
        <v>42335</v>
      </c>
      <c r="C380" s="298">
        <v>3078</v>
      </c>
      <c r="D380" s="547">
        <v>26.85</v>
      </c>
      <c r="E380" s="299">
        <v>17.73</v>
      </c>
      <c r="F380" s="299">
        <f>C380*(E380-D380)</f>
        <v>-28071.360000000004</v>
      </c>
      <c r="G380" s="299">
        <f>D380*C380</f>
        <v>82644.3</v>
      </c>
      <c r="H380" s="300">
        <f>(E380-D380)/D380</f>
        <v>-0.33966480446927377</v>
      </c>
      <c r="I380" s="299"/>
    </row>
    <row r="381" spans="2:14" x14ac:dyDescent="0.25">
      <c r="B381" s="546">
        <v>42335</v>
      </c>
      <c r="C381" s="298">
        <v>3578</v>
      </c>
      <c r="D381" s="547">
        <v>25.55</v>
      </c>
      <c r="E381" s="299">
        <v>17.440000000000001</v>
      </c>
      <c r="F381" s="299">
        <f t="shared" ref="F381:F412" si="69">C381*(E381-D381)</f>
        <v>-29017.579999999998</v>
      </c>
      <c r="G381" s="299">
        <f t="shared" ref="G381:G410" si="70">D381*C381</f>
        <v>91417.900000000009</v>
      </c>
      <c r="H381" s="300">
        <f t="shared" ref="H381:H410" si="71">(E381-D381)/D381</f>
        <v>-0.31741682974559682</v>
      </c>
      <c r="I381" s="299"/>
    </row>
    <row r="382" spans="2:14" x14ac:dyDescent="0.25">
      <c r="B382" s="546">
        <v>42340</v>
      </c>
      <c r="C382" s="298">
        <v>4178</v>
      </c>
      <c r="D382" s="547">
        <v>24.29</v>
      </c>
      <c r="E382" s="299">
        <v>16.670000000000002</v>
      </c>
      <c r="F382" s="299">
        <f t="shared" si="69"/>
        <v>-31836.35999999999</v>
      </c>
      <c r="G382" s="299">
        <f t="shared" si="70"/>
        <v>101483.62</v>
      </c>
      <c r="H382" s="300">
        <f t="shared" si="71"/>
        <v>-0.31370934540963352</v>
      </c>
      <c r="I382" s="299"/>
    </row>
    <row r="383" spans="2:14" x14ac:dyDescent="0.25">
      <c r="B383" s="546">
        <v>42342</v>
      </c>
      <c r="C383" s="298">
        <v>4678</v>
      </c>
      <c r="D383" s="547">
        <v>23.39</v>
      </c>
      <c r="E383" s="299">
        <v>16.12</v>
      </c>
      <c r="F383" s="299">
        <f t="shared" si="69"/>
        <v>-34009.06</v>
      </c>
      <c r="G383" s="299">
        <f t="shared" si="70"/>
        <v>109418.42</v>
      </c>
      <c r="H383" s="300">
        <f t="shared" si="71"/>
        <v>-0.31081658828559211</v>
      </c>
      <c r="I383" s="299"/>
    </row>
    <row r="384" spans="2:14" x14ac:dyDescent="0.25">
      <c r="B384" s="546">
        <v>42342</v>
      </c>
      <c r="C384" s="298">
        <v>4178</v>
      </c>
      <c r="D384" s="547">
        <v>24.26</v>
      </c>
      <c r="E384" s="299">
        <v>16.12</v>
      </c>
      <c r="F384" s="299">
        <f t="shared" si="69"/>
        <v>-34008.920000000006</v>
      </c>
      <c r="G384" s="299">
        <f t="shared" si="70"/>
        <v>101358.28000000001</v>
      </c>
      <c r="H384" s="300">
        <f t="shared" si="71"/>
        <v>-0.33553173948887055</v>
      </c>
      <c r="I384" s="299"/>
    </row>
    <row r="385" spans="2:14" ht="15" customHeight="1" x14ac:dyDescent="0.25">
      <c r="B385" s="546">
        <v>42345</v>
      </c>
      <c r="C385" s="298">
        <v>4678</v>
      </c>
      <c r="D385" s="547">
        <v>23.24</v>
      </c>
      <c r="E385" s="299">
        <v>14.78</v>
      </c>
      <c r="F385" s="299">
        <f t="shared" si="69"/>
        <v>-39575.879999999997</v>
      </c>
      <c r="G385" s="299">
        <f t="shared" si="70"/>
        <v>108716.71999999999</v>
      </c>
      <c r="H385" s="300">
        <f t="shared" si="71"/>
        <v>-0.36402753872633387</v>
      </c>
      <c r="I385" s="299"/>
    </row>
    <row r="386" spans="2:14" x14ac:dyDescent="0.25">
      <c r="B386" s="546">
        <v>42347</v>
      </c>
      <c r="C386" s="298">
        <v>4778</v>
      </c>
      <c r="D386" s="547">
        <v>23.06</v>
      </c>
      <c r="E386" s="299">
        <v>14.92</v>
      </c>
      <c r="F386" s="299">
        <f t="shared" si="69"/>
        <v>-38892.919999999991</v>
      </c>
      <c r="G386" s="299">
        <f t="shared" si="70"/>
        <v>110180.68</v>
      </c>
      <c r="H386" s="300">
        <f t="shared" si="71"/>
        <v>-0.3529921942758022</v>
      </c>
      <c r="I386" s="299"/>
    </row>
    <row r="387" spans="2:14" x14ac:dyDescent="0.25">
      <c r="B387" s="546">
        <v>42348</v>
      </c>
      <c r="C387" s="298">
        <v>4178</v>
      </c>
      <c r="D387" s="547">
        <v>24.23</v>
      </c>
      <c r="E387" s="299">
        <v>14.74</v>
      </c>
      <c r="F387" s="299">
        <f t="shared" si="69"/>
        <v>-39649.22</v>
      </c>
      <c r="G387" s="299">
        <f t="shared" si="70"/>
        <v>101232.94</v>
      </c>
      <c r="H387" s="300">
        <f t="shared" si="71"/>
        <v>-0.39166322740404458</v>
      </c>
      <c r="I387" s="299"/>
    </row>
    <row r="388" spans="2:14" x14ac:dyDescent="0.25">
      <c r="B388" s="546">
        <v>42349</v>
      </c>
      <c r="C388" s="298">
        <v>3678</v>
      </c>
      <c r="D388" s="547">
        <v>25.57</v>
      </c>
      <c r="E388" s="299">
        <v>14.34</v>
      </c>
      <c r="F388" s="299">
        <f t="shared" si="69"/>
        <v>-41303.94</v>
      </c>
      <c r="G388" s="299">
        <f t="shared" si="70"/>
        <v>94046.46</v>
      </c>
      <c r="H388" s="300">
        <f t="shared" si="71"/>
        <v>-0.43918654673445445</v>
      </c>
      <c r="I388" s="299"/>
    </row>
    <row r="389" spans="2:14" x14ac:dyDescent="0.25">
      <c r="B389" s="546">
        <v>42352</v>
      </c>
      <c r="C389" s="298">
        <v>4178</v>
      </c>
      <c r="D389" s="547">
        <v>24.18</v>
      </c>
      <c r="E389" s="299">
        <v>13.96</v>
      </c>
      <c r="F389" s="299">
        <f t="shared" si="69"/>
        <v>-42699.159999999996</v>
      </c>
      <c r="G389" s="299">
        <f t="shared" si="70"/>
        <v>101024.04</v>
      </c>
      <c r="H389" s="300">
        <f t="shared" si="71"/>
        <v>-0.42266335814722905</v>
      </c>
      <c r="I389" s="299"/>
    </row>
    <row r="390" spans="2:14" x14ac:dyDescent="0.25">
      <c r="B390" s="546">
        <v>42355</v>
      </c>
      <c r="C390" s="298">
        <v>4678</v>
      </c>
      <c r="D390" s="547">
        <v>22.98</v>
      </c>
      <c r="E390" s="299">
        <v>12.78</v>
      </c>
      <c r="F390" s="299">
        <f t="shared" si="69"/>
        <v>-47715.600000000006</v>
      </c>
      <c r="G390" s="299">
        <f t="shared" si="70"/>
        <v>107500.44</v>
      </c>
      <c r="H390" s="300">
        <f t="shared" si="71"/>
        <v>-0.44386422976501311</v>
      </c>
      <c r="I390" s="299"/>
    </row>
    <row r="391" spans="2:14" x14ac:dyDescent="0.25">
      <c r="B391" s="546">
        <v>42356</v>
      </c>
      <c r="C391" s="298">
        <v>5178</v>
      </c>
      <c r="D391" s="547">
        <v>21.99</v>
      </c>
      <c r="E391" s="299">
        <v>12.95</v>
      </c>
      <c r="F391" s="299">
        <f t="shared" si="69"/>
        <v>-46809.119999999995</v>
      </c>
      <c r="G391" s="299">
        <f t="shared" si="70"/>
        <v>113864.21999999999</v>
      </c>
      <c r="H391" s="300">
        <f t="shared" si="71"/>
        <v>-0.41109595270577537</v>
      </c>
      <c r="I391" s="299"/>
    </row>
    <row r="392" spans="2:14" x14ac:dyDescent="0.25">
      <c r="B392" s="546">
        <v>42356</v>
      </c>
      <c r="C392" s="298">
        <v>6178</v>
      </c>
      <c r="D392" s="547">
        <v>20.48</v>
      </c>
      <c r="E392" s="299">
        <v>12.76</v>
      </c>
      <c r="F392" s="299">
        <f t="shared" si="69"/>
        <v>-47694.16</v>
      </c>
      <c r="G392" s="299">
        <f t="shared" si="70"/>
        <v>126525.44</v>
      </c>
      <c r="H392" s="300">
        <f t="shared" si="71"/>
        <v>-0.376953125</v>
      </c>
      <c r="I392" s="299"/>
    </row>
    <row r="393" spans="2:14" x14ac:dyDescent="0.25">
      <c r="B393" s="546">
        <v>42356</v>
      </c>
      <c r="C393" s="298">
        <v>6400</v>
      </c>
      <c r="D393" s="547">
        <v>20.2</v>
      </c>
      <c r="E393" s="299">
        <v>12.68</v>
      </c>
      <c r="F393" s="299">
        <f t="shared" si="69"/>
        <v>-48128</v>
      </c>
      <c r="G393" s="299">
        <f t="shared" si="70"/>
        <v>129280</v>
      </c>
      <c r="H393" s="300">
        <f t="shared" si="71"/>
        <v>-0.37227722772277227</v>
      </c>
      <c r="I393" s="299"/>
    </row>
    <row r="394" spans="2:14" x14ac:dyDescent="0.25">
      <c r="B394" s="546">
        <v>42359</v>
      </c>
      <c r="C394" s="298">
        <v>5178</v>
      </c>
      <c r="D394" s="547">
        <v>21.96</v>
      </c>
      <c r="E394" s="299">
        <v>12.66</v>
      </c>
      <c r="F394" s="299">
        <f t="shared" si="69"/>
        <v>-48155.4</v>
      </c>
      <c r="G394" s="299">
        <f t="shared" si="70"/>
        <v>113708.88</v>
      </c>
      <c r="H394" s="300">
        <f t="shared" si="71"/>
        <v>-0.42349726775956287</v>
      </c>
      <c r="I394" s="299"/>
    </row>
    <row r="395" spans="2:14" x14ac:dyDescent="0.25">
      <c r="B395" s="546">
        <v>42361</v>
      </c>
      <c r="C395" s="298">
        <v>4178</v>
      </c>
      <c r="D395" s="547">
        <v>24.07</v>
      </c>
      <c r="E395" s="299">
        <v>13.96</v>
      </c>
      <c r="F395" s="299">
        <f t="shared" si="69"/>
        <v>-42239.579999999994</v>
      </c>
      <c r="G395" s="299">
        <f t="shared" si="70"/>
        <v>100564.46</v>
      </c>
      <c r="H395" s="300">
        <f t="shared" si="71"/>
        <v>-0.42002492729538843</v>
      </c>
      <c r="I395" s="299"/>
      <c r="N395" s="70"/>
    </row>
    <row r="396" spans="2:14" x14ac:dyDescent="0.25">
      <c r="B396" s="546">
        <v>42361</v>
      </c>
      <c r="C396" s="298">
        <v>4178</v>
      </c>
      <c r="D396" s="547">
        <v>24.03</v>
      </c>
      <c r="E396" s="299">
        <v>13.96</v>
      </c>
      <c r="F396" s="299">
        <f t="shared" si="69"/>
        <v>-42072.46</v>
      </c>
      <c r="G396" s="299">
        <f t="shared" si="70"/>
        <v>100397.34000000001</v>
      </c>
      <c r="H396" s="300">
        <f t="shared" si="71"/>
        <v>-0.41905950894714938</v>
      </c>
      <c r="I396" s="299"/>
    </row>
    <row r="397" spans="2:14" x14ac:dyDescent="0.25">
      <c r="B397" s="546">
        <v>42366</v>
      </c>
      <c r="C397" s="319">
        <v>6678</v>
      </c>
      <c r="D397" s="548">
        <v>19.91</v>
      </c>
      <c r="E397" s="299">
        <v>13.09</v>
      </c>
      <c r="F397" s="299">
        <f t="shared" si="69"/>
        <v>-45543.96</v>
      </c>
      <c r="G397" s="299">
        <f t="shared" si="70"/>
        <v>132958.98000000001</v>
      </c>
      <c r="H397" s="300">
        <f t="shared" si="71"/>
        <v>-0.34254143646408841</v>
      </c>
      <c r="I397" s="299"/>
    </row>
    <row r="398" spans="2:14" x14ac:dyDescent="0.25">
      <c r="B398" s="546">
        <v>42367</v>
      </c>
      <c r="C398" s="319">
        <v>8678</v>
      </c>
      <c r="D398" s="548">
        <v>18.32</v>
      </c>
      <c r="E398" s="299">
        <v>13.03</v>
      </c>
      <c r="F398" s="299">
        <f t="shared" si="69"/>
        <v>-45906.62000000001</v>
      </c>
      <c r="G398" s="299">
        <f t="shared" si="70"/>
        <v>158980.96</v>
      </c>
      <c r="H398" s="300">
        <f t="shared" si="71"/>
        <v>-0.28875545851528389</v>
      </c>
      <c r="I398" s="299"/>
    </row>
    <row r="399" spans="2:14" x14ac:dyDescent="0.25">
      <c r="B399" s="546">
        <v>42368</v>
      </c>
      <c r="C399" s="298">
        <v>9678</v>
      </c>
      <c r="D399" s="547">
        <v>17.73</v>
      </c>
      <c r="E399" s="299">
        <v>12.38</v>
      </c>
      <c r="F399" s="299">
        <f t="shared" si="69"/>
        <v>-51777.299999999996</v>
      </c>
      <c r="G399" s="299">
        <f t="shared" si="70"/>
        <v>171590.94</v>
      </c>
      <c r="H399" s="301">
        <f t="shared" si="71"/>
        <v>-0.30174844895657077</v>
      </c>
      <c r="I399" s="299"/>
    </row>
    <row r="400" spans="2:14" x14ac:dyDescent="0.25">
      <c r="B400" s="546">
        <v>42369</v>
      </c>
      <c r="C400" s="298">
        <v>8678</v>
      </c>
      <c r="D400" s="547">
        <v>18.312999999999999</v>
      </c>
      <c r="E400" s="299">
        <v>12.59</v>
      </c>
      <c r="F400" s="299">
        <f t="shared" si="69"/>
        <v>-49664.193999999989</v>
      </c>
      <c r="G400" s="299">
        <f t="shared" si="70"/>
        <v>158920.21399999998</v>
      </c>
      <c r="H400" s="301">
        <f t="shared" si="71"/>
        <v>-0.3125102386282968</v>
      </c>
      <c r="I400" s="299"/>
    </row>
    <row r="401" spans="2:9" x14ac:dyDescent="0.25">
      <c r="B401" s="546">
        <v>42374</v>
      </c>
      <c r="C401" s="298">
        <v>7678</v>
      </c>
      <c r="D401" s="547">
        <v>19.010000000000002</v>
      </c>
      <c r="E401" s="299">
        <v>12.76</v>
      </c>
      <c r="F401" s="299">
        <f t="shared" si="69"/>
        <v>-47987.500000000015</v>
      </c>
      <c r="G401" s="299">
        <f t="shared" si="70"/>
        <v>145958.78</v>
      </c>
      <c r="H401" s="301">
        <f t="shared" si="71"/>
        <v>-0.32877432930036832</v>
      </c>
      <c r="I401" s="299"/>
    </row>
    <row r="402" spans="2:9" x14ac:dyDescent="0.25">
      <c r="B402" s="546">
        <v>42375</v>
      </c>
      <c r="C402" s="298">
        <v>8678</v>
      </c>
      <c r="D402" s="547">
        <v>18.257000000000001</v>
      </c>
      <c r="E402" s="299">
        <v>12.76</v>
      </c>
      <c r="F402" s="299">
        <f t="shared" si="69"/>
        <v>-47702.966000000015</v>
      </c>
      <c r="G402" s="299">
        <f t="shared" si="70"/>
        <v>158434.24600000001</v>
      </c>
      <c r="H402" s="301">
        <f t="shared" si="71"/>
        <v>-0.30108999287944355</v>
      </c>
      <c r="I402" s="299"/>
    </row>
    <row r="403" spans="2:9" x14ac:dyDescent="0.25">
      <c r="B403" s="546">
        <v>42375</v>
      </c>
      <c r="C403" s="298">
        <v>9678</v>
      </c>
      <c r="D403" s="547">
        <v>17.579999999999998</v>
      </c>
      <c r="E403" s="299">
        <v>11.28</v>
      </c>
      <c r="F403" s="299">
        <f t="shared" si="69"/>
        <v>-60971.399999999987</v>
      </c>
      <c r="G403" s="299">
        <f t="shared" si="70"/>
        <v>170139.24</v>
      </c>
      <c r="H403" s="301">
        <f t="shared" si="71"/>
        <v>-0.35836177474402725</v>
      </c>
      <c r="I403" s="299"/>
    </row>
    <row r="404" spans="2:9" x14ac:dyDescent="0.25">
      <c r="B404" s="546">
        <v>42398</v>
      </c>
      <c r="C404" s="298">
        <v>9278</v>
      </c>
      <c r="D404" s="547">
        <v>17.93</v>
      </c>
      <c r="E404" s="299">
        <v>9.56</v>
      </c>
      <c r="F404" s="299">
        <f t="shared" si="69"/>
        <v>-77656.859999999986</v>
      </c>
      <c r="G404" s="299">
        <f t="shared" si="70"/>
        <v>166354.54</v>
      </c>
      <c r="H404" s="301">
        <f t="shared" si="71"/>
        <v>-0.46681539319576126</v>
      </c>
      <c r="I404" s="299"/>
    </row>
    <row r="405" spans="2:9" x14ac:dyDescent="0.25">
      <c r="B405" s="546">
        <v>42402</v>
      </c>
      <c r="C405" s="298">
        <v>9678</v>
      </c>
      <c r="D405" s="547">
        <v>17.559999999999999</v>
      </c>
      <c r="E405" s="299">
        <v>8.74</v>
      </c>
      <c r="F405" s="299">
        <f t="shared" si="69"/>
        <v>-85359.959999999992</v>
      </c>
      <c r="G405" s="299">
        <f t="shared" si="70"/>
        <v>169945.68</v>
      </c>
      <c r="H405" s="301">
        <f t="shared" si="71"/>
        <v>-0.50227790432801822</v>
      </c>
      <c r="I405" s="299"/>
    </row>
    <row r="406" spans="2:9" x14ac:dyDescent="0.25">
      <c r="B406" s="546">
        <v>42411</v>
      </c>
      <c r="C406" s="298">
        <v>9678</v>
      </c>
      <c r="D406" s="547">
        <v>17.553999999999998</v>
      </c>
      <c r="E406" s="299">
        <v>7.13</v>
      </c>
      <c r="F406" s="299">
        <f t="shared" si="69"/>
        <v>-100883.47199999999</v>
      </c>
      <c r="G406" s="299">
        <f t="shared" si="70"/>
        <v>169887.61199999999</v>
      </c>
      <c r="H406" s="300">
        <f t="shared" si="71"/>
        <v>-0.59382476928335426</v>
      </c>
      <c r="I406" s="299"/>
    </row>
    <row r="407" spans="2:9" ht="15" customHeight="1" x14ac:dyDescent="0.25">
      <c r="B407" s="546">
        <v>42412</v>
      </c>
      <c r="C407" s="298">
        <v>9678</v>
      </c>
      <c r="D407" s="547">
        <v>17.55</v>
      </c>
      <c r="E407" s="299">
        <v>7.46</v>
      </c>
      <c r="F407" s="299">
        <f t="shared" si="69"/>
        <v>-97651.02</v>
      </c>
      <c r="G407" s="299">
        <f t="shared" si="70"/>
        <v>169848.9</v>
      </c>
      <c r="H407" s="300">
        <f t="shared" si="71"/>
        <v>-0.57492877492877492</v>
      </c>
      <c r="I407" s="299"/>
    </row>
    <row r="408" spans="2:9" x14ac:dyDescent="0.25">
      <c r="B408" s="546">
        <v>42416</v>
      </c>
      <c r="C408" s="298">
        <v>9178</v>
      </c>
      <c r="D408" s="547">
        <v>18.084</v>
      </c>
      <c r="E408" s="299">
        <v>7.49</v>
      </c>
      <c r="F408" s="299">
        <f t="shared" si="69"/>
        <v>-97231.731999999989</v>
      </c>
      <c r="G408" s="299">
        <f t="shared" si="70"/>
        <v>165974.95199999999</v>
      </c>
      <c r="H408" s="300">
        <f t="shared" si="71"/>
        <v>-0.58582172085821715</v>
      </c>
      <c r="I408" s="299"/>
    </row>
    <row r="409" spans="2:9" x14ac:dyDescent="0.25">
      <c r="B409" s="546">
        <v>42416</v>
      </c>
      <c r="C409" s="298">
        <v>9678</v>
      </c>
      <c r="D409" s="547">
        <v>17.536999999999999</v>
      </c>
      <c r="E409" s="299">
        <v>7.49</v>
      </c>
      <c r="F409" s="299">
        <f t="shared" si="69"/>
        <v>-97234.865999999995</v>
      </c>
      <c r="G409" s="299">
        <f t="shared" si="70"/>
        <v>169723.08599999998</v>
      </c>
      <c r="H409" s="300">
        <f t="shared" si="71"/>
        <v>-0.57290300507498426</v>
      </c>
      <c r="I409" s="299"/>
    </row>
    <row r="410" spans="2:9" x14ac:dyDescent="0.25">
      <c r="B410" s="546">
        <v>42418</v>
      </c>
      <c r="C410" s="298">
        <v>13478</v>
      </c>
      <c r="D410" s="547">
        <v>14.673999999999999</v>
      </c>
      <c r="E410" s="299">
        <v>6.93</v>
      </c>
      <c r="F410" s="299">
        <f t="shared" si="69"/>
        <v>-104373.632</v>
      </c>
      <c r="G410" s="299">
        <f t="shared" si="70"/>
        <v>197776.17199999999</v>
      </c>
      <c r="H410" s="300">
        <f t="shared" si="71"/>
        <v>-0.52773613193403301</v>
      </c>
      <c r="I410" s="299"/>
    </row>
    <row r="411" spans="2:9" x14ac:dyDescent="0.25">
      <c r="B411" s="546">
        <v>42422</v>
      </c>
      <c r="C411" s="298">
        <v>10978</v>
      </c>
      <c r="D411" s="547">
        <v>16.314</v>
      </c>
      <c r="E411" s="299">
        <v>7.49</v>
      </c>
      <c r="F411" s="299">
        <f t="shared" si="69"/>
        <v>-96869.872000000003</v>
      </c>
      <c r="G411" s="299">
        <f>IF(C411=0, 0,D411*C411)</f>
        <v>179095.092</v>
      </c>
      <c r="H411" s="300">
        <f>IF(C411=0, D411, (E411-D411)/D411)</f>
        <v>-0.54088512933676591</v>
      </c>
      <c r="I411" s="299"/>
    </row>
    <row r="412" spans="2:9" x14ac:dyDescent="0.25">
      <c r="B412" s="546">
        <v>42422</v>
      </c>
      <c r="C412" s="298">
        <v>9978</v>
      </c>
      <c r="D412" s="547">
        <v>17.199000000000002</v>
      </c>
      <c r="E412" s="299">
        <v>7.49</v>
      </c>
      <c r="F412" s="299">
        <f t="shared" si="69"/>
        <v>-96876.402000000016</v>
      </c>
      <c r="G412" s="299">
        <f>IF(C412=0, 0,D412*C412)</f>
        <v>171611.622</v>
      </c>
      <c r="H412" s="300">
        <f>IF(C412=0, D412, (E412-D412)/D412)</f>
        <v>-0.56450956450956458</v>
      </c>
      <c r="I412" s="299"/>
    </row>
    <row r="413" spans="2:9" x14ac:dyDescent="0.25">
      <c r="B413" s="546">
        <v>42426</v>
      </c>
      <c r="C413" s="298">
        <v>9678</v>
      </c>
      <c r="D413" s="547">
        <v>17.489000000000001</v>
      </c>
      <c r="E413" s="299">
        <v>7.49</v>
      </c>
      <c r="F413" s="299">
        <f t="shared" ref="F413:F421" si="72">C413*(E413-D413)</f>
        <v>-96770.322</v>
      </c>
      <c r="G413" s="299">
        <f>IF(C413=0, 0,D413*C413)</f>
        <v>169258.54200000002</v>
      </c>
      <c r="H413" s="300">
        <f>IF(C413=0, D413, (E413-D413)/D413)</f>
        <v>-0.57173080221853734</v>
      </c>
      <c r="I413" s="299"/>
    </row>
    <row r="414" spans="2:9" ht="15" customHeight="1" x14ac:dyDescent="0.25">
      <c r="B414" s="546">
        <v>42426</v>
      </c>
      <c r="C414" s="298">
        <v>9178</v>
      </c>
      <c r="D414" s="547">
        <v>18.02</v>
      </c>
      <c r="E414" s="299">
        <v>7.76</v>
      </c>
      <c r="F414" s="299">
        <f t="shared" si="72"/>
        <v>-94166.28</v>
      </c>
      <c r="G414" s="299">
        <f t="shared" ref="G414:G421" si="73">IF(C414=0, 0,D414*C414)</f>
        <v>165387.56</v>
      </c>
      <c r="H414" s="300">
        <f t="shared" ref="H414:H421" si="74">IF(C414=0, D414, (E414-D414)/D414)</f>
        <v>-0.5693673695893452</v>
      </c>
      <c r="I414" s="299"/>
    </row>
    <row r="415" spans="2:9" x14ac:dyDescent="0.25">
      <c r="B415" s="546">
        <v>42426</v>
      </c>
      <c r="C415" s="298">
        <v>8178</v>
      </c>
      <c r="D415" s="547">
        <v>19.245999999999999</v>
      </c>
      <c r="E415" s="299">
        <v>8</v>
      </c>
      <c r="F415" s="299">
        <f t="shared" si="72"/>
        <v>-91969.787999999986</v>
      </c>
      <c r="G415" s="299">
        <f t="shared" si="73"/>
        <v>157393.788</v>
      </c>
      <c r="H415" s="300">
        <f t="shared" si="74"/>
        <v>-0.58432921126467829</v>
      </c>
      <c r="I415" s="299"/>
    </row>
    <row r="416" spans="2:9" x14ac:dyDescent="0.25">
      <c r="B416" s="546">
        <v>42426</v>
      </c>
      <c r="C416" s="298">
        <v>6678</v>
      </c>
      <c r="D416" s="547">
        <v>21.75</v>
      </c>
      <c r="E416" s="299">
        <v>8.1</v>
      </c>
      <c r="F416" s="299">
        <f t="shared" si="72"/>
        <v>-91154.7</v>
      </c>
      <c r="G416" s="299">
        <f t="shared" si="73"/>
        <v>145246.5</v>
      </c>
      <c r="H416" s="300">
        <f t="shared" si="74"/>
        <v>-0.62758620689655176</v>
      </c>
      <c r="I416" s="299"/>
    </row>
    <row r="417" spans="2:14" x14ac:dyDescent="0.25">
      <c r="B417" s="546">
        <v>42426</v>
      </c>
      <c r="C417" s="298">
        <v>8678</v>
      </c>
      <c r="D417" s="547">
        <v>18.568999999999999</v>
      </c>
      <c r="E417" s="299">
        <v>7.94</v>
      </c>
      <c r="F417" s="299">
        <f t="shared" si="72"/>
        <v>-92238.461999999985</v>
      </c>
      <c r="G417" s="299">
        <f t="shared" si="73"/>
        <v>161141.78199999998</v>
      </c>
      <c r="H417" s="300">
        <f t="shared" si="74"/>
        <v>-0.57240562227368186</v>
      </c>
      <c r="I417" s="299"/>
    </row>
    <row r="418" spans="2:14" x14ac:dyDescent="0.25">
      <c r="B418" s="546">
        <v>42429</v>
      </c>
      <c r="C418" s="298">
        <v>7678</v>
      </c>
      <c r="D418" s="547">
        <v>19.876000000000001</v>
      </c>
      <c r="E418" s="299">
        <v>8.2100000000000009</v>
      </c>
      <c r="F418" s="299">
        <f t="shared" si="72"/>
        <v>-89571.54800000001</v>
      </c>
      <c r="G418" s="299">
        <f t="shared" si="73"/>
        <v>152607.92800000001</v>
      </c>
      <c r="H418" s="300">
        <f t="shared" si="74"/>
        <v>-0.58693902193600322</v>
      </c>
      <c r="I418" s="299"/>
    </row>
    <row r="419" spans="2:14" x14ac:dyDescent="0.25">
      <c r="B419" s="546">
        <v>42429</v>
      </c>
      <c r="C419" s="298">
        <v>9678</v>
      </c>
      <c r="D419" s="547">
        <v>17.463000000000001</v>
      </c>
      <c r="E419" s="299">
        <v>8.2100000000000009</v>
      </c>
      <c r="F419" s="299">
        <f t="shared" si="72"/>
        <v>-89550.534</v>
      </c>
      <c r="G419" s="299">
        <f t="shared" si="73"/>
        <v>169006.91400000002</v>
      </c>
      <c r="H419" s="300">
        <f t="shared" si="74"/>
        <v>-0.5298631392086125</v>
      </c>
      <c r="I419" s="299"/>
    </row>
    <row r="420" spans="2:14" x14ac:dyDescent="0.25">
      <c r="B420" s="546">
        <v>42429</v>
      </c>
      <c r="C420" s="298">
        <v>9178</v>
      </c>
      <c r="D420" s="547">
        <v>17.981000000000002</v>
      </c>
      <c r="E420" s="299">
        <v>8.2100000000000009</v>
      </c>
      <c r="F420" s="299">
        <f t="shared" si="72"/>
        <v>-89678.238000000012</v>
      </c>
      <c r="G420" s="299">
        <f t="shared" si="73"/>
        <v>165029.61800000002</v>
      </c>
      <c r="H420" s="300">
        <f t="shared" si="74"/>
        <v>-0.5434069295367332</v>
      </c>
      <c r="I420" s="299"/>
    </row>
    <row r="421" spans="2:14" x14ac:dyDescent="0.25">
      <c r="B421" s="546">
        <v>42429</v>
      </c>
      <c r="C421" s="298">
        <v>9678</v>
      </c>
      <c r="D421" s="547">
        <v>17.459</v>
      </c>
      <c r="E421" s="299">
        <v>8.2100000000000009</v>
      </c>
      <c r="F421" s="299">
        <f t="shared" si="72"/>
        <v>-89511.821999999986</v>
      </c>
      <c r="G421" s="299">
        <f t="shared" si="73"/>
        <v>168968.20199999999</v>
      </c>
      <c r="H421" s="300">
        <f t="shared" si="74"/>
        <v>-0.5297554270004009</v>
      </c>
      <c r="I421" s="299"/>
    </row>
    <row r="422" spans="2:14" x14ac:dyDescent="0.25">
      <c r="B422" s="546">
        <v>42429</v>
      </c>
      <c r="C422" s="298">
        <v>9178</v>
      </c>
      <c r="D422" s="547">
        <v>17.975999999999999</v>
      </c>
      <c r="E422" s="299">
        <v>8.2100000000000009</v>
      </c>
      <c r="F422" s="299">
        <f t="shared" ref="F422:F433" si="75">C422*(E422-D422)</f>
        <v>-89632.347999999984</v>
      </c>
      <c r="G422" s="299">
        <f t="shared" ref="G422:G433" si="76">IF(C422=0, 0,D422*C422)</f>
        <v>164983.728</v>
      </c>
      <c r="H422" s="300">
        <f t="shared" ref="H422:H473" si="77">IF(C422=0, D422, (E422-D422)/D422)</f>
        <v>-0.54327992879394738</v>
      </c>
      <c r="I422" s="299" t="s">
        <v>185</v>
      </c>
    </row>
    <row r="423" spans="2:14" x14ac:dyDescent="0.25">
      <c r="B423" s="546">
        <v>42430</v>
      </c>
      <c r="C423" s="319">
        <v>10178</v>
      </c>
      <c r="D423" s="548">
        <v>16.974</v>
      </c>
      <c r="E423" s="299">
        <v>7.8</v>
      </c>
      <c r="F423" s="299">
        <f t="shared" si="75"/>
        <v>-93372.971999999994</v>
      </c>
      <c r="G423" s="299">
        <f t="shared" si="76"/>
        <v>172761.372</v>
      </c>
      <c r="H423" s="300">
        <f t="shared" si="77"/>
        <v>-0.54047366560622123</v>
      </c>
      <c r="I423" s="299"/>
    </row>
    <row r="424" spans="2:14" ht="15" customHeight="1" x14ac:dyDescent="0.25">
      <c r="B424" s="546">
        <v>42430</v>
      </c>
      <c r="C424" s="319">
        <v>9678</v>
      </c>
      <c r="D424" s="548">
        <v>17.440000000000001</v>
      </c>
      <c r="E424" s="299">
        <v>7.96</v>
      </c>
      <c r="F424" s="299">
        <f t="shared" si="75"/>
        <v>-91747.44</v>
      </c>
      <c r="G424" s="299">
        <f t="shared" si="76"/>
        <v>168784.32</v>
      </c>
      <c r="H424" s="300">
        <f t="shared" si="77"/>
        <v>-0.54357798165137616</v>
      </c>
      <c r="I424" s="299"/>
    </row>
    <row r="425" spans="2:14" x14ac:dyDescent="0.25">
      <c r="B425" s="546">
        <v>42431</v>
      </c>
      <c r="C425" s="298">
        <v>8678</v>
      </c>
      <c r="D425" s="547">
        <v>18.405999999999999</v>
      </c>
      <c r="E425" s="299">
        <v>9.1</v>
      </c>
      <c r="F425" s="299">
        <f t="shared" si="75"/>
        <v>-80757.467999999993</v>
      </c>
      <c r="G425" s="299">
        <f t="shared" si="76"/>
        <v>159727.26799999998</v>
      </c>
      <c r="H425" s="301">
        <f t="shared" si="77"/>
        <v>-0.50559600130392257</v>
      </c>
      <c r="I425" s="299"/>
    </row>
    <row r="426" spans="2:14" x14ac:dyDescent="0.25">
      <c r="B426" s="546">
        <v>42432</v>
      </c>
      <c r="C426" s="298">
        <v>9278</v>
      </c>
      <c r="D426" s="547">
        <v>17.771999999999998</v>
      </c>
      <c r="E426" s="299">
        <v>9.9700000000000006</v>
      </c>
      <c r="F426" s="299">
        <f t="shared" si="75"/>
        <v>-72386.955999999976</v>
      </c>
      <c r="G426" s="299">
        <f t="shared" si="76"/>
        <v>164888.61599999998</v>
      </c>
      <c r="H426" s="301">
        <f t="shared" si="77"/>
        <v>-0.43900517668242173</v>
      </c>
      <c r="I426" s="299"/>
      <c r="N426" s="29"/>
    </row>
    <row r="427" spans="2:14" x14ac:dyDescent="0.25">
      <c r="B427" s="546">
        <v>42433</v>
      </c>
      <c r="C427" s="298">
        <v>9278</v>
      </c>
      <c r="D427" s="547">
        <v>17.771999999999998</v>
      </c>
      <c r="E427" s="299">
        <v>11</v>
      </c>
      <c r="F427" s="299">
        <f t="shared" si="75"/>
        <v>-62830.615999999987</v>
      </c>
      <c r="G427" s="299">
        <f t="shared" si="76"/>
        <v>164888.61599999998</v>
      </c>
      <c r="H427" s="301">
        <f t="shared" si="77"/>
        <v>-0.38104884087328378</v>
      </c>
      <c r="I427" s="299"/>
    </row>
    <row r="428" spans="2:14" x14ac:dyDescent="0.25">
      <c r="B428" s="546">
        <v>42439</v>
      </c>
      <c r="C428" s="298">
        <v>9278</v>
      </c>
      <c r="D428" s="547">
        <v>17.718</v>
      </c>
      <c r="E428" s="299">
        <v>10.59</v>
      </c>
      <c r="F428" s="299">
        <f t="shared" si="75"/>
        <v>-66133.584000000003</v>
      </c>
      <c r="G428" s="299">
        <f t="shared" si="76"/>
        <v>164387.60399999999</v>
      </c>
      <c r="H428" s="301">
        <f t="shared" si="77"/>
        <v>-0.40230274297324753</v>
      </c>
      <c r="I428" s="299" t="s">
        <v>184</v>
      </c>
    </row>
    <row r="429" spans="2:14" x14ac:dyDescent="0.25">
      <c r="B429" s="546">
        <v>42440</v>
      </c>
      <c r="C429" s="298">
        <v>9278</v>
      </c>
      <c r="D429" s="547">
        <v>17.712</v>
      </c>
      <c r="E429" s="299">
        <v>11.12</v>
      </c>
      <c r="F429" s="299">
        <f t="shared" si="75"/>
        <v>-61160.576000000008</v>
      </c>
      <c r="G429" s="299">
        <f t="shared" si="76"/>
        <v>164331.93599999999</v>
      </c>
      <c r="H429" s="301">
        <f t="shared" si="77"/>
        <v>-0.37217705510388438</v>
      </c>
      <c r="I429" s="299"/>
    </row>
    <row r="430" spans="2:14" x14ac:dyDescent="0.25">
      <c r="B430" s="546">
        <v>42446</v>
      </c>
      <c r="C430" s="298">
        <v>9278</v>
      </c>
      <c r="D430" s="547">
        <v>17.704999999999998</v>
      </c>
      <c r="E430" s="299">
        <v>11.45</v>
      </c>
      <c r="F430" s="299">
        <f t="shared" si="75"/>
        <v>-58033.889999999992</v>
      </c>
      <c r="G430" s="299">
        <f t="shared" si="76"/>
        <v>164266.99</v>
      </c>
      <c r="H430" s="301">
        <f t="shared" si="77"/>
        <v>-0.353290031064671</v>
      </c>
      <c r="I430" s="299"/>
    </row>
    <row r="431" spans="2:14" ht="15" customHeight="1" x14ac:dyDescent="0.25">
      <c r="B431" s="546">
        <v>42447</v>
      </c>
      <c r="C431" s="298">
        <v>7928</v>
      </c>
      <c r="D431" s="547">
        <v>18.734999999999999</v>
      </c>
      <c r="E431" s="299">
        <v>11.63</v>
      </c>
      <c r="F431" s="299">
        <f t="shared" si="75"/>
        <v>-56328.439999999988</v>
      </c>
      <c r="G431" s="299">
        <f t="shared" si="76"/>
        <v>148531.07999999999</v>
      </c>
      <c r="H431" s="301">
        <f t="shared" si="77"/>
        <v>-0.37923672271150249</v>
      </c>
      <c r="I431" s="299"/>
    </row>
    <row r="432" spans="2:14" x14ac:dyDescent="0.25">
      <c r="B432" s="546">
        <v>42450</v>
      </c>
      <c r="C432" s="298">
        <v>9278</v>
      </c>
      <c r="D432" s="547">
        <v>17.670000000000002</v>
      </c>
      <c r="E432" s="299">
        <v>11.43</v>
      </c>
      <c r="F432" s="299">
        <f t="shared" si="75"/>
        <v>-57894.720000000016</v>
      </c>
      <c r="G432" s="299">
        <f t="shared" si="76"/>
        <v>163942.26</v>
      </c>
      <c r="H432" s="300">
        <f t="shared" si="77"/>
        <v>-0.35314091680814946</v>
      </c>
      <c r="I432" s="299"/>
    </row>
    <row r="433" spans="2:9" x14ac:dyDescent="0.25">
      <c r="B433" s="546">
        <v>42451</v>
      </c>
      <c r="C433" s="298">
        <v>9628</v>
      </c>
      <c r="D433" s="547">
        <v>17.428000000000001</v>
      </c>
      <c r="E433" s="299">
        <v>11.31</v>
      </c>
      <c r="F433" s="299">
        <f t="shared" si="75"/>
        <v>-58904.104000000007</v>
      </c>
      <c r="G433" s="299">
        <f t="shared" si="76"/>
        <v>167796.78400000001</v>
      </c>
      <c r="H433" s="300">
        <f t="shared" si="77"/>
        <v>-0.35104429653431263</v>
      </c>
      <c r="I433" s="299"/>
    </row>
    <row r="434" spans="2:9" x14ac:dyDescent="0.25">
      <c r="B434" s="546">
        <v>42453</v>
      </c>
      <c r="C434" s="298">
        <v>13278</v>
      </c>
      <c r="D434" s="547">
        <v>15.5565</v>
      </c>
      <c r="E434" s="299">
        <v>10.29</v>
      </c>
      <c r="F434" s="299">
        <f t="shared" ref="F434:F473" si="78">C434*(E434-D434)</f>
        <v>-69928.587000000014</v>
      </c>
      <c r="G434" s="299">
        <f t="shared" ref="G434:G473" si="79">IF(C434=0, 0,D434*C434)</f>
        <v>206559.20699999999</v>
      </c>
      <c r="H434" s="300">
        <f t="shared" si="77"/>
        <v>-0.33854016006171056</v>
      </c>
      <c r="I434" s="299"/>
    </row>
    <row r="435" spans="2:9" x14ac:dyDescent="0.25">
      <c r="B435" s="546">
        <v>42459</v>
      </c>
      <c r="C435" s="298">
        <v>11278</v>
      </c>
      <c r="D435" s="547">
        <v>16.408899999999999</v>
      </c>
      <c r="E435" s="299">
        <v>10.53</v>
      </c>
      <c r="F435" s="299">
        <f t="shared" si="78"/>
        <v>-66302.234199999992</v>
      </c>
      <c r="G435" s="299">
        <f t="shared" si="79"/>
        <v>185059.5742</v>
      </c>
      <c r="H435" s="300">
        <f t="shared" si="77"/>
        <v>-0.35827508242478168</v>
      </c>
      <c r="I435" s="299"/>
    </row>
    <row r="436" spans="2:9" x14ac:dyDescent="0.25">
      <c r="B436" s="546">
        <v>42460</v>
      </c>
      <c r="C436" s="298">
        <v>9678</v>
      </c>
      <c r="D436" s="547">
        <v>17.311699999999998</v>
      </c>
      <c r="E436" s="299">
        <v>11.14</v>
      </c>
      <c r="F436" s="299">
        <f t="shared" si="78"/>
        <v>-59729.712599999977</v>
      </c>
      <c r="G436" s="299">
        <f t="shared" si="79"/>
        <v>167542.63259999998</v>
      </c>
      <c r="H436" s="300">
        <f t="shared" si="77"/>
        <v>-0.35650456049954643</v>
      </c>
      <c r="I436" s="299"/>
    </row>
    <row r="437" spans="2:9" ht="15" customHeight="1" x14ac:dyDescent="0.25">
      <c r="B437" s="546">
        <v>42461</v>
      </c>
      <c r="C437" s="298">
        <v>11678</v>
      </c>
      <c r="D437" s="547">
        <v>16.116</v>
      </c>
      <c r="E437" s="299">
        <v>10.53</v>
      </c>
      <c r="F437" s="299">
        <f t="shared" si="78"/>
        <v>-65233.308000000005</v>
      </c>
      <c r="G437" s="299">
        <f t="shared" si="79"/>
        <v>188202.64799999999</v>
      </c>
      <c r="H437" s="300">
        <f t="shared" si="77"/>
        <v>-0.34661206254653765</v>
      </c>
      <c r="I437" s="299"/>
    </row>
    <row r="438" spans="2:9" x14ac:dyDescent="0.25">
      <c r="B438" s="546">
        <v>42461</v>
      </c>
      <c r="C438" s="298">
        <v>9678</v>
      </c>
      <c r="D438" s="547">
        <v>17.266200000000001</v>
      </c>
      <c r="E438" s="299">
        <v>10.56</v>
      </c>
      <c r="F438" s="299">
        <f t="shared" si="78"/>
        <v>-64902.603600000009</v>
      </c>
      <c r="G438" s="299">
        <f t="shared" si="79"/>
        <v>167102.28360000002</v>
      </c>
      <c r="H438" s="300">
        <f t="shared" si="77"/>
        <v>-0.388400458699656</v>
      </c>
      <c r="I438" s="299"/>
    </row>
    <row r="439" spans="2:9" x14ac:dyDescent="0.25">
      <c r="B439" s="546">
        <v>42464</v>
      </c>
      <c r="C439" s="298">
        <v>9778</v>
      </c>
      <c r="D439" s="547">
        <v>17.196100000000001</v>
      </c>
      <c r="E439" s="299">
        <v>10.4</v>
      </c>
      <c r="F439" s="299">
        <f t="shared" si="78"/>
        <v>-66452.265800000008</v>
      </c>
      <c r="G439" s="299">
        <f t="shared" si="79"/>
        <v>168143.46580000001</v>
      </c>
      <c r="H439" s="300">
        <f t="shared" si="77"/>
        <v>-0.3952117049796175</v>
      </c>
      <c r="I439" s="299"/>
    </row>
    <row r="440" spans="2:9" x14ac:dyDescent="0.25">
      <c r="B440" s="546">
        <v>42465</v>
      </c>
      <c r="C440" s="298">
        <v>9678</v>
      </c>
      <c r="D440" s="547">
        <v>17.262699999999999</v>
      </c>
      <c r="E440" s="299">
        <v>10.63</v>
      </c>
      <c r="F440" s="299">
        <f t="shared" si="78"/>
        <v>-64191.270599999982</v>
      </c>
      <c r="G440" s="299">
        <f t="shared" si="79"/>
        <v>167068.4106</v>
      </c>
      <c r="H440" s="300">
        <f t="shared" si="77"/>
        <v>-0.38422147172806098</v>
      </c>
      <c r="I440" s="299"/>
    </row>
    <row r="441" spans="2:9" x14ac:dyDescent="0.25">
      <c r="B441" s="546">
        <v>42469</v>
      </c>
      <c r="C441" s="298">
        <v>8678</v>
      </c>
      <c r="D441" s="547">
        <v>17.895700000000001</v>
      </c>
      <c r="E441" s="299">
        <v>11.78</v>
      </c>
      <c r="F441" s="299">
        <f t="shared" si="78"/>
        <v>-53072.044600000016</v>
      </c>
      <c r="G441" s="299">
        <f t="shared" si="79"/>
        <v>155298.88460000002</v>
      </c>
      <c r="H441" s="300">
        <f t="shared" si="77"/>
        <v>-0.34174131215878684</v>
      </c>
      <c r="I441" s="299"/>
    </row>
    <row r="442" spans="2:9" x14ac:dyDescent="0.25">
      <c r="B442" s="546">
        <v>42471</v>
      </c>
      <c r="C442" s="298">
        <v>9678</v>
      </c>
      <c r="D442" s="547">
        <v>17.2514</v>
      </c>
      <c r="E442" s="299">
        <v>11.67</v>
      </c>
      <c r="F442" s="299">
        <f t="shared" si="78"/>
        <v>-54016.789200000007</v>
      </c>
      <c r="G442" s="299">
        <f t="shared" si="79"/>
        <v>166959.04920000001</v>
      </c>
      <c r="H442" s="300">
        <f t="shared" si="77"/>
        <v>-0.32353316252593994</v>
      </c>
      <c r="I442" s="299"/>
    </row>
    <row r="443" spans="2:9" x14ac:dyDescent="0.25">
      <c r="B443" s="546">
        <v>42472</v>
      </c>
      <c r="C443" s="298">
        <v>8288</v>
      </c>
      <c r="D443" s="547">
        <v>17.96</v>
      </c>
      <c r="E443" s="299">
        <v>13.05</v>
      </c>
      <c r="F443" s="299">
        <f t="shared" si="78"/>
        <v>-40694.080000000002</v>
      </c>
      <c r="G443" s="299">
        <f t="shared" si="79"/>
        <v>148852.48000000001</v>
      </c>
      <c r="H443" s="300">
        <f t="shared" si="77"/>
        <v>-0.27338530066815142</v>
      </c>
      <c r="I443" s="299"/>
    </row>
    <row r="444" spans="2:9" x14ac:dyDescent="0.25">
      <c r="B444" s="546">
        <v>42473</v>
      </c>
      <c r="C444" s="298">
        <v>9258</v>
      </c>
      <c r="D444" s="547">
        <v>17.415800000000001</v>
      </c>
      <c r="E444" s="299">
        <v>12.92</v>
      </c>
      <c r="F444" s="299">
        <f t="shared" si="78"/>
        <v>-41622.116400000006</v>
      </c>
      <c r="G444" s="299">
        <f t="shared" si="79"/>
        <v>161235.47640000001</v>
      </c>
      <c r="H444" s="300">
        <f t="shared" si="77"/>
        <v>-0.2581449029042594</v>
      </c>
      <c r="I444" s="299"/>
    </row>
    <row r="445" spans="2:9" x14ac:dyDescent="0.25">
      <c r="B445" s="546">
        <v>42474</v>
      </c>
      <c r="C445" s="298">
        <v>9678</v>
      </c>
      <c r="D445" s="547">
        <v>17.2135</v>
      </c>
      <c r="E445" s="299">
        <v>13.11</v>
      </c>
      <c r="F445" s="299">
        <f t="shared" si="78"/>
        <v>-39713.673000000003</v>
      </c>
      <c r="G445" s="299">
        <f t="shared" si="79"/>
        <v>166592.253</v>
      </c>
      <c r="H445" s="300">
        <f t="shared" si="77"/>
        <v>-0.23838847416272113</v>
      </c>
      <c r="I445" s="299"/>
    </row>
    <row r="446" spans="2:9" x14ac:dyDescent="0.25">
      <c r="B446" s="546">
        <v>42474</v>
      </c>
      <c r="C446" s="298">
        <v>9178</v>
      </c>
      <c r="D446" s="547">
        <v>17.433299999999999</v>
      </c>
      <c r="E446" s="299">
        <v>13.11</v>
      </c>
      <c r="F446" s="299">
        <f t="shared" si="78"/>
        <v>-39679.2474</v>
      </c>
      <c r="G446" s="299">
        <f t="shared" si="79"/>
        <v>160002.82739999998</v>
      </c>
      <c r="H446" s="300">
        <f t="shared" si="77"/>
        <v>-0.24799091394056202</v>
      </c>
      <c r="I446" s="299"/>
    </row>
    <row r="447" spans="2:9" x14ac:dyDescent="0.25">
      <c r="B447" s="546">
        <v>42475</v>
      </c>
      <c r="C447" s="298">
        <v>9678</v>
      </c>
      <c r="D447" s="547">
        <v>17.205100000000002</v>
      </c>
      <c r="E447" s="299">
        <v>13.01</v>
      </c>
      <c r="F447" s="299">
        <f t="shared" si="78"/>
        <v>-40600.177800000019</v>
      </c>
      <c r="G447" s="299">
        <f t="shared" si="79"/>
        <v>166510.9578</v>
      </c>
      <c r="H447" s="300">
        <f t="shared" si="77"/>
        <v>-0.24382886469709572</v>
      </c>
      <c r="I447" s="299"/>
    </row>
    <row r="448" spans="2:9" x14ac:dyDescent="0.25">
      <c r="B448" s="546">
        <v>42478</v>
      </c>
      <c r="C448" s="298">
        <v>9178</v>
      </c>
      <c r="D448" s="547">
        <v>17.412400000000002</v>
      </c>
      <c r="E448" s="299">
        <v>13.36</v>
      </c>
      <c r="F448" s="299">
        <f t="shared" si="78"/>
        <v>-37192.92720000002</v>
      </c>
      <c r="G448" s="299">
        <f t="shared" si="79"/>
        <v>159811.00720000002</v>
      </c>
      <c r="H448" s="300">
        <f t="shared" si="77"/>
        <v>-0.232730697663734</v>
      </c>
      <c r="I448" s="299"/>
    </row>
    <row r="449" spans="2:9" x14ac:dyDescent="0.25">
      <c r="B449" s="546">
        <v>42484</v>
      </c>
      <c r="C449" s="319">
        <v>9178</v>
      </c>
      <c r="D449" s="548">
        <v>17.412400000000002</v>
      </c>
      <c r="E449" s="299">
        <v>14.34</v>
      </c>
      <c r="F449" s="299">
        <f t="shared" si="78"/>
        <v>-28198.487200000018</v>
      </c>
      <c r="G449" s="299">
        <f t="shared" si="79"/>
        <v>159811.00720000002</v>
      </c>
      <c r="H449" s="300">
        <f t="shared" si="77"/>
        <v>-0.17644896740254082</v>
      </c>
      <c r="I449" s="299"/>
    </row>
    <row r="450" spans="2:9" x14ac:dyDescent="0.25">
      <c r="B450" s="546">
        <v>42485</v>
      </c>
      <c r="C450" s="319">
        <v>9678</v>
      </c>
      <c r="D450" s="548">
        <v>17.233499999999999</v>
      </c>
      <c r="E450" s="299">
        <v>13.83</v>
      </c>
      <c r="F450" s="299">
        <f t="shared" si="78"/>
        <v>-32939.072999999997</v>
      </c>
      <c r="G450" s="299">
        <f t="shared" si="79"/>
        <v>166785.81299999999</v>
      </c>
      <c r="H450" s="300">
        <f t="shared" si="77"/>
        <v>-0.19749325441726867</v>
      </c>
      <c r="I450" s="299"/>
    </row>
    <row r="451" spans="2:9" x14ac:dyDescent="0.25">
      <c r="B451" s="546">
        <v>42486</v>
      </c>
      <c r="C451" s="298">
        <v>9178</v>
      </c>
      <c r="D451" s="547">
        <v>17.390599999999999</v>
      </c>
      <c r="E451" s="299">
        <v>14.44</v>
      </c>
      <c r="F451" s="299">
        <f t="shared" si="78"/>
        <v>-27080.606799999998</v>
      </c>
      <c r="G451" s="299">
        <f t="shared" si="79"/>
        <v>159610.92679999999</v>
      </c>
      <c r="H451" s="301">
        <f t="shared" si="77"/>
        <v>-0.16966637148804525</v>
      </c>
      <c r="I451" s="299"/>
    </row>
    <row r="452" spans="2:9" x14ac:dyDescent="0.25">
      <c r="B452" s="546">
        <v>42487</v>
      </c>
      <c r="C452" s="298">
        <v>9178</v>
      </c>
      <c r="D452" s="547">
        <v>17.376300000000001</v>
      </c>
      <c r="E452" s="299">
        <v>14.84</v>
      </c>
      <c r="F452" s="299">
        <f t="shared" si="78"/>
        <v>-23278.161400000005</v>
      </c>
      <c r="G452" s="299">
        <f t="shared" si="79"/>
        <v>159479.6814</v>
      </c>
      <c r="H452" s="301">
        <f t="shared" si="77"/>
        <v>-0.14596317973331496</v>
      </c>
      <c r="I452" s="299"/>
    </row>
    <row r="453" spans="2:9" x14ac:dyDescent="0.25">
      <c r="B453" s="546">
        <v>42488</v>
      </c>
      <c r="C453" s="298">
        <v>9678</v>
      </c>
      <c r="D453" s="547">
        <v>17.2287</v>
      </c>
      <c r="E453" s="299">
        <v>14.35</v>
      </c>
      <c r="F453" s="299">
        <f t="shared" si="78"/>
        <v>-27860.058600000004</v>
      </c>
      <c r="G453" s="299">
        <f t="shared" si="79"/>
        <v>166739.35860000001</v>
      </c>
      <c r="H453" s="301">
        <f t="shared" si="77"/>
        <v>-0.16708747612994598</v>
      </c>
      <c r="I453" s="299"/>
    </row>
    <row r="454" spans="2:9" x14ac:dyDescent="0.25">
      <c r="B454" s="546">
        <v>42489</v>
      </c>
      <c r="C454" s="298">
        <v>9678</v>
      </c>
      <c r="D454" s="547">
        <v>17.179200000000002</v>
      </c>
      <c r="E454" s="299">
        <v>14.09</v>
      </c>
      <c r="F454" s="299">
        <f t="shared" si="78"/>
        <v>-29897.277600000016</v>
      </c>
      <c r="G454" s="299">
        <f t="shared" si="79"/>
        <v>166260.29760000002</v>
      </c>
      <c r="H454" s="301">
        <f t="shared" si="77"/>
        <v>-0.17982211045916</v>
      </c>
      <c r="I454" s="299"/>
    </row>
    <row r="455" spans="2:9" x14ac:dyDescent="0.25">
      <c r="B455" s="546">
        <v>42492</v>
      </c>
      <c r="C455" s="298">
        <v>9678</v>
      </c>
      <c r="D455" s="547">
        <v>17.136399999999998</v>
      </c>
      <c r="E455" s="299">
        <v>13.55</v>
      </c>
      <c r="F455" s="299">
        <f t="shared" si="78"/>
        <v>-34709.179199999977</v>
      </c>
      <c r="G455" s="299">
        <f t="shared" si="79"/>
        <v>165846.07919999998</v>
      </c>
      <c r="H455" s="301">
        <f t="shared" si="77"/>
        <v>-0.20928549753740563</v>
      </c>
      <c r="I455" s="299"/>
    </row>
    <row r="456" spans="2:9" x14ac:dyDescent="0.25">
      <c r="B456" s="546">
        <v>42493</v>
      </c>
      <c r="C456" s="298">
        <v>9678</v>
      </c>
      <c r="D456" s="547">
        <v>17.1221</v>
      </c>
      <c r="E456" s="299">
        <v>12.79</v>
      </c>
      <c r="F456" s="299">
        <f t="shared" si="78"/>
        <v>-41926.063800000004</v>
      </c>
      <c r="G456" s="299">
        <f t="shared" si="79"/>
        <v>165707.6838</v>
      </c>
      <c r="H456" s="301">
        <f t="shared" si="77"/>
        <v>-0.25301218892542388</v>
      </c>
      <c r="I456" s="299"/>
    </row>
    <row r="457" spans="2:9" x14ac:dyDescent="0.25">
      <c r="B457" s="546">
        <v>42494</v>
      </c>
      <c r="C457" s="298">
        <v>11678</v>
      </c>
      <c r="D457" s="547">
        <v>16.316800000000001</v>
      </c>
      <c r="E457" s="299">
        <v>12.17</v>
      </c>
      <c r="F457" s="299">
        <f t="shared" si="78"/>
        <v>-48426.330400000006</v>
      </c>
      <c r="G457" s="299">
        <f t="shared" si="79"/>
        <v>190547.59040000002</v>
      </c>
      <c r="H457" s="301">
        <f t="shared" si="77"/>
        <v>-0.25414296920964896</v>
      </c>
      <c r="I457" s="299"/>
    </row>
    <row r="458" spans="2:9" ht="15" customHeight="1" x14ac:dyDescent="0.25">
      <c r="B458" s="546">
        <v>42495</v>
      </c>
      <c r="C458" s="298">
        <v>9678</v>
      </c>
      <c r="D458" s="547">
        <v>17.0684</v>
      </c>
      <c r="E458" s="299">
        <v>12.07</v>
      </c>
      <c r="F458" s="299">
        <f t="shared" si="78"/>
        <v>-48374.515200000002</v>
      </c>
      <c r="G458" s="299">
        <f t="shared" si="79"/>
        <v>165187.97520000002</v>
      </c>
      <c r="H458" s="300">
        <f t="shared" si="77"/>
        <v>-0.29284525790349419</v>
      </c>
      <c r="I458" s="299"/>
    </row>
    <row r="459" spans="2:9" x14ac:dyDescent="0.25">
      <c r="B459" s="546">
        <v>42499</v>
      </c>
      <c r="C459" s="298">
        <v>10678</v>
      </c>
      <c r="D459" s="547">
        <v>16.537600000000001</v>
      </c>
      <c r="E459" s="299">
        <v>11.44</v>
      </c>
      <c r="F459" s="299">
        <f t="shared" si="78"/>
        <v>-54432.172800000015</v>
      </c>
      <c r="G459" s="299">
        <f t="shared" si="79"/>
        <v>176588.49280000001</v>
      </c>
      <c r="H459" s="300">
        <f t="shared" si="77"/>
        <v>-0.30824303405572762</v>
      </c>
      <c r="I459" s="299"/>
    </row>
    <row r="460" spans="2:9" x14ac:dyDescent="0.25">
      <c r="B460" s="546">
        <v>42500</v>
      </c>
      <c r="C460" s="298">
        <v>9678</v>
      </c>
      <c r="D460" s="547">
        <v>17.042100000000001</v>
      </c>
      <c r="E460" s="299">
        <v>11.94</v>
      </c>
      <c r="F460" s="299">
        <f t="shared" si="78"/>
        <v>-49378.123800000016</v>
      </c>
      <c r="G460" s="299">
        <f t="shared" si="79"/>
        <v>164933.44380000001</v>
      </c>
      <c r="H460" s="300">
        <f t="shared" si="77"/>
        <v>-0.2993821184009014</v>
      </c>
      <c r="I460" s="299"/>
    </row>
    <row r="461" spans="2:9" x14ac:dyDescent="0.25">
      <c r="B461" s="546">
        <v>42502</v>
      </c>
      <c r="C461" s="298">
        <v>10678</v>
      </c>
      <c r="D461" s="547">
        <v>16.601800000000001</v>
      </c>
      <c r="E461" s="299">
        <v>12.33</v>
      </c>
      <c r="F461" s="299">
        <f t="shared" si="78"/>
        <v>-45614.280400000011</v>
      </c>
      <c r="G461" s="299">
        <f t="shared" si="79"/>
        <v>177274.02040000001</v>
      </c>
      <c r="H461" s="300">
        <f t="shared" si="77"/>
        <v>-0.25730944837306802</v>
      </c>
      <c r="I461" s="299"/>
    </row>
    <row r="462" spans="2:9" x14ac:dyDescent="0.25">
      <c r="B462" s="546">
        <v>42502</v>
      </c>
      <c r="C462" s="298">
        <v>9678</v>
      </c>
      <c r="D462" s="547">
        <v>17.0334</v>
      </c>
      <c r="E462" s="299">
        <v>12.33</v>
      </c>
      <c r="F462" s="299">
        <f t="shared" si="78"/>
        <v>-45519.5052</v>
      </c>
      <c r="G462" s="299">
        <f t="shared" si="79"/>
        <v>164849.2452</v>
      </c>
      <c r="H462" s="300">
        <f t="shared" si="77"/>
        <v>-0.27612807777660364</v>
      </c>
      <c r="I462" s="299"/>
    </row>
    <row r="463" spans="2:9" x14ac:dyDescent="0.25">
      <c r="B463" s="546">
        <v>42503</v>
      </c>
      <c r="C463" s="298">
        <v>9678</v>
      </c>
      <c r="D463" s="547">
        <v>17.029299999999999</v>
      </c>
      <c r="E463" s="299">
        <v>12.3</v>
      </c>
      <c r="F463" s="299">
        <f t="shared" si="78"/>
        <v>-45770.165399999983</v>
      </c>
      <c r="G463" s="299">
        <f t="shared" si="79"/>
        <v>164809.56539999999</v>
      </c>
      <c r="H463" s="300">
        <f t="shared" si="77"/>
        <v>-0.27771546687180321</v>
      </c>
      <c r="I463" s="299"/>
    </row>
    <row r="464" spans="2:9" x14ac:dyDescent="0.25">
      <c r="B464" s="546">
        <v>42506</v>
      </c>
      <c r="C464" s="298">
        <v>9678</v>
      </c>
      <c r="D464" s="547">
        <v>17.027699999999999</v>
      </c>
      <c r="E464" s="299">
        <v>12.78</v>
      </c>
      <c r="F464" s="299">
        <f t="shared" si="78"/>
        <v>-41109.240599999997</v>
      </c>
      <c r="G464" s="299">
        <f t="shared" si="79"/>
        <v>164794.08059999999</v>
      </c>
      <c r="H464" s="300">
        <f t="shared" si="77"/>
        <v>-0.24945823569830336</v>
      </c>
      <c r="I464" s="299"/>
    </row>
    <row r="465" spans="2:9" x14ac:dyDescent="0.25">
      <c r="B465" s="546">
        <v>42513</v>
      </c>
      <c r="C465" s="298">
        <v>9178</v>
      </c>
      <c r="D465" s="547">
        <v>17.244399999999999</v>
      </c>
      <c r="E465" s="299">
        <v>13.19</v>
      </c>
      <c r="F465" s="299">
        <f t="shared" si="78"/>
        <v>-37211.283199999991</v>
      </c>
      <c r="G465" s="299">
        <f t="shared" si="79"/>
        <v>158269.10319999998</v>
      </c>
      <c r="H465" s="300">
        <f t="shared" si="77"/>
        <v>-0.23511400802579385</v>
      </c>
      <c r="I465" s="299"/>
    </row>
    <row r="466" spans="2:9" x14ac:dyDescent="0.25">
      <c r="B466" s="546">
        <v>42514</v>
      </c>
      <c r="C466" s="298">
        <v>9678</v>
      </c>
      <c r="D466" s="547">
        <v>17.026</v>
      </c>
      <c r="E466" s="299">
        <v>13.02</v>
      </c>
      <c r="F466" s="299">
        <f t="shared" si="78"/>
        <v>-38770.067999999999</v>
      </c>
      <c r="G466" s="299">
        <f t="shared" si="79"/>
        <v>164777.628</v>
      </c>
      <c r="H466" s="300">
        <f t="shared" si="77"/>
        <v>-0.23528720779983556</v>
      </c>
      <c r="I466" s="299"/>
    </row>
    <row r="467" spans="2:9" x14ac:dyDescent="0.25">
      <c r="B467" s="546">
        <v>42515</v>
      </c>
      <c r="C467" s="298">
        <v>9178</v>
      </c>
      <c r="D467" s="547">
        <v>17.206800000000001</v>
      </c>
      <c r="E467" s="299">
        <v>13.54</v>
      </c>
      <c r="F467" s="299">
        <f t="shared" si="78"/>
        <v>-33653.890400000018</v>
      </c>
      <c r="G467" s="299">
        <f t="shared" si="79"/>
        <v>157924.0104</v>
      </c>
      <c r="H467" s="300">
        <f t="shared" si="77"/>
        <v>-0.21310179696399109</v>
      </c>
      <c r="I467" s="299"/>
    </row>
    <row r="468" spans="2:9" x14ac:dyDescent="0.25">
      <c r="B468" s="546">
        <v>42516</v>
      </c>
      <c r="C468" s="298">
        <v>9678</v>
      </c>
      <c r="D468" s="547">
        <v>17.003799999999998</v>
      </c>
      <c r="E468" s="299">
        <v>13.17</v>
      </c>
      <c r="F468" s="299">
        <f t="shared" si="78"/>
        <v>-37103.516399999986</v>
      </c>
      <c r="G468" s="299">
        <f t="shared" si="79"/>
        <v>164562.77639999997</v>
      </c>
      <c r="H468" s="300">
        <f t="shared" si="77"/>
        <v>-0.22546724849739463</v>
      </c>
      <c r="I468" s="299"/>
    </row>
    <row r="469" spans="2:9" x14ac:dyDescent="0.25">
      <c r="B469" s="546">
        <v>42517</v>
      </c>
      <c r="C469" s="298">
        <v>9678</v>
      </c>
      <c r="D469" s="547">
        <v>16.999700000000001</v>
      </c>
      <c r="E469" s="299">
        <v>12.9</v>
      </c>
      <c r="F469" s="299">
        <f t="shared" si="78"/>
        <v>-39676.8966</v>
      </c>
      <c r="G469" s="299">
        <f t="shared" si="79"/>
        <v>164523.09660000002</v>
      </c>
      <c r="H469" s="300">
        <f t="shared" si="77"/>
        <v>-0.2411630793484591</v>
      </c>
      <c r="I469" s="299"/>
    </row>
    <row r="470" spans="2:9" x14ac:dyDescent="0.25">
      <c r="B470" s="546">
        <v>42525</v>
      </c>
      <c r="C470" s="298">
        <v>9678</v>
      </c>
      <c r="D470" s="547">
        <v>16.9956</v>
      </c>
      <c r="E470" s="299">
        <v>13.32</v>
      </c>
      <c r="F470" s="299">
        <f t="shared" si="78"/>
        <v>-35572.456799999993</v>
      </c>
      <c r="G470" s="299">
        <f t="shared" si="79"/>
        <v>164483.41680000001</v>
      </c>
      <c r="H470" s="300">
        <f t="shared" si="77"/>
        <v>-0.21626773988561743</v>
      </c>
      <c r="I470" s="299"/>
    </row>
    <row r="471" spans="2:9" x14ac:dyDescent="0.25">
      <c r="B471" s="546">
        <v>42527</v>
      </c>
      <c r="C471" s="298">
        <v>8178</v>
      </c>
      <c r="D471" s="547">
        <v>17.568999999999999</v>
      </c>
      <c r="E471" s="299">
        <v>13.96</v>
      </c>
      <c r="F471" s="299">
        <f t="shared" si="78"/>
        <v>-29514.401999999984</v>
      </c>
      <c r="G471" s="299">
        <f t="shared" si="79"/>
        <v>143679.28200000001</v>
      </c>
      <c r="H471" s="300">
        <f t="shared" si="77"/>
        <v>-0.20541863509590746</v>
      </c>
      <c r="I471" s="299"/>
    </row>
    <row r="472" spans="2:9" x14ac:dyDescent="0.25">
      <c r="B472" s="546">
        <v>42528</v>
      </c>
      <c r="C472" s="298">
        <v>7678</v>
      </c>
      <c r="D472" s="547">
        <v>17.759599999999999</v>
      </c>
      <c r="E472" s="299">
        <v>14.62</v>
      </c>
      <c r="F472" s="299">
        <f t="shared" si="78"/>
        <v>-24105.848799999996</v>
      </c>
      <c r="G472" s="299">
        <f t="shared" si="79"/>
        <v>136358.20879999999</v>
      </c>
      <c r="H472" s="300">
        <f t="shared" si="77"/>
        <v>-0.17678326088425414</v>
      </c>
      <c r="I472" s="299"/>
    </row>
    <row r="473" spans="2:9" x14ac:dyDescent="0.25">
      <c r="B473" s="546">
        <v>42529</v>
      </c>
      <c r="C473" s="298">
        <v>8178</v>
      </c>
      <c r="D473" s="547">
        <v>17.5654</v>
      </c>
      <c r="E473" s="299">
        <v>14.53</v>
      </c>
      <c r="F473" s="299">
        <f t="shared" si="78"/>
        <v>-24823.50120000001</v>
      </c>
      <c r="G473" s="299">
        <f t="shared" si="79"/>
        <v>143649.8412</v>
      </c>
      <c r="H473" s="300">
        <f t="shared" si="77"/>
        <v>-0.17280562924840887</v>
      </c>
      <c r="I473" s="299"/>
    </row>
    <row r="474" spans="2:9" x14ac:dyDescent="0.25">
      <c r="B474" s="546">
        <v>42531</v>
      </c>
      <c r="C474" s="298">
        <v>8978</v>
      </c>
      <c r="D474" s="547">
        <v>17.1751</v>
      </c>
      <c r="E474" s="299">
        <v>13.42</v>
      </c>
      <c r="F474" s="299">
        <f t="shared" ref="F474:F482" si="80">C474*(E474-D474)</f>
        <v>-33713.287800000006</v>
      </c>
      <c r="G474" s="299">
        <f t="shared" ref="G474:G482" si="81">IF(C474=0, 0,D474*C474)</f>
        <v>154198.0478</v>
      </c>
      <c r="H474" s="300">
        <f t="shared" ref="H474:H482" si="82">IF(C474=0, D474, (E474-D474)/D474)</f>
        <v>-0.21863628159370255</v>
      </c>
      <c r="I474" s="299"/>
    </row>
    <row r="475" spans="2:9" x14ac:dyDescent="0.25">
      <c r="B475" s="546">
        <v>42531</v>
      </c>
      <c r="C475" s="319">
        <v>9278</v>
      </c>
      <c r="D475" s="548">
        <v>17.1052</v>
      </c>
      <c r="E475" s="299">
        <v>13.42</v>
      </c>
      <c r="F475" s="299">
        <f t="shared" si="80"/>
        <v>-34191.285600000003</v>
      </c>
      <c r="G475" s="299">
        <f t="shared" si="81"/>
        <v>158702.04560000001</v>
      </c>
      <c r="H475" s="300">
        <f t="shared" si="82"/>
        <v>-0.21544325702125669</v>
      </c>
      <c r="I475" s="299"/>
    </row>
    <row r="476" spans="2:9" x14ac:dyDescent="0.25">
      <c r="B476" s="546">
        <v>42532</v>
      </c>
      <c r="C476" s="298">
        <v>9278</v>
      </c>
      <c r="D476" s="547">
        <v>17.053000000000001</v>
      </c>
      <c r="E476" s="299">
        <v>13.42</v>
      </c>
      <c r="F476" s="299">
        <f t="shared" si="80"/>
        <v>-33706.974000000009</v>
      </c>
      <c r="G476" s="299">
        <f t="shared" si="81"/>
        <v>158217.734</v>
      </c>
      <c r="H476" s="300">
        <f t="shared" si="82"/>
        <v>-0.21304169354365804</v>
      </c>
      <c r="I476" s="299" t="s">
        <v>181</v>
      </c>
    </row>
    <row r="477" spans="2:9" x14ac:dyDescent="0.25">
      <c r="B477" s="546">
        <v>42535</v>
      </c>
      <c r="C477" s="298">
        <v>9678</v>
      </c>
      <c r="D477" s="547">
        <v>16.879300000000001</v>
      </c>
      <c r="E477" s="299">
        <v>13.23</v>
      </c>
      <c r="F477" s="299">
        <f t="shared" si="80"/>
        <v>-35317.9254</v>
      </c>
      <c r="G477" s="299">
        <f t="shared" si="81"/>
        <v>163357.86540000001</v>
      </c>
      <c r="H477" s="300">
        <f t="shared" si="82"/>
        <v>-0.21619972392220058</v>
      </c>
      <c r="I477" s="299" t="s">
        <v>213</v>
      </c>
    </row>
    <row r="478" spans="2:9" ht="15" customHeight="1" x14ac:dyDescent="0.25">
      <c r="B478" s="546">
        <v>42536</v>
      </c>
      <c r="C478" s="298">
        <v>9278</v>
      </c>
      <c r="D478" s="547">
        <v>17.027999999999999</v>
      </c>
      <c r="E478" s="299">
        <v>13.06</v>
      </c>
      <c r="F478" s="299">
        <f t="shared" si="80"/>
        <v>-36815.103999999985</v>
      </c>
      <c r="G478" s="299">
        <f t="shared" si="81"/>
        <v>157985.78399999999</v>
      </c>
      <c r="H478" s="300">
        <f t="shared" si="82"/>
        <v>-0.23302795395818643</v>
      </c>
      <c r="I478" s="299"/>
    </row>
    <row r="479" spans="2:9" x14ac:dyDescent="0.25">
      <c r="B479" s="546">
        <v>42537</v>
      </c>
      <c r="C479" s="319">
        <v>9278</v>
      </c>
      <c r="D479" s="548">
        <v>17.0168</v>
      </c>
      <c r="E479" s="299">
        <v>12.67</v>
      </c>
      <c r="F479" s="299">
        <f t="shared" si="80"/>
        <v>-40329.610399999998</v>
      </c>
      <c r="G479" s="299">
        <f t="shared" si="81"/>
        <v>157881.87039999999</v>
      </c>
      <c r="H479" s="300">
        <f t="shared" si="82"/>
        <v>-0.25544168116214566</v>
      </c>
      <c r="I479" s="299"/>
    </row>
    <row r="480" spans="2:9" x14ac:dyDescent="0.25">
      <c r="B480" s="546">
        <v>42538</v>
      </c>
      <c r="C480" s="319">
        <v>9278</v>
      </c>
      <c r="D480" s="548">
        <v>17.0061</v>
      </c>
      <c r="E480" s="299">
        <v>13.16</v>
      </c>
      <c r="F480" s="299">
        <f t="shared" si="80"/>
        <v>-35684.1158</v>
      </c>
      <c r="G480" s="299">
        <f t="shared" si="81"/>
        <v>157782.59580000001</v>
      </c>
      <c r="H480" s="300">
        <f t="shared" si="82"/>
        <v>-0.2261600249322302</v>
      </c>
      <c r="I480" s="299"/>
    </row>
    <row r="481" spans="2:9" x14ac:dyDescent="0.25">
      <c r="B481" s="546">
        <v>42541</v>
      </c>
      <c r="C481" s="298">
        <v>7678</v>
      </c>
      <c r="D481" s="547">
        <v>17.568000000000001</v>
      </c>
      <c r="E481" s="299">
        <v>14.48</v>
      </c>
      <c r="F481" s="299">
        <f t="shared" si="80"/>
        <v>-23709.664000000008</v>
      </c>
      <c r="G481" s="299">
        <f t="shared" si="81"/>
        <v>134887.10400000002</v>
      </c>
      <c r="H481" s="301">
        <f t="shared" si="82"/>
        <v>-0.17577413479052828</v>
      </c>
      <c r="I481" s="299"/>
    </row>
    <row r="482" spans="2:9" x14ac:dyDescent="0.25">
      <c r="B482" s="546">
        <v>42542</v>
      </c>
      <c r="C482" s="298">
        <v>6800</v>
      </c>
      <c r="D482" s="547">
        <v>17.892099999999999</v>
      </c>
      <c r="E482" s="299">
        <v>15.09</v>
      </c>
      <c r="F482" s="299">
        <f t="shared" si="80"/>
        <v>-19054.279999999995</v>
      </c>
      <c r="G482" s="299">
        <f t="shared" si="81"/>
        <v>121666.28</v>
      </c>
      <c r="H482" s="301">
        <f t="shared" si="82"/>
        <v>-0.15661101827063337</v>
      </c>
      <c r="I482" s="299"/>
    </row>
    <row r="483" spans="2:9" x14ac:dyDescent="0.25">
      <c r="B483" s="546">
        <v>42543</v>
      </c>
      <c r="C483" s="298">
        <v>7300</v>
      </c>
      <c r="D483" s="547">
        <v>17.6769</v>
      </c>
      <c r="E483" s="299">
        <v>14.75</v>
      </c>
      <c r="F483" s="299">
        <f t="shared" ref="F483:F491" si="83">C483*(E483-D483)</f>
        <v>-21366.37</v>
      </c>
      <c r="G483" s="299">
        <f t="shared" ref="G483:G491" si="84">IF(C483=0, 0,D483*C483)</f>
        <v>129041.37</v>
      </c>
      <c r="H483" s="301">
        <f t="shared" ref="H483:H491" si="85">IF(C483=0, D483, (E483-D483)/D483)</f>
        <v>-0.16557767481854849</v>
      </c>
      <c r="I483" s="299"/>
    </row>
    <row r="484" spans="2:9" x14ac:dyDescent="0.25">
      <c r="B484" s="546">
        <v>42544</v>
      </c>
      <c r="C484" s="298">
        <v>6800</v>
      </c>
      <c r="D484" s="547">
        <v>17.856100000000001</v>
      </c>
      <c r="E484" s="299">
        <v>15.27</v>
      </c>
      <c r="F484" s="299">
        <f t="shared" si="83"/>
        <v>-17585.480000000014</v>
      </c>
      <c r="G484" s="299">
        <f t="shared" si="84"/>
        <v>121421.48000000001</v>
      </c>
      <c r="H484" s="301">
        <f t="shared" si="85"/>
        <v>-0.1448300580753917</v>
      </c>
      <c r="I484" s="299"/>
    </row>
    <row r="485" spans="2:9" x14ac:dyDescent="0.25">
      <c r="B485" s="546">
        <v>42545</v>
      </c>
      <c r="C485" s="298">
        <v>7678</v>
      </c>
      <c r="D485" s="547">
        <v>17.462</v>
      </c>
      <c r="E485" s="299">
        <v>14.41</v>
      </c>
      <c r="F485" s="299">
        <f t="shared" si="83"/>
        <v>-23433.255999999998</v>
      </c>
      <c r="G485" s="299">
        <f t="shared" si="84"/>
        <v>134073.236</v>
      </c>
      <c r="H485" s="301">
        <f t="shared" si="85"/>
        <v>-0.17477952124613444</v>
      </c>
      <c r="I485" s="299"/>
    </row>
    <row r="486" spans="2:9" x14ac:dyDescent="0.25">
      <c r="B486" s="546">
        <v>42545</v>
      </c>
      <c r="C486" s="298">
        <v>8013</v>
      </c>
      <c r="D486" s="547">
        <v>17.32</v>
      </c>
      <c r="E486" s="299">
        <v>14.68</v>
      </c>
      <c r="F486" s="299">
        <f t="shared" si="83"/>
        <v>-21154.320000000003</v>
      </c>
      <c r="G486" s="299">
        <f t="shared" si="84"/>
        <v>138785.16</v>
      </c>
      <c r="H486" s="301">
        <f t="shared" si="85"/>
        <v>-0.15242494226327949</v>
      </c>
      <c r="I486" s="299"/>
    </row>
    <row r="487" spans="2:9" ht="15" customHeight="1" x14ac:dyDescent="0.25">
      <c r="B487" s="546">
        <v>42548</v>
      </c>
      <c r="C487" s="298">
        <v>8978</v>
      </c>
      <c r="D487" s="547">
        <v>16.943300000000001</v>
      </c>
      <c r="E487" s="299">
        <v>13.66</v>
      </c>
      <c r="F487" s="299">
        <f t="shared" si="83"/>
        <v>-29477.467400000005</v>
      </c>
      <c r="G487" s="299">
        <f t="shared" si="84"/>
        <v>152116.9474</v>
      </c>
      <c r="H487" s="301">
        <f t="shared" si="85"/>
        <v>-0.19378161279089673</v>
      </c>
      <c r="I487" s="299"/>
    </row>
    <row r="488" spans="2:9" x14ac:dyDescent="0.25">
      <c r="B488" s="546">
        <v>42548</v>
      </c>
      <c r="C488" s="298">
        <v>9278</v>
      </c>
      <c r="D488" s="547">
        <v>16.834599999999998</v>
      </c>
      <c r="E488" s="299">
        <v>13.66</v>
      </c>
      <c r="F488" s="299">
        <f t="shared" si="83"/>
        <v>-29453.938799999982</v>
      </c>
      <c r="G488" s="299">
        <f t="shared" si="84"/>
        <v>156191.41879999998</v>
      </c>
      <c r="H488" s="300">
        <f t="shared" si="85"/>
        <v>-0.18857590913951019</v>
      </c>
      <c r="I488" s="299"/>
    </row>
    <row r="489" spans="2:9" x14ac:dyDescent="0.25">
      <c r="B489" s="546">
        <v>42549</v>
      </c>
      <c r="C489" s="298">
        <v>8178</v>
      </c>
      <c r="D489" s="547">
        <v>17.124400000000001</v>
      </c>
      <c r="E489" s="299">
        <v>14.78</v>
      </c>
      <c r="F489" s="299">
        <f t="shared" si="83"/>
        <v>-19172.503200000017</v>
      </c>
      <c r="G489" s="299">
        <f t="shared" si="84"/>
        <v>140043.3432</v>
      </c>
      <c r="H489" s="300">
        <f t="shared" si="85"/>
        <v>-0.13690406671182651</v>
      </c>
      <c r="I489" s="299">
        <v>17</v>
      </c>
    </row>
    <row r="490" spans="2:9" x14ac:dyDescent="0.25">
      <c r="B490" s="546">
        <v>42552</v>
      </c>
      <c r="C490" s="298">
        <v>7678</v>
      </c>
      <c r="D490" s="547">
        <v>17.2315</v>
      </c>
      <c r="E490" s="299">
        <v>15.48</v>
      </c>
      <c r="F490" s="299">
        <f t="shared" si="83"/>
        <v>-13448.017</v>
      </c>
      <c r="G490" s="299">
        <f t="shared" si="84"/>
        <v>132303.45699999999</v>
      </c>
      <c r="H490" s="300">
        <f t="shared" si="85"/>
        <v>-0.1016452427240809</v>
      </c>
      <c r="I490" s="299">
        <v>17</v>
      </c>
    </row>
    <row r="491" spans="2:9" x14ac:dyDescent="0.25">
      <c r="B491" s="546">
        <v>42552</v>
      </c>
      <c r="C491" s="298">
        <v>7300</v>
      </c>
      <c r="D491" s="547">
        <v>17.313400000000001</v>
      </c>
      <c r="E491" s="299">
        <v>15.65</v>
      </c>
      <c r="F491" s="299">
        <f t="shared" si="83"/>
        <v>-12142.820000000009</v>
      </c>
      <c r="G491" s="299">
        <f t="shared" si="84"/>
        <v>126387.82</v>
      </c>
      <c r="H491" s="300">
        <f t="shared" si="85"/>
        <v>-9.6075871868032903E-2</v>
      </c>
      <c r="I491" s="299"/>
    </row>
    <row r="492" spans="2:9" x14ac:dyDescent="0.25">
      <c r="B492" s="546">
        <v>42552</v>
      </c>
      <c r="C492" s="298">
        <v>6800</v>
      </c>
      <c r="D492" s="547">
        <v>17.446100000000001</v>
      </c>
      <c r="E492" s="299">
        <v>15.7</v>
      </c>
      <c r="F492" s="299">
        <f t="shared" ref="F492:F513" si="86">C492*(E492-D492)</f>
        <v>-11873.480000000014</v>
      </c>
      <c r="G492" s="299">
        <f t="shared" ref="G492:G513" si="87">IF(C492=0, 0,D492*C492)</f>
        <v>118633.48000000001</v>
      </c>
      <c r="H492" s="300">
        <f t="shared" ref="H492:H513" si="88">IF(C492=0, D492, (E492-D492)/D492)</f>
        <v>-0.10008540590733757</v>
      </c>
      <c r="I492" s="299"/>
    </row>
    <row r="493" spans="2:9" x14ac:dyDescent="0.25">
      <c r="B493" s="546">
        <v>42552</v>
      </c>
      <c r="C493" s="298">
        <v>6000</v>
      </c>
      <c r="D493" s="547">
        <v>17.668199999999999</v>
      </c>
      <c r="E493" s="299">
        <v>15.68</v>
      </c>
      <c r="F493" s="299">
        <f t="shared" si="86"/>
        <v>-11929.199999999995</v>
      </c>
      <c r="G493" s="299">
        <f t="shared" si="87"/>
        <v>106009.2</v>
      </c>
      <c r="H493" s="300">
        <f t="shared" si="88"/>
        <v>-0.11252985589929926</v>
      </c>
      <c r="I493" s="299"/>
    </row>
    <row r="494" spans="2:9" x14ac:dyDescent="0.25">
      <c r="B494" s="546">
        <v>42556</v>
      </c>
      <c r="C494" s="298">
        <v>8178</v>
      </c>
      <c r="D494" s="547">
        <v>16.978899999999999</v>
      </c>
      <c r="E494" s="299">
        <v>14.72</v>
      </c>
      <c r="F494" s="299">
        <f t="shared" si="86"/>
        <v>-18473.284199999991</v>
      </c>
      <c r="G494" s="299">
        <f t="shared" si="87"/>
        <v>138853.4442</v>
      </c>
      <c r="H494" s="300">
        <f t="shared" si="88"/>
        <v>-0.13304159869013887</v>
      </c>
      <c r="I494" s="299">
        <v>16.75</v>
      </c>
    </row>
    <row r="495" spans="2:9" x14ac:dyDescent="0.25">
      <c r="B495" s="546">
        <v>42556</v>
      </c>
      <c r="C495" s="298">
        <v>8678</v>
      </c>
      <c r="D495" s="547">
        <v>16.843</v>
      </c>
      <c r="E495" s="299">
        <v>14.72</v>
      </c>
      <c r="F495" s="299">
        <f t="shared" si="86"/>
        <v>-18423.393999999993</v>
      </c>
      <c r="G495" s="299">
        <f t="shared" si="87"/>
        <v>146163.554</v>
      </c>
      <c r="H495" s="300">
        <f t="shared" si="88"/>
        <v>-0.12604642878347083</v>
      </c>
      <c r="I495" s="299"/>
    </row>
    <row r="496" spans="2:9" x14ac:dyDescent="0.25">
      <c r="B496" s="546">
        <v>42557</v>
      </c>
      <c r="C496" s="298">
        <v>8178</v>
      </c>
      <c r="D496" s="547">
        <v>16.960599999999999</v>
      </c>
      <c r="E496" s="299">
        <v>14.84</v>
      </c>
      <c r="F496" s="299">
        <f t="shared" si="86"/>
        <v>-17342.266799999998</v>
      </c>
      <c r="G496" s="299">
        <f t="shared" si="87"/>
        <v>138703.7868</v>
      </c>
      <c r="H496" s="300">
        <f t="shared" si="88"/>
        <v>-0.12503095409360515</v>
      </c>
      <c r="I496" s="299">
        <v>16.75</v>
      </c>
    </row>
    <row r="497" spans="2:9" x14ac:dyDescent="0.25">
      <c r="B497" s="546">
        <v>42557</v>
      </c>
      <c r="C497" s="298">
        <v>8678</v>
      </c>
      <c r="D497" s="547">
        <v>16.835000000000001</v>
      </c>
      <c r="E497" s="299">
        <v>14.84</v>
      </c>
      <c r="F497" s="299">
        <f t="shared" si="86"/>
        <v>-17312.610000000008</v>
      </c>
      <c r="G497" s="299">
        <f t="shared" si="87"/>
        <v>146094.13</v>
      </c>
      <c r="H497" s="300">
        <f t="shared" si="88"/>
        <v>-0.11850311850311855</v>
      </c>
      <c r="I497" s="299"/>
    </row>
    <row r="498" spans="2:9" x14ac:dyDescent="0.25">
      <c r="B498" s="546">
        <v>42559</v>
      </c>
      <c r="C498" s="298">
        <v>8678</v>
      </c>
      <c r="D498" s="547">
        <v>16.835000000000001</v>
      </c>
      <c r="E498" s="299">
        <v>14.92</v>
      </c>
      <c r="F498" s="299">
        <f t="shared" si="86"/>
        <v>-16618.370000000006</v>
      </c>
      <c r="G498" s="299">
        <f t="shared" si="87"/>
        <v>146094.13</v>
      </c>
      <c r="H498" s="300">
        <f t="shared" si="88"/>
        <v>-0.1137511137511138</v>
      </c>
      <c r="I498" s="299"/>
    </row>
    <row r="499" spans="2:9" x14ac:dyDescent="0.25">
      <c r="B499" s="546">
        <v>42562</v>
      </c>
      <c r="C499" s="298">
        <v>8678</v>
      </c>
      <c r="D499" s="547">
        <v>16.835000000000001</v>
      </c>
      <c r="E499" s="299">
        <v>14.69</v>
      </c>
      <c r="F499" s="299">
        <f t="shared" si="86"/>
        <v>-18614.310000000012</v>
      </c>
      <c r="G499" s="299">
        <f t="shared" si="87"/>
        <v>146094.13</v>
      </c>
      <c r="H499" s="300">
        <f t="shared" si="88"/>
        <v>-0.12741312741312749</v>
      </c>
      <c r="I499" s="299"/>
    </row>
    <row r="500" spans="2:9" x14ac:dyDescent="0.25">
      <c r="B500" s="546">
        <v>42563</v>
      </c>
      <c r="C500" s="298">
        <v>8678</v>
      </c>
      <c r="D500" s="547">
        <v>16.835000000000001</v>
      </c>
      <c r="E500" s="299">
        <v>15.6</v>
      </c>
      <c r="F500" s="299">
        <f t="shared" si="86"/>
        <v>-10717.330000000011</v>
      </c>
      <c r="G500" s="299">
        <f t="shared" si="87"/>
        <v>146094.13</v>
      </c>
      <c r="H500" s="300">
        <f t="shared" si="88"/>
        <v>-7.3359073359073421E-2</v>
      </c>
      <c r="I500" s="299"/>
    </row>
    <row r="501" spans="2:9" x14ac:dyDescent="0.25">
      <c r="B501" s="546">
        <v>42564</v>
      </c>
      <c r="C501" s="298">
        <v>8738</v>
      </c>
      <c r="D501" s="547">
        <v>16.816099999999999</v>
      </c>
      <c r="E501" s="299">
        <v>15.29</v>
      </c>
      <c r="F501" s="299">
        <f t="shared" si="86"/>
        <v>-13335.061799999996</v>
      </c>
      <c r="G501" s="299">
        <f t="shared" si="87"/>
        <v>146939.08179999999</v>
      </c>
      <c r="H501" s="300">
        <f t="shared" si="88"/>
        <v>-9.0752314745987453E-2</v>
      </c>
      <c r="I501" s="299"/>
    </row>
    <row r="502" spans="2:9" x14ac:dyDescent="0.25">
      <c r="B502" s="546">
        <v>42566</v>
      </c>
      <c r="C502" s="298">
        <v>8738</v>
      </c>
      <c r="D502" s="547">
        <v>16.816099999999999</v>
      </c>
      <c r="E502" s="299">
        <v>15.21</v>
      </c>
      <c r="F502" s="299">
        <f t="shared" si="86"/>
        <v>-14034.101799999982</v>
      </c>
      <c r="G502" s="299">
        <f t="shared" si="87"/>
        <v>146939.08179999999</v>
      </c>
      <c r="H502" s="300">
        <f t="shared" si="88"/>
        <v>-9.5509660384988079E-2</v>
      </c>
      <c r="I502" s="299"/>
    </row>
    <row r="503" spans="2:9" x14ac:dyDescent="0.25">
      <c r="B503" s="546">
        <v>42570</v>
      </c>
      <c r="C503" s="298">
        <v>9138</v>
      </c>
      <c r="D503" s="547">
        <v>16.733499999999999</v>
      </c>
      <c r="E503" s="299">
        <v>14.75</v>
      </c>
      <c r="F503" s="299">
        <f t="shared" si="86"/>
        <v>-18125.222999999994</v>
      </c>
      <c r="G503" s="299">
        <f t="shared" si="87"/>
        <v>152910.723</v>
      </c>
      <c r="H503" s="300">
        <f t="shared" si="88"/>
        <v>-0.1185346759494427</v>
      </c>
      <c r="I503" s="299"/>
    </row>
    <row r="504" spans="2:9" x14ac:dyDescent="0.25">
      <c r="B504" s="546">
        <v>42571</v>
      </c>
      <c r="C504" s="319">
        <v>9138</v>
      </c>
      <c r="D504" s="548">
        <v>16.7227</v>
      </c>
      <c r="E504" s="299">
        <v>14.84</v>
      </c>
      <c r="F504" s="299">
        <f t="shared" si="86"/>
        <v>-17204.112599999997</v>
      </c>
      <c r="G504" s="299">
        <f t="shared" si="87"/>
        <v>152812.03260000001</v>
      </c>
      <c r="H504" s="300">
        <f t="shared" si="88"/>
        <v>-0.11258349429218965</v>
      </c>
      <c r="I504" s="299"/>
    </row>
    <row r="505" spans="2:9" x14ac:dyDescent="0.25">
      <c r="B505" s="546">
        <v>42572</v>
      </c>
      <c r="C505" s="298">
        <v>9138</v>
      </c>
      <c r="D505" s="547">
        <v>16.718900000000001</v>
      </c>
      <c r="E505" s="299">
        <v>14.42</v>
      </c>
      <c r="F505" s="299">
        <f t="shared" si="86"/>
        <v>-21007.348200000015</v>
      </c>
      <c r="G505" s="299">
        <f t="shared" si="87"/>
        <v>152777.3082</v>
      </c>
      <c r="H505" s="300">
        <f t="shared" si="88"/>
        <v>-0.13750306539305823</v>
      </c>
      <c r="I505" s="299"/>
    </row>
    <row r="506" spans="2:9" x14ac:dyDescent="0.25">
      <c r="B506" s="546">
        <v>42573</v>
      </c>
      <c r="C506" s="298">
        <v>9278</v>
      </c>
      <c r="D506" s="547">
        <v>16.679099999999998</v>
      </c>
      <c r="E506" s="299">
        <v>14.11</v>
      </c>
      <c r="F506" s="299">
        <f t="shared" si="86"/>
        <v>-23836.109799999987</v>
      </c>
      <c r="G506" s="299">
        <f t="shared" si="87"/>
        <v>154748.68979999999</v>
      </c>
      <c r="H506" s="300">
        <f t="shared" si="88"/>
        <v>-0.15403109280476759</v>
      </c>
      <c r="I506" s="299"/>
    </row>
    <row r="507" spans="2:9" x14ac:dyDescent="0.25">
      <c r="B507" s="546">
        <v>42576</v>
      </c>
      <c r="C507" s="298">
        <v>9478</v>
      </c>
      <c r="D507" s="547">
        <v>16.613099999999999</v>
      </c>
      <c r="E507" s="299">
        <v>13.58</v>
      </c>
      <c r="F507" s="299">
        <f t="shared" si="86"/>
        <v>-28747.721799999992</v>
      </c>
      <c r="G507" s="299">
        <f t="shared" si="87"/>
        <v>157458.96179999999</v>
      </c>
      <c r="H507" s="300">
        <f t="shared" si="88"/>
        <v>-0.18257278894366491</v>
      </c>
      <c r="I507" s="299"/>
    </row>
    <row r="508" spans="2:9" x14ac:dyDescent="0.25">
      <c r="B508" s="546">
        <v>42577</v>
      </c>
      <c r="C508" s="319">
        <v>9278</v>
      </c>
      <c r="D508" s="548">
        <v>16.674199999999999</v>
      </c>
      <c r="E508" s="299">
        <v>13.78</v>
      </c>
      <c r="F508" s="299">
        <f t="shared" si="86"/>
        <v>-26852.387599999998</v>
      </c>
      <c r="G508" s="299">
        <f t="shared" si="87"/>
        <v>154703.22759999998</v>
      </c>
      <c r="H508" s="300">
        <f t="shared" si="88"/>
        <v>-0.17357354475776948</v>
      </c>
      <c r="I508" s="299">
        <v>16.53</v>
      </c>
    </row>
    <row r="509" spans="2:9" x14ac:dyDescent="0.25">
      <c r="B509" s="546">
        <v>42578</v>
      </c>
      <c r="C509" s="319">
        <v>9478</v>
      </c>
      <c r="D509" s="548">
        <v>16.6004</v>
      </c>
      <c r="E509" s="299">
        <v>13.13</v>
      </c>
      <c r="F509" s="299">
        <f t="shared" si="86"/>
        <v>-32892.451199999996</v>
      </c>
      <c r="G509" s="299">
        <f t="shared" si="87"/>
        <v>157338.5912</v>
      </c>
      <c r="H509" s="300">
        <f t="shared" si="88"/>
        <v>-0.20905520348907253</v>
      </c>
      <c r="I509" s="299"/>
    </row>
    <row r="510" spans="2:9" x14ac:dyDescent="0.25">
      <c r="B510" s="546">
        <v>42580</v>
      </c>
      <c r="C510" s="298">
        <v>9478</v>
      </c>
      <c r="D510" s="547">
        <v>16.599</v>
      </c>
      <c r="E510" s="299">
        <v>13.64</v>
      </c>
      <c r="F510" s="299">
        <f t="shared" si="86"/>
        <v>-28045.401999999998</v>
      </c>
      <c r="G510" s="299">
        <f t="shared" si="87"/>
        <v>157325.32200000001</v>
      </c>
      <c r="H510" s="301">
        <f t="shared" si="88"/>
        <v>-0.17826375082836313</v>
      </c>
      <c r="I510" s="299"/>
    </row>
    <row r="511" spans="2:9" x14ac:dyDescent="0.25">
      <c r="B511" s="546">
        <v>42580</v>
      </c>
      <c r="C511" s="298">
        <v>9278</v>
      </c>
      <c r="D511" s="547">
        <v>16.664000000000001</v>
      </c>
      <c r="E511" s="299">
        <v>13.64</v>
      </c>
      <c r="F511" s="299">
        <f t="shared" si="86"/>
        <v>-28056.67200000001</v>
      </c>
      <c r="G511" s="299">
        <f t="shared" si="87"/>
        <v>154608.592</v>
      </c>
      <c r="H511" s="301">
        <f t="shared" si="88"/>
        <v>-0.18146903504560732</v>
      </c>
      <c r="I511" s="299">
        <v>16.53</v>
      </c>
    </row>
    <row r="512" spans="2:9" ht="15" customHeight="1" x14ac:dyDescent="0.25">
      <c r="B512" s="546">
        <v>42583</v>
      </c>
      <c r="C512" s="298">
        <v>9478</v>
      </c>
      <c r="D512" s="547">
        <v>16.5871</v>
      </c>
      <c r="E512" s="299">
        <v>12.92</v>
      </c>
      <c r="F512" s="299">
        <f t="shared" si="86"/>
        <v>-34756.773799999995</v>
      </c>
      <c r="G512" s="299">
        <f t="shared" si="87"/>
        <v>157212.5338</v>
      </c>
      <c r="H512" s="301">
        <f t="shared" si="88"/>
        <v>-0.22108144280796521</v>
      </c>
      <c r="I512" s="299"/>
    </row>
    <row r="513" spans="2:9" x14ac:dyDescent="0.25">
      <c r="B513" s="546">
        <v>42584</v>
      </c>
      <c r="C513" s="298">
        <v>9678</v>
      </c>
      <c r="D513" s="547">
        <v>16.5063</v>
      </c>
      <c r="E513" s="299">
        <v>12.9</v>
      </c>
      <c r="F513" s="299">
        <f t="shared" si="86"/>
        <v>-34901.771399999991</v>
      </c>
      <c r="G513" s="299">
        <f t="shared" si="87"/>
        <v>159747.97140000001</v>
      </c>
      <c r="H513" s="301">
        <f t="shared" si="88"/>
        <v>-0.21848021664455386</v>
      </c>
      <c r="I513" s="299"/>
    </row>
    <row r="514" spans="2:9" x14ac:dyDescent="0.25">
      <c r="B514" s="546">
        <v>42585</v>
      </c>
      <c r="C514" s="298">
        <v>10078</v>
      </c>
      <c r="D514" s="547">
        <v>16.5063</v>
      </c>
      <c r="E514" s="299">
        <v>12.9</v>
      </c>
      <c r="F514" s="299">
        <f t="shared" ref="F514:F529" si="89">C514*(E514-D514)</f>
        <v>-36344.291399999995</v>
      </c>
      <c r="G514" s="299">
        <f t="shared" ref="G514:G529" si="90">IF(C514=0, 0,D514*C514)</f>
        <v>166350.4914</v>
      </c>
      <c r="H514" s="301">
        <f t="shared" ref="H514:H529" si="91">IF(C514=0, D514, (E514-D514)/D514)</f>
        <v>-0.21848021664455386</v>
      </c>
      <c r="I514" s="299"/>
    </row>
    <row r="515" spans="2:9" x14ac:dyDescent="0.25">
      <c r="B515" s="546">
        <v>42586</v>
      </c>
      <c r="C515" s="298">
        <v>9678</v>
      </c>
      <c r="D515" s="547">
        <v>16.489799999999999</v>
      </c>
      <c r="E515" s="299">
        <v>13.41</v>
      </c>
      <c r="F515" s="299">
        <f t="shared" si="89"/>
        <v>-29806.304399999986</v>
      </c>
      <c r="G515" s="299">
        <f t="shared" si="90"/>
        <v>159588.28439999997</v>
      </c>
      <c r="H515" s="301">
        <f t="shared" si="91"/>
        <v>-0.1867700032747516</v>
      </c>
      <c r="I515" s="299"/>
    </row>
    <row r="516" spans="2:9" x14ac:dyDescent="0.25">
      <c r="B516" s="546">
        <v>42586</v>
      </c>
      <c r="C516" s="298">
        <v>9278</v>
      </c>
      <c r="D516" s="547">
        <v>16.609200000000001</v>
      </c>
      <c r="E516" s="299">
        <v>13.66</v>
      </c>
      <c r="F516" s="299">
        <f t="shared" si="89"/>
        <v>-27362.67760000001</v>
      </c>
      <c r="G516" s="299">
        <f t="shared" si="90"/>
        <v>154100.15760000001</v>
      </c>
      <c r="H516" s="301">
        <f t="shared" si="91"/>
        <v>-0.17756424150470829</v>
      </c>
      <c r="I516" s="299">
        <v>16.53</v>
      </c>
    </row>
    <row r="517" spans="2:9" x14ac:dyDescent="0.25">
      <c r="B517" s="546">
        <v>42586</v>
      </c>
      <c r="C517" s="298">
        <v>9138</v>
      </c>
      <c r="D517" s="547">
        <v>16.6511</v>
      </c>
      <c r="E517" s="299">
        <v>13.87</v>
      </c>
      <c r="F517" s="299">
        <f t="shared" si="89"/>
        <v>-25413.691800000004</v>
      </c>
      <c r="G517" s="299">
        <f t="shared" si="90"/>
        <v>152157.7518</v>
      </c>
      <c r="H517" s="300">
        <f t="shared" si="91"/>
        <v>-0.1670219985466426</v>
      </c>
      <c r="I517" s="299"/>
    </row>
    <row r="518" spans="2:9" x14ac:dyDescent="0.25">
      <c r="B518" s="546">
        <v>42593</v>
      </c>
      <c r="C518" s="298">
        <v>8678</v>
      </c>
      <c r="D518" s="547">
        <v>16.760300000000001</v>
      </c>
      <c r="E518" s="299">
        <v>14.61</v>
      </c>
      <c r="F518" s="299">
        <f t="shared" si="89"/>
        <v>-18660.303400000012</v>
      </c>
      <c r="G518" s="299">
        <f t="shared" si="90"/>
        <v>145445.88340000002</v>
      </c>
      <c r="H518" s="300">
        <f t="shared" si="91"/>
        <v>-0.12829722618330228</v>
      </c>
      <c r="I518" s="299"/>
    </row>
    <row r="519" spans="2:9" x14ac:dyDescent="0.25">
      <c r="B519" s="546">
        <v>42597</v>
      </c>
      <c r="C519" s="298">
        <v>8678</v>
      </c>
      <c r="D519" s="547">
        <v>16.7471</v>
      </c>
      <c r="E519" s="299">
        <v>14.9</v>
      </c>
      <c r="F519" s="299">
        <f t="shared" si="89"/>
        <v>-16029.133799999994</v>
      </c>
      <c r="G519" s="299">
        <f t="shared" si="90"/>
        <v>145331.33379999999</v>
      </c>
      <c r="H519" s="300">
        <f t="shared" si="91"/>
        <v>-0.11029372249523794</v>
      </c>
      <c r="I519" s="299"/>
    </row>
    <row r="520" spans="2:9" x14ac:dyDescent="0.25">
      <c r="B520" s="546">
        <v>42598</v>
      </c>
      <c r="C520" s="298">
        <v>8178</v>
      </c>
      <c r="D520" s="547">
        <v>16.8429</v>
      </c>
      <c r="E520" s="299">
        <v>15.17</v>
      </c>
      <c r="F520" s="299">
        <f t="shared" si="89"/>
        <v>-13680.976200000003</v>
      </c>
      <c r="G520" s="299">
        <f t="shared" si="90"/>
        <v>137741.23620000001</v>
      </c>
      <c r="H520" s="300">
        <f t="shared" si="91"/>
        <v>-9.9323750660515728E-2</v>
      </c>
      <c r="I520" s="299">
        <v>16.75</v>
      </c>
    </row>
    <row r="521" spans="2:9" x14ac:dyDescent="0.25">
      <c r="B521" s="546">
        <v>42599</v>
      </c>
      <c r="C521" s="298">
        <v>7178</v>
      </c>
      <c r="D521" s="547">
        <v>17.009899999999998</v>
      </c>
      <c r="E521" s="299">
        <v>15.7</v>
      </c>
      <c r="F521" s="299">
        <f t="shared" si="89"/>
        <v>-9402.4621999999927</v>
      </c>
      <c r="G521" s="299">
        <f t="shared" si="90"/>
        <v>122097.06219999999</v>
      </c>
      <c r="H521" s="300">
        <f t="shared" si="91"/>
        <v>-7.7008095285686515E-2</v>
      </c>
      <c r="I521" s="299"/>
    </row>
    <row r="522" spans="2:9" x14ac:dyDescent="0.25">
      <c r="B522" s="546">
        <v>42600</v>
      </c>
      <c r="C522" s="298">
        <v>5500</v>
      </c>
      <c r="D522" s="547">
        <v>17.185600000000001</v>
      </c>
      <c r="E522" s="299">
        <v>16.68</v>
      </c>
      <c r="F522" s="299">
        <f t="shared" si="89"/>
        <v>-2780.8000000000065</v>
      </c>
      <c r="G522" s="299">
        <f t="shared" si="90"/>
        <v>94520.8</v>
      </c>
      <c r="H522" s="300">
        <f t="shared" si="91"/>
        <v>-2.9419979517735846E-2</v>
      </c>
      <c r="I522" s="299"/>
    </row>
    <row r="523" spans="2:9" x14ac:dyDescent="0.25">
      <c r="B523" s="546">
        <v>42601</v>
      </c>
      <c r="C523" s="298">
        <v>5000</v>
      </c>
      <c r="D523" s="547">
        <v>17.222200000000001</v>
      </c>
      <c r="E523" s="299">
        <v>16.8</v>
      </c>
      <c r="F523" s="299">
        <f t="shared" si="89"/>
        <v>-2111.0000000000005</v>
      </c>
      <c r="G523" s="299">
        <f t="shared" si="90"/>
        <v>86111</v>
      </c>
      <c r="H523" s="300">
        <f t="shared" si="91"/>
        <v>-2.4514870341768188E-2</v>
      </c>
      <c r="I523" s="299"/>
    </row>
    <row r="524" spans="2:9" x14ac:dyDescent="0.25">
      <c r="B524" s="546">
        <v>42604</v>
      </c>
      <c r="C524" s="298">
        <v>6000</v>
      </c>
      <c r="D524" s="547">
        <v>16.9651</v>
      </c>
      <c r="E524" s="299">
        <v>15.64</v>
      </c>
      <c r="F524" s="299">
        <f t="shared" si="89"/>
        <v>-7950.599999999994</v>
      </c>
      <c r="G524" s="299">
        <f t="shared" si="90"/>
        <v>101790.59999999999</v>
      </c>
      <c r="H524" s="300">
        <f t="shared" si="91"/>
        <v>-7.8107408739117312E-2</v>
      </c>
      <c r="I524" s="299"/>
    </row>
    <row r="525" spans="2:9" x14ac:dyDescent="0.25">
      <c r="B525" s="546">
        <v>42604</v>
      </c>
      <c r="C525" s="298">
        <v>6500</v>
      </c>
      <c r="D525" s="547">
        <v>16.850899999999999</v>
      </c>
      <c r="E525" s="299">
        <v>15.64</v>
      </c>
      <c r="F525" s="299">
        <f t="shared" si="89"/>
        <v>-7870.8499999999922</v>
      </c>
      <c r="G525" s="299">
        <f t="shared" si="90"/>
        <v>109530.84999999999</v>
      </c>
      <c r="H525" s="300">
        <f t="shared" si="91"/>
        <v>-7.1859663282079822E-2</v>
      </c>
      <c r="I525" s="299"/>
    </row>
    <row r="526" spans="2:9" x14ac:dyDescent="0.25">
      <c r="B526" s="546">
        <v>42605</v>
      </c>
      <c r="C526" s="298">
        <v>6000</v>
      </c>
      <c r="D526" s="547">
        <v>16.923500000000001</v>
      </c>
      <c r="E526" s="299">
        <v>16.43</v>
      </c>
      <c r="F526" s="299">
        <f t="shared" si="89"/>
        <v>-2961.0000000000055</v>
      </c>
      <c r="G526" s="299">
        <f t="shared" si="90"/>
        <v>101541</v>
      </c>
      <c r="H526" s="300">
        <f t="shared" si="91"/>
        <v>-2.9160634620498178E-2</v>
      </c>
      <c r="I526" s="299"/>
    </row>
    <row r="527" spans="2:9" x14ac:dyDescent="0.25">
      <c r="B527" s="546">
        <v>42605</v>
      </c>
      <c r="C527" s="298">
        <v>5500</v>
      </c>
      <c r="D527" s="547">
        <v>16.9848</v>
      </c>
      <c r="E527" s="299">
        <v>16.43</v>
      </c>
      <c r="F527" s="299">
        <f t="shared" si="89"/>
        <v>-3051.400000000001</v>
      </c>
      <c r="G527" s="299">
        <f t="shared" si="90"/>
        <v>93416.4</v>
      </c>
      <c r="H527" s="300">
        <f t="shared" si="91"/>
        <v>-3.266450002355048E-2</v>
      </c>
      <c r="I527" s="299"/>
    </row>
    <row r="528" spans="2:9" x14ac:dyDescent="0.25">
      <c r="B528" s="546">
        <v>42605</v>
      </c>
      <c r="C528" s="298">
        <v>5000</v>
      </c>
      <c r="D528" s="547">
        <v>17.035299999999999</v>
      </c>
      <c r="E528" s="299">
        <v>16.43</v>
      </c>
      <c r="F528" s="299">
        <f t="shared" si="89"/>
        <v>-3026.4999999999986</v>
      </c>
      <c r="G528" s="299">
        <f t="shared" si="90"/>
        <v>85176.5</v>
      </c>
      <c r="H528" s="300">
        <f t="shared" si="91"/>
        <v>-3.5532100990296606E-2</v>
      </c>
      <c r="I528" s="299"/>
    </row>
    <row r="529" spans="2:9" x14ac:dyDescent="0.25">
      <c r="B529" s="546">
        <v>42606</v>
      </c>
      <c r="C529" s="298">
        <v>5178</v>
      </c>
      <c r="D529" s="547">
        <v>17.0017</v>
      </c>
      <c r="E529" s="299">
        <v>16.059999999999999</v>
      </c>
      <c r="F529" s="299">
        <f t="shared" si="89"/>
        <v>-4876.1226000000042</v>
      </c>
      <c r="G529" s="299">
        <f t="shared" si="90"/>
        <v>88034.802599999995</v>
      </c>
      <c r="H529" s="300">
        <f t="shared" si="91"/>
        <v>-5.5388578789179958E-2</v>
      </c>
      <c r="I529" s="299"/>
    </row>
    <row r="530" spans="2:9" x14ac:dyDescent="0.25">
      <c r="B530" s="546">
        <v>42607</v>
      </c>
      <c r="C530" s="298">
        <v>5178</v>
      </c>
      <c r="D530" s="547">
        <v>17.0017</v>
      </c>
      <c r="E530" s="299">
        <v>16.010000000000002</v>
      </c>
      <c r="F530" s="299">
        <f>C530*(E530-D530)</f>
        <v>-5135.0225999999902</v>
      </c>
      <c r="G530" s="299">
        <f>IF(C530=0, 0,D530*C530)</f>
        <v>88034.802599999995</v>
      </c>
      <c r="H530" s="300">
        <f>IF(C530=0, D530, (E530-D530)/D530)</f>
        <v>-5.8329461171529789E-2</v>
      </c>
      <c r="I530" s="299"/>
    </row>
    <row r="531" spans="2:9" x14ac:dyDescent="0.25">
      <c r="B531" s="546">
        <v>42608</v>
      </c>
      <c r="C531" s="298">
        <v>6178</v>
      </c>
      <c r="D531" s="547">
        <v>16.825800000000001</v>
      </c>
      <c r="E531" s="299">
        <v>15.95</v>
      </c>
      <c r="F531" s="299">
        <f>C531*(E531-D531)</f>
        <v>-5410.6924000000108</v>
      </c>
      <c r="G531" s="299">
        <f>IF(C531=0, 0,D531*C531)</f>
        <v>103949.79240000001</v>
      </c>
      <c r="H531" s="300">
        <f>IF(C531=0, D531, (E531-D531)/D531)</f>
        <v>-5.2051016890727435E-2</v>
      </c>
      <c r="I531" s="299"/>
    </row>
    <row r="532" spans="2:9" x14ac:dyDescent="0.25">
      <c r="B532" s="546">
        <v>42611</v>
      </c>
      <c r="C532" s="298">
        <v>6178</v>
      </c>
      <c r="D532" s="547">
        <v>16.825800000000001</v>
      </c>
      <c r="E532" s="299">
        <v>15.99</v>
      </c>
      <c r="F532" s="299">
        <f t="shared" ref="F532:F537" si="92">C532*(E532-D532)</f>
        <v>-5163.5724000000046</v>
      </c>
      <c r="G532" s="299">
        <f t="shared" ref="G532:G537" si="93">IF(C532=0, 0,D532*C532)</f>
        <v>103949.79240000001</v>
      </c>
      <c r="H532" s="300">
        <f t="shared" ref="H532:H537" si="94">IF(C532=0, D532, (E532-D532)/D532)</f>
        <v>-4.9673715365688452E-2</v>
      </c>
      <c r="I532" s="299"/>
    </row>
    <row r="533" spans="2:9" x14ac:dyDescent="0.25">
      <c r="B533" s="546">
        <v>42612</v>
      </c>
      <c r="C533" s="298">
        <v>6678</v>
      </c>
      <c r="D533" s="547">
        <v>16.739999999999998</v>
      </c>
      <c r="E533" s="299">
        <v>15.55</v>
      </c>
      <c r="F533" s="377">
        <f t="shared" si="92"/>
        <v>-7946.8199999999852</v>
      </c>
      <c r="G533" s="299">
        <f t="shared" si="93"/>
        <v>111789.71999999999</v>
      </c>
      <c r="H533" s="301">
        <f t="shared" si="94"/>
        <v>-7.1087216248506446E-2</v>
      </c>
      <c r="I533" s="318"/>
    </row>
    <row r="534" spans="2:9" x14ac:dyDescent="0.25">
      <c r="B534" s="546">
        <v>42612</v>
      </c>
      <c r="C534" s="298">
        <v>7178</v>
      </c>
      <c r="D534" s="547">
        <v>16.6571</v>
      </c>
      <c r="E534" s="299">
        <v>15.55</v>
      </c>
      <c r="F534" s="299">
        <f t="shared" si="92"/>
        <v>-7946.7637999999934</v>
      </c>
      <c r="G534" s="299">
        <f t="shared" si="93"/>
        <v>119564.66379999999</v>
      </c>
      <c r="H534" s="300">
        <f t="shared" si="94"/>
        <v>-6.6464150422342369E-2</v>
      </c>
      <c r="I534" s="299"/>
    </row>
    <row r="535" spans="2:9" x14ac:dyDescent="0.25">
      <c r="B535" s="546">
        <v>42613</v>
      </c>
      <c r="C535" s="298">
        <v>7678</v>
      </c>
      <c r="D535" s="547">
        <v>16.565200000000001</v>
      </c>
      <c r="E535" s="299">
        <v>15.02</v>
      </c>
      <c r="F535" s="299">
        <f t="shared" si="92"/>
        <v>-11864.04560000001</v>
      </c>
      <c r="G535" s="299">
        <f t="shared" si="93"/>
        <v>127187.60560000001</v>
      </c>
      <c r="H535" s="300">
        <f t="shared" si="94"/>
        <v>-9.3279887957887692E-2</v>
      </c>
      <c r="I535" s="299" t="s">
        <v>252</v>
      </c>
    </row>
    <row r="536" spans="2:9" x14ac:dyDescent="0.25">
      <c r="B536" s="546">
        <v>42613</v>
      </c>
      <c r="C536" s="298">
        <v>8178</v>
      </c>
      <c r="D536" s="547">
        <v>16.474399999999999</v>
      </c>
      <c r="E536" s="299">
        <v>15.02</v>
      </c>
      <c r="F536" s="299">
        <f t="shared" si="92"/>
        <v>-11894.083199999997</v>
      </c>
      <c r="G536" s="299">
        <f t="shared" si="93"/>
        <v>134727.64319999999</v>
      </c>
      <c r="H536" s="300">
        <f t="shared" si="94"/>
        <v>-8.8282426067110162E-2</v>
      </c>
      <c r="I536" s="299" t="s">
        <v>253</v>
      </c>
    </row>
    <row r="537" spans="2:9" x14ac:dyDescent="0.25">
      <c r="B537" s="546">
        <v>42615</v>
      </c>
      <c r="C537" s="298">
        <v>7678</v>
      </c>
      <c r="D537" s="547">
        <v>16.528099999999998</v>
      </c>
      <c r="E537" s="299">
        <v>15.49</v>
      </c>
      <c r="F537" s="299">
        <f t="shared" si="92"/>
        <v>-7970.5317999999861</v>
      </c>
      <c r="G537" s="299">
        <f t="shared" si="93"/>
        <v>126902.75179999998</v>
      </c>
      <c r="H537" s="300">
        <f t="shared" si="94"/>
        <v>-6.2808187268953986E-2</v>
      </c>
      <c r="I537" s="299">
        <v>16.350000000000001</v>
      </c>
    </row>
    <row r="538" spans="2:9" x14ac:dyDescent="0.25">
      <c r="B538" s="546">
        <v>42616</v>
      </c>
      <c r="C538" s="298">
        <v>7678</v>
      </c>
      <c r="D538" s="547">
        <v>16.528099999999998</v>
      </c>
      <c r="E538" s="299">
        <v>15.64</v>
      </c>
      <c r="F538" s="299">
        <f>C538*(E538-D538)</f>
        <v>-6818.8317999999836</v>
      </c>
      <c r="G538" s="299">
        <f>IF(C538=0, 0,D538*C538)</f>
        <v>126902.75179999998</v>
      </c>
      <c r="H538" s="300">
        <f>IF(C538=0, D538, (E538-D538)/D538)</f>
        <v>-5.3732733950060681E-2</v>
      </c>
      <c r="I538" s="299"/>
    </row>
    <row r="539" spans="2:9" x14ac:dyDescent="0.25">
      <c r="B539" s="546">
        <v>42621</v>
      </c>
      <c r="C539" s="298">
        <v>7178</v>
      </c>
      <c r="D539" s="547">
        <v>16.545400000000001</v>
      </c>
      <c r="E539" s="299">
        <v>16.739999999999998</v>
      </c>
      <c r="F539" s="299">
        <f>C539*(E539-D539)</f>
        <v>1396.8387999999832</v>
      </c>
      <c r="G539" s="299">
        <f>IF(C539=0, 0,D539*C539)</f>
        <v>118762.8812</v>
      </c>
      <c r="H539" s="300">
        <f>IF(C539=0, D539, (E539-D539)/D539)</f>
        <v>1.1761577235968768E-2</v>
      </c>
      <c r="I539" s="299"/>
    </row>
    <row r="540" spans="2:9" x14ac:dyDescent="0.25">
      <c r="B540" s="546">
        <v>42621</v>
      </c>
      <c r="C540" s="319">
        <v>6678</v>
      </c>
      <c r="D540" s="548">
        <v>16.532299999999999</v>
      </c>
      <c r="E540" s="299">
        <v>16.739999999999998</v>
      </c>
      <c r="F540" s="299">
        <f>C540*(E540-D540)</f>
        <v>1387.0205999999941</v>
      </c>
      <c r="G540" s="299">
        <f>IF(C540=0, 0,D540*C540)</f>
        <v>110402.6994</v>
      </c>
      <c r="H540" s="300">
        <f>IF(C540=0, D540, (E540-D540)/D540)</f>
        <v>1.256328520532528E-2</v>
      </c>
      <c r="I540" s="299"/>
    </row>
    <row r="541" spans="2:9" x14ac:dyDescent="0.25">
      <c r="B541" s="546">
        <v>42621</v>
      </c>
      <c r="C541" s="298">
        <v>6458</v>
      </c>
      <c r="D541" s="547">
        <v>16.524263999999999</v>
      </c>
      <c r="E541" s="299">
        <v>16.739999999999998</v>
      </c>
      <c r="F541" s="299">
        <f>C541*(E541-D541)</f>
        <v>1393.2230879999981</v>
      </c>
      <c r="G541" s="299">
        <f>IF(C541=0, 0,D541*C541)</f>
        <v>106713.69691199998</v>
      </c>
      <c r="H541" s="300">
        <f>IF(C541=0, D541, (E541-D541)/D541)</f>
        <v>1.3055710075801242E-2</v>
      </c>
      <c r="I541" s="299"/>
    </row>
    <row r="542" spans="2:9" x14ac:dyDescent="0.25">
      <c r="B542" s="546">
        <v>42622</v>
      </c>
      <c r="C542" s="298">
        <v>7178</v>
      </c>
      <c r="D542" s="547">
        <v>16.477945999999999</v>
      </c>
      <c r="E542" s="299">
        <v>15.67</v>
      </c>
      <c r="F542" s="299">
        <f>C542*(E542-D542)</f>
        <v>-5799.4363879999955</v>
      </c>
      <c r="G542" s="299">
        <f>IF(C542=0, 0,D542*C542)</f>
        <v>118278.696388</v>
      </c>
      <c r="H542" s="300">
        <f>IF(C542=0, D542, (E542-D542)/D542)</f>
        <v>-4.9031960658203359E-2</v>
      </c>
      <c r="I542" s="299"/>
    </row>
    <row r="543" spans="2:9" x14ac:dyDescent="0.25">
      <c r="B543" s="546">
        <v>42622</v>
      </c>
      <c r="C543" s="298">
        <v>7678</v>
      </c>
      <c r="D543" s="547">
        <v>16.430541999999999</v>
      </c>
      <c r="E543" s="299">
        <v>15.67</v>
      </c>
      <c r="F543" s="299">
        <f t="shared" ref="F543:F549" si="95">C543*(E543-D543)</f>
        <v>-5839.4414759999936</v>
      </c>
      <c r="G543" s="299">
        <f t="shared" ref="G543:G549" si="96">IF(C543=0, 0,D543*C543)</f>
        <v>126153.70147599999</v>
      </c>
      <c r="H543" s="300">
        <f t="shared" ref="H543:H549" si="97">IF(C543=0, D543, (E543-D543)/D543)</f>
        <v>-4.6288308687564853E-2</v>
      </c>
      <c r="I543" s="299">
        <v>16.350000000000001</v>
      </c>
    </row>
    <row r="544" spans="2:9" x14ac:dyDescent="0.25">
      <c r="B544" s="546">
        <v>42625</v>
      </c>
      <c r="C544" s="319">
        <v>7678</v>
      </c>
      <c r="D544" s="548">
        <v>16.412330000000001</v>
      </c>
      <c r="E544" s="299">
        <v>15.47</v>
      </c>
      <c r="F544" s="299">
        <f t="shared" si="95"/>
        <v>-7235.2097400000011</v>
      </c>
      <c r="G544" s="299">
        <f t="shared" si="96"/>
        <v>126013.86974000001</v>
      </c>
      <c r="H544" s="300">
        <f t="shared" si="97"/>
        <v>-5.7415979327737135E-2</v>
      </c>
      <c r="I544" s="299"/>
    </row>
    <row r="545" spans="2:9" x14ac:dyDescent="0.25">
      <c r="B545" s="546">
        <v>42625</v>
      </c>
      <c r="C545" s="319">
        <v>7678</v>
      </c>
      <c r="D545" s="548">
        <v>16.355817999999999</v>
      </c>
      <c r="E545" s="299">
        <v>15.47</v>
      </c>
      <c r="F545" s="299">
        <f t="shared" si="95"/>
        <v>-6801.3106039999893</v>
      </c>
      <c r="G545" s="299">
        <f t="shared" si="96"/>
        <v>125579.970604</v>
      </c>
      <c r="H545" s="300">
        <f t="shared" si="97"/>
        <v>-5.4159198885680847E-2</v>
      </c>
      <c r="I545" s="299" t="s">
        <v>267</v>
      </c>
    </row>
    <row r="546" spans="2:9" x14ac:dyDescent="0.25">
      <c r="B546" s="546">
        <v>42626</v>
      </c>
      <c r="C546" s="298">
        <v>8278</v>
      </c>
      <c r="D546" s="547">
        <v>16.25066</v>
      </c>
      <c r="E546" s="299">
        <v>14.34</v>
      </c>
      <c r="F546" s="299">
        <f t="shared" si="95"/>
        <v>-15816.44348</v>
      </c>
      <c r="G546" s="299">
        <f t="shared" si="96"/>
        <v>134522.96348000001</v>
      </c>
      <c r="H546" s="301">
        <f t="shared" si="97"/>
        <v>-0.11757430159759666</v>
      </c>
      <c r="I546" s="299"/>
    </row>
    <row r="547" spans="2:9" x14ac:dyDescent="0.25">
      <c r="B547" s="546">
        <v>42626</v>
      </c>
      <c r="C547" s="298">
        <v>8678</v>
      </c>
      <c r="D547" s="547">
        <v>16.18149</v>
      </c>
      <c r="E547" s="299">
        <v>14.34</v>
      </c>
      <c r="F547" s="299">
        <f t="shared" si="95"/>
        <v>-15980.450220000002</v>
      </c>
      <c r="G547" s="299">
        <f t="shared" si="96"/>
        <v>140422.97021999999</v>
      </c>
      <c r="H547" s="301">
        <f t="shared" si="97"/>
        <v>-0.11380225183218605</v>
      </c>
      <c r="I547" s="299"/>
    </row>
    <row r="548" spans="2:9" x14ac:dyDescent="0.25">
      <c r="B548" s="546">
        <v>42626</v>
      </c>
      <c r="C548" s="298">
        <v>8978</v>
      </c>
      <c r="D548" s="547">
        <v>16.124635000000001</v>
      </c>
      <c r="E548" s="299">
        <v>14.34</v>
      </c>
      <c r="F548" s="299">
        <f t="shared" si="95"/>
        <v>-16022.453030000013</v>
      </c>
      <c r="G548" s="299">
        <f t="shared" si="96"/>
        <v>144766.97303000002</v>
      </c>
      <c r="H548" s="301">
        <f t="shared" si="97"/>
        <v>-0.11067754401882594</v>
      </c>
      <c r="I548" s="299"/>
    </row>
    <row r="549" spans="2:9" x14ac:dyDescent="0.25">
      <c r="B549" s="546">
        <v>42626</v>
      </c>
      <c r="C549" s="298">
        <v>9278</v>
      </c>
      <c r="D549" s="547">
        <v>16.064019999999999</v>
      </c>
      <c r="E549" s="299">
        <v>14.34</v>
      </c>
      <c r="F549" s="299">
        <f t="shared" si="95"/>
        <v>-15995.457559999995</v>
      </c>
      <c r="G549" s="299">
        <f t="shared" si="96"/>
        <v>149041.97756</v>
      </c>
      <c r="H549" s="301">
        <f t="shared" si="97"/>
        <v>-0.10732182853357998</v>
      </c>
      <c r="I549" s="299" t="s">
        <v>268</v>
      </c>
    </row>
    <row r="550" spans="2:9" x14ac:dyDescent="0.25">
      <c r="B550" s="546">
        <v>42627</v>
      </c>
      <c r="C550" s="298">
        <v>9478</v>
      </c>
      <c r="D550" s="547">
        <v>16.020790999999999</v>
      </c>
      <c r="E550" s="299">
        <v>14.01</v>
      </c>
      <c r="F550" s="299">
        <f t="shared" ref="F550:F557" si="98">C550*(E550-D550)</f>
        <v>-19058.277097999995</v>
      </c>
      <c r="G550" s="299">
        <f t="shared" ref="G550:G557" si="99">IF(C550=0, 0,D550*C550)</f>
        <v>151845.05709799999</v>
      </c>
      <c r="H550" s="301">
        <f t="shared" ref="H550:H557" si="100">IF(C550=0, D550, (E550-D550)/D550)</f>
        <v>-0.1255113433537707</v>
      </c>
      <c r="I550" s="299"/>
    </row>
    <row r="551" spans="2:9" x14ac:dyDescent="0.25">
      <c r="B551" s="546">
        <v>42628</v>
      </c>
      <c r="C551" s="298">
        <v>9478</v>
      </c>
      <c r="D551" s="547">
        <v>16.015726999999998</v>
      </c>
      <c r="E551" s="299">
        <v>14.26</v>
      </c>
      <c r="F551" s="299">
        <f t="shared" si="98"/>
        <v>-16640.780505999985</v>
      </c>
      <c r="G551" s="299">
        <f t="shared" si="99"/>
        <v>151797.06050599998</v>
      </c>
      <c r="H551" s="301">
        <f t="shared" si="100"/>
        <v>-0.1096251827968845</v>
      </c>
      <c r="I551" s="299"/>
    </row>
    <row r="552" spans="2:9" x14ac:dyDescent="0.25">
      <c r="B552" s="546">
        <v>42629</v>
      </c>
      <c r="C552" s="298">
        <v>9478</v>
      </c>
      <c r="D552" s="547">
        <v>16.015726999999998</v>
      </c>
      <c r="E552" s="299">
        <v>14.24</v>
      </c>
      <c r="F552" s="299">
        <f t="shared" si="98"/>
        <v>-16830.340505999982</v>
      </c>
      <c r="G552" s="299">
        <f t="shared" si="99"/>
        <v>151797.06050599998</v>
      </c>
      <c r="H552" s="301">
        <f t="shared" si="100"/>
        <v>-0.1108739553315312</v>
      </c>
      <c r="I552" s="299"/>
    </row>
    <row r="553" spans="2:9" x14ac:dyDescent="0.25">
      <c r="B553" s="546">
        <v>42632</v>
      </c>
      <c r="C553" s="298">
        <v>9678</v>
      </c>
      <c r="D553" s="547">
        <v>15.975311</v>
      </c>
      <c r="E553" s="299">
        <v>14.09</v>
      </c>
      <c r="F553" s="299">
        <f t="shared" si="98"/>
        <v>-18246.039857999996</v>
      </c>
      <c r="G553" s="299">
        <f t="shared" si="99"/>
        <v>154609.05985799999</v>
      </c>
      <c r="H553" s="300">
        <f t="shared" si="100"/>
        <v>-0.11801404054043141</v>
      </c>
      <c r="I553" s="299"/>
    </row>
    <row r="554" spans="2:9" x14ac:dyDescent="0.25">
      <c r="B554" s="546">
        <v>42633</v>
      </c>
      <c r="C554" s="298">
        <v>9878</v>
      </c>
      <c r="D554" s="547">
        <v>15.937544000000001</v>
      </c>
      <c r="E554" s="299">
        <v>13.87</v>
      </c>
      <c r="F554" s="299">
        <f t="shared" si="98"/>
        <v>-20423.199632000014</v>
      </c>
      <c r="G554" s="299">
        <f t="shared" si="99"/>
        <v>157431.05963200002</v>
      </c>
      <c r="H554" s="300">
        <f t="shared" si="100"/>
        <v>-0.12972789282966068</v>
      </c>
      <c r="I554" s="299"/>
    </row>
    <row r="555" spans="2:9" x14ac:dyDescent="0.25">
      <c r="B555" s="546">
        <v>42633</v>
      </c>
      <c r="C555" s="298">
        <v>10000</v>
      </c>
      <c r="D555" s="547">
        <v>15.915126000000001</v>
      </c>
      <c r="E555" s="299">
        <v>13.87</v>
      </c>
      <c r="F555" s="299">
        <f t="shared" si="98"/>
        <v>-20451.260000000017</v>
      </c>
      <c r="G555" s="299">
        <f t="shared" si="99"/>
        <v>159151.26</v>
      </c>
      <c r="H555" s="300">
        <f t="shared" si="100"/>
        <v>-0.12850203008132022</v>
      </c>
      <c r="I555" s="299"/>
    </row>
    <row r="556" spans="2:9" x14ac:dyDescent="0.25">
      <c r="B556" s="546">
        <v>42634</v>
      </c>
      <c r="C556" s="298">
        <v>9678</v>
      </c>
      <c r="D556" s="547">
        <v>15.969538999999999</v>
      </c>
      <c r="E556" s="299">
        <v>14.65</v>
      </c>
      <c r="F556" s="299">
        <f t="shared" si="98"/>
        <v>-12770.498441999989</v>
      </c>
      <c r="G556" s="299">
        <f t="shared" si="99"/>
        <v>154553.19844199999</v>
      </c>
      <c r="H556" s="300">
        <f t="shared" si="100"/>
        <v>-8.2628496664806608E-2</v>
      </c>
      <c r="I556" s="299"/>
    </row>
    <row r="557" spans="2:9" x14ac:dyDescent="0.25">
      <c r="B557" s="546">
        <v>42634</v>
      </c>
      <c r="C557" s="298">
        <v>9278</v>
      </c>
      <c r="D557" s="547">
        <v>16.026872999999998</v>
      </c>
      <c r="E557" s="299">
        <v>14.65</v>
      </c>
      <c r="F557" s="299">
        <f t="shared" si="98"/>
        <v>-12774.627693999981</v>
      </c>
      <c r="G557" s="299">
        <f t="shared" si="99"/>
        <v>148697.32769399998</v>
      </c>
      <c r="H557" s="300">
        <f t="shared" si="100"/>
        <v>-8.5910270830747718E-2</v>
      </c>
      <c r="I557" s="299">
        <v>16</v>
      </c>
    </row>
    <row r="558" spans="2:9" x14ac:dyDescent="0.25">
      <c r="B558" s="546">
        <v>42635</v>
      </c>
      <c r="C558" s="298">
        <v>9278</v>
      </c>
      <c r="D558" s="547">
        <v>16.026872999999998</v>
      </c>
      <c r="E558" s="299">
        <v>14.87</v>
      </c>
      <c r="F558" s="299">
        <f t="shared" ref="F558:F569" si="101">C558*(E558-D558)</f>
        <v>-10733.467693999992</v>
      </c>
      <c r="G558" s="299">
        <f t="shared" ref="G558:G569" si="102">IF(C558=0, 0,D558*C558)</f>
        <v>148697.32769399998</v>
      </c>
      <c r="H558" s="300">
        <f t="shared" ref="H558:H569" si="103">IF(C558=0, D558, (E558-D558)/D558)</f>
        <v>-7.2183326092369937E-2</v>
      </c>
      <c r="I558" s="299"/>
    </row>
    <row r="559" spans="2:9" x14ac:dyDescent="0.25">
      <c r="B559" s="546">
        <v>42636</v>
      </c>
      <c r="C559" s="298">
        <v>9478</v>
      </c>
      <c r="D559" s="547">
        <v>15.992122</v>
      </c>
      <c r="E559" s="299">
        <v>14.49</v>
      </c>
      <c r="F559" s="299">
        <f t="shared" si="101"/>
        <v>-14237.112315999999</v>
      </c>
      <c r="G559" s="299">
        <f t="shared" si="102"/>
        <v>151573.33231600001</v>
      </c>
      <c r="H559" s="300">
        <f t="shared" si="103"/>
        <v>-9.39288732289561E-2</v>
      </c>
      <c r="I559" s="299"/>
    </row>
    <row r="560" spans="2:9" x14ac:dyDescent="0.25">
      <c r="B560" s="546">
        <v>42639</v>
      </c>
      <c r="C560" s="298">
        <v>9278</v>
      </c>
      <c r="D560" s="547">
        <v>16.019549999999999</v>
      </c>
      <c r="E560" s="299">
        <v>14.41</v>
      </c>
      <c r="F560" s="299">
        <f t="shared" si="101"/>
        <v>-14933.404899999989</v>
      </c>
      <c r="G560" s="299">
        <f t="shared" si="102"/>
        <v>148629.38489999998</v>
      </c>
      <c r="H560" s="300">
        <f t="shared" si="103"/>
        <v>-0.10047410819904422</v>
      </c>
      <c r="I560" s="299">
        <v>16</v>
      </c>
    </row>
    <row r="561" spans="2:9" x14ac:dyDescent="0.25">
      <c r="B561" s="546">
        <v>42639</v>
      </c>
      <c r="C561" s="298">
        <v>9478</v>
      </c>
      <c r="D561" s="547">
        <v>15.987468</v>
      </c>
      <c r="E561" s="299">
        <v>14.41</v>
      </c>
      <c r="F561" s="299">
        <f t="shared" si="101"/>
        <v>-14951.241703999996</v>
      </c>
      <c r="G561" s="299">
        <f t="shared" si="102"/>
        <v>151529.221704</v>
      </c>
      <c r="H561" s="300">
        <f t="shared" si="103"/>
        <v>-9.8669032519721048E-2</v>
      </c>
      <c r="I561" s="299"/>
    </row>
    <row r="562" spans="2:9" x14ac:dyDescent="0.25">
      <c r="B562" s="546">
        <v>42639</v>
      </c>
      <c r="C562" s="298">
        <v>9678</v>
      </c>
      <c r="D562" s="547">
        <v>15.954266000000001</v>
      </c>
      <c r="E562" s="299">
        <v>14.41</v>
      </c>
      <c r="F562" s="299">
        <f t="shared" si="101"/>
        <v>-14945.406348000004</v>
      </c>
      <c r="G562" s="299">
        <f t="shared" si="102"/>
        <v>154405.386348</v>
      </c>
      <c r="H562" s="300">
        <f t="shared" si="103"/>
        <v>-9.6793296538994669E-2</v>
      </c>
      <c r="I562" s="299"/>
    </row>
    <row r="563" spans="2:9" x14ac:dyDescent="0.25">
      <c r="B563" s="546">
        <v>42640</v>
      </c>
      <c r="C563" s="298">
        <v>10000</v>
      </c>
      <c r="D563" s="547">
        <v>15.890373</v>
      </c>
      <c r="E563" s="299">
        <v>14.06</v>
      </c>
      <c r="F563" s="299">
        <f t="shared" si="101"/>
        <v>-18303.73</v>
      </c>
      <c r="G563" s="299">
        <f t="shared" si="102"/>
        <v>158903.73000000001</v>
      </c>
      <c r="H563" s="300">
        <f t="shared" si="103"/>
        <v>-0.11518754153851517</v>
      </c>
      <c r="I563" s="299"/>
    </row>
    <row r="564" spans="2:9" x14ac:dyDescent="0.25">
      <c r="B564" s="546">
        <v>42641</v>
      </c>
      <c r="C564" s="298">
        <v>9278</v>
      </c>
      <c r="D564" s="547">
        <v>15.968</v>
      </c>
      <c r="E564" s="299">
        <v>15.18</v>
      </c>
      <c r="F564" s="299">
        <f t="shared" si="101"/>
        <v>-7311.0640000000021</v>
      </c>
      <c r="G564" s="299">
        <f t="shared" si="102"/>
        <v>148151.10399999999</v>
      </c>
      <c r="H564" s="300">
        <f t="shared" si="103"/>
        <v>-4.9348697394789594E-2</v>
      </c>
      <c r="I564" s="299" t="s">
        <v>279</v>
      </c>
    </row>
    <row r="565" spans="2:9" x14ac:dyDescent="0.25">
      <c r="B565" s="546">
        <v>42641</v>
      </c>
      <c r="C565" s="298">
        <v>8978</v>
      </c>
      <c r="D565" s="547">
        <v>15.991466000000001</v>
      </c>
      <c r="E565" s="299">
        <v>15.18</v>
      </c>
      <c r="F565" s="299">
        <f t="shared" si="101"/>
        <v>-7285.3417480000098</v>
      </c>
      <c r="G565" s="299">
        <f t="shared" si="102"/>
        <v>143571.38174800001</v>
      </c>
      <c r="H565" s="300">
        <f t="shared" si="103"/>
        <v>-5.0743690415875634E-2</v>
      </c>
      <c r="I565" s="299"/>
    </row>
    <row r="566" spans="2:9" x14ac:dyDescent="0.25">
      <c r="B566" s="546">
        <v>42642</v>
      </c>
      <c r="C566" s="298">
        <v>8678</v>
      </c>
      <c r="D566" s="547">
        <v>16.016100000000002</v>
      </c>
      <c r="E566" s="299">
        <v>15.9</v>
      </c>
      <c r="F566" s="299">
        <f t="shared" si="101"/>
        <v>-1007.5158000000105</v>
      </c>
      <c r="G566" s="299">
        <f t="shared" si="102"/>
        <v>138987.71580000001</v>
      </c>
      <c r="H566" s="300">
        <f t="shared" si="103"/>
        <v>-7.2489557382884214E-3</v>
      </c>
      <c r="I566" s="299"/>
    </row>
    <row r="567" spans="2:9" x14ac:dyDescent="0.25">
      <c r="B567" s="546">
        <v>42642</v>
      </c>
      <c r="C567" s="298">
        <v>7978</v>
      </c>
      <c r="D567" s="547">
        <v>16.036825</v>
      </c>
      <c r="E567" s="299">
        <v>15.9</v>
      </c>
      <c r="F567" s="299">
        <f t="shared" si="101"/>
        <v>-1091.5898499999998</v>
      </c>
      <c r="G567" s="299">
        <f t="shared" si="102"/>
        <v>127941.78985</v>
      </c>
      <c r="H567" s="300">
        <f t="shared" si="103"/>
        <v>-8.5319257396648009E-3</v>
      </c>
      <c r="I567" s="299"/>
    </row>
    <row r="568" spans="2:9" x14ac:dyDescent="0.25">
      <c r="B568" s="546">
        <v>42642</v>
      </c>
      <c r="C568" s="298">
        <v>7764</v>
      </c>
      <c r="D568" s="547">
        <v>16.038399999999999</v>
      </c>
      <c r="E568" s="299">
        <v>15.9</v>
      </c>
      <c r="F568" s="299">
        <f t="shared" si="101"/>
        <v>-1074.5375999999919</v>
      </c>
      <c r="G568" s="299">
        <f t="shared" si="102"/>
        <v>124522.1376</v>
      </c>
      <c r="H568" s="300">
        <f t="shared" si="103"/>
        <v>-8.6292897047086353E-3</v>
      </c>
      <c r="I568" s="299"/>
    </row>
    <row r="569" spans="2:9" x14ac:dyDescent="0.25">
      <c r="B569" s="546">
        <v>42642</v>
      </c>
      <c r="C569" s="298">
        <v>8178</v>
      </c>
      <c r="D569" s="547">
        <v>16.019235999999999</v>
      </c>
      <c r="E569" s="299">
        <v>15.9</v>
      </c>
      <c r="F569" s="299">
        <f t="shared" si="101"/>
        <v>-975.11200799999187</v>
      </c>
      <c r="G569" s="299">
        <f t="shared" si="102"/>
        <v>131005.31200799999</v>
      </c>
      <c r="H569" s="300">
        <f t="shared" si="103"/>
        <v>-7.4433012910228059E-3</v>
      </c>
      <c r="I569" s="299" t="s">
        <v>280</v>
      </c>
    </row>
    <row r="570" spans="2:9" x14ac:dyDescent="0.25">
      <c r="B570" s="546">
        <v>42643</v>
      </c>
      <c r="C570" s="298">
        <v>8178</v>
      </c>
      <c r="D570" s="547">
        <v>16.019235999999999</v>
      </c>
      <c r="E570" s="299">
        <v>15.81</v>
      </c>
      <c r="F570" s="299">
        <f>C570*(E570-D570)</f>
        <v>-1711.1320079999907</v>
      </c>
      <c r="G570" s="299">
        <f>IF(C570=0, 0,D570*C570)</f>
        <v>131005.31200799999</v>
      </c>
      <c r="H570" s="300">
        <f>IF(C570=0, D570, (E570-D570)/D570)</f>
        <v>-1.3061546755413234E-2</v>
      </c>
      <c r="I570" s="299"/>
    </row>
    <row r="571" spans="2:9" x14ac:dyDescent="0.25">
      <c r="B571" s="546">
        <v>42646</v>
      </c>
      <c r="C571" s="298">
        <v>8178</v>
      </c>
      <c r="D571" s="547">
        <v>16.019235999999999</v>
      </c>
      <c r="E571" s="299">
        <v>15.98</v>
      </c>
      <c r="F571" s="299">
        <f t="shared" ref="F571:F580" si="104">C571*(E571-D571)</f>
        <v>-320.8720079999913</v>
      </c>
      <c r="G571" s="299">
        <f t="shared" ref="G571:G580" si="105">IF(C571=0, 0,D571*C571)</f>
        <v>131005.31200799999</v>
      </c>
      <c r="H571" s="300">
        <f t="shared" ref="H571:H580" si="106">IF(C571=0, D571, (E571-D571)/D571)</f>
        <v>-2.4493053226757469E-3</v>
      </c>
      <c r="I571" s="299"/>
    </row>
    <row r="572" spans="2:9" x14ac:dyDescent="0.25">
      <c r="B572" s="546">
        <v>42647</v>
      </c>
      <c r="C572" s="298">
        <v>8678</v>
      </c>
      <c r="D572" s="547">
        <v>16.010061</v>
      </c>
      <c r="E572" s="299">
        <v>15.63</v>
      </c>
      <c r="F572" s="299">
        <f t="shared" si="104"/>
        <v>-3298.169357999996</v>
      </c>
      <c r="G572" s="299">
        <f t="shared" si="105"/>
        <v>138935.309358</v>
      </c>
      <c r="H572" s="300">
        <f t="shared" si="106"/>
        <v>-2.3738885192255015E-2</v>
      </c>
      <c r="I572" s="299"/>
    </row>
    <row r="573" spans="2:9" x14ac:dyDescent="0.25">
      <c r="B573" s="546">
        <v>42647</v>
      </c>
      <c r="C573" s="298">
        <v>9178</v>
      </c>
      <c r="D573" s="547">
        <v>15.988811</v>
      </c>
      <c r="E573" s="299">
        <v>15.63</v>
      </c>
      <c r="F573" s="299">
        <f t="shared" si="104"/>
        <v>-3293.1673579999938</v>
      </c>
      <c r="G573" s="299">
        <f t="shared" si="105"/>
        <v>146745.30735799999</v>
      </c>
      <c r="H573" s="300">
        <f t="shared" si="106"/>
        <v>-2.2441381038277287E-2</v>
      </c>
      <c r="I573" s="299"/>
    </row>
    <row r="574" spans="2:9" x14ac:dyDescent="0.25">
      <c r="B574" s="546">
        <v>42648</v>
      </c>
      <c r="C574" s="298">
        <v>8178</v>
      </c>
      <c r="D574" s="547">
        <v>15.977725</v>
      </c>
      <c r="E574" s="299">
        <v>16.12</v>
      </c>
      <c r="F574" s="299">
        <f t="shared" si="104"/>
        <v>1163.524950000012</v>
      </c>
      <c r="G574" s="299">
        <f t="shared" si="105"/>
        <v>130665.83504999999</v>
      </c>
      <c r="H574" s="300">
        <f t="shared" si="106"/>
        <v>8.904584351026288E-3</v>
      </c>
      <c r="I574" s="299">
        <v>15.75</v>
      </c>
    </row>
    <row r="575" spans="2:9" x14ac:dyDescent="0.25">
      <c r="B575" s="546">
        <v>42648</v>
      </c>
      <c r="C575" s="319">
        <v>7678</v>
      </c>
      <c r="D575" s="548">
        <v>15.951529000000001</v>
      </c>
      <c r="E575" s="299">
        <v>16.12</v>
      </c>
      <c r="F575" s="299">
        <f t="shared" si="104"/>
        <v>1293.5203380000021</v>
      </c>
      <c r="G575" s="299">
        <f t="shared" si="105"/>
        <v>122475.839662</v>
      </c>
      <c r="H575" s="300">
        <f t="shared" si="106"/>
        <v>1.0561432700275958E-2</v>
      </c>
      <c r="I575" s="299" t="s">
        <v>284</v>
      </c>
    </row>
    <row r="576" spans="2:9" x14ac:dyDescent="0.25">
      <c r="B576" s="546">
        <v>42649</v>
      </c>
      <c r="C576" s="298">
        <v>8678</v>
      </c>
      <c r="D576" s="547">
        <v>15.941579000000001</v>
      </c>
      <c r="E576" s="299">
        <v>16.079999999999998</v>
      </c>
      <c r="F576" s="299">
        <f t="shared" si="104"/>
        <v>1201.2174379999781</v>
      </c>
      <c r="G576" s="299">
        <f t="shared" si="105"/>
        <v>138341.022562</v>
      </c>
      <c r="H576" s="300">
        <f t="shared" si="106"/>
        <v>8.683016908174369E-3</v>
      </c>
      <c r="I576" s="299"/>
    </row>
    <row r="577" spans="2:9" x14ac:dyDescent="0.25">
      <c r="B577" s="546">
        <v>42650</v>
      </c>
      <c r="C577" s="298">
        <v>8978</v>
      </c>
      <c r="D577" s="547">
        <v>15.935176999999999</v>
      </c>
      <c r="E577" s="299">
        <v>15.56</v>
      </c>
      <c r="F577" s="299">
        <f t="shared" si="104"/>
        <v>-3368.3391059999908</v>
      </c>
      <c r="G577" s="299">
        <f t="shared" si="105"/>
        <v>143066.01910599999</v>
      </c>
      <c r="H577" s="300">
        <f t="shared" si="106"/>
        <v>-2.354394933925108E-2</v>
      </c>
      <c r="I577" s="299"/>
    </row>
    <row r="578" spans="2:9" x14ac:dyDescent="0.25">
      <c r="B578" s="546">
        <v>42650</v>
      </c>
      <c r="C578" s="298">
        <v>9278</v>
      </c>
      <c r="D578" s="547">
        <v>15.923692000000001</v>
      </c>
      <c r="E578" s="299">
        <v>15.56</v>
      </c>
      <c r="F578" s="299">
        <f t="shared" si="104"/>
        <v>-3374.3343760000034</v>
      </c>
      <c r="G578" s="299">
        <f t="shared" si="105"/>
        <v>147740.01437600001</v>
      </c>
      <c r="H578" s="300">
        <f t="shared" si="106"/>
        <v>-2.2839678134945106E-2</v>
      </c>
      <c r="I578" s="299">
        <v>15.8</v>
      </c>
    </row>
    <row r="579" spans="2:9" x14ac:dyDescent="0.25">
      <c r="B579" s="546">
        <v>42653</v>
      </c>
      <c r="C579" s="319">
        <v>9678</v>
      </c>
      <c r="D579" s="548">
        <v>15.9153</v>
      </c>
      <c r="E579" s="299">
        <v>15.72</v>
      </c>
      <c r="F579" s="299">
        <f t="shared" si="104"/>
        <v>-1890.1133999999961</v>
      </c>
      <c r="G579" s="299">
        <f t="shared" si="105"/>
        <v>154028.27340000001</v>
      </c>
      <c r="H579" s="300">
        <f t="shared" si="106"/>
        <v>-1.2271210721758281E-2</v>
      </c>
      <c r="I579" s="299"/>
    </row>
    <row r="580" spans="2:9" x14ac:dyDescent="0.25">
      <c r="B580" s="546">
        <v>42661</v>
      </c>
      <c r="C580" s="319">
        <v>10000</v>
      </c>
      <c r="D580" s="548">
        <v>15.901258</v>
      </c>
      <c r="E580" s="299">
        <v>14.2</v>
      </c>
      <c r="F580" s="299">
        <f t="shared" si="104"/>
        <v>-17012.580000000009</v>
      </c>
      <c r="G580" s="299">
        <f t="shared" si="105"/>
        <v>159012.58000000002</v>
      </c>
      <c r="H580" s="300">
        <f t="shared" si="106"/>
        <v>-0.10698889358313669</v>
      </c>
      <c r="I580" s="299"/>
    </row>
    <row r="581" spans="2:9" x14ac:dyDescent="0.25">
      <c r="B581" s="546">
        <v>42663</v>
      </c>
      <c r="C581" s="298">
        <v>10000</v>
      </c>
      <c r="D581" s="547">
        <v>15.901258</v>
      </c>
      <c r="E581" s="299">
        <v>14.7</v>
      </c>
      <c r="F581" s="299">
        <f>C581*(E581-D581)</f>
        <v>-12012.580000000011</v>
      </c>
      <c r="G581" s="299">
        <f>IF(C581=0, 0,D581*C581)</f>
        <v>159012.58000000002</v>
      </c>
      <c r="H581" s="301">
        <f>IF(C581=0, D581, (E581-D581)/D581)</f>
        <v>-7.5544840540289399E-2</v>
      </c>
      <c r="I581" s="299"/>
    </row>
    <row r="582" spans="2:9" x14ac:dyDescent="0.25">
      <c r="B582" s="546">
        <v>42668</v>
      </c>
      <c r="C582" s="298">
        <v>11000</v>
      </c>
      <c r="D582" s="547">
        <v>15.74728</v>
      </c>
      <c r="E582" s="299">
        <v>14.18</v>
      </c>
      <c r="F582" s="299">
        <f>C582*(E582-D582)</f>
        <v>-17240.080000000002</v>
      </c>
      <c r="G582" s="299">
        <f>IF(C582=0, 0,D582*C582)</f>
        <v>173220.08</v>
      </c>
      <c r="H582" s="301">
        <f>IF(C582=0, D582, (E582-D582)/D582)</f>
        <v>-9.9527029429844413E-2</v>
      </c>
      <c r="I582" s="299"/>
    </row>
    <row r="583" spans="2:9" x14ac:dyDescent="0.25">
      <c r="B583" s="546">
        <v>42670</v>
      </c>
      <c r="C583" s="298">
        <v>11500</v>
      </c>
      <c r="D583" s="547">
        <v>15.679137000000001</v>
      </c>
      <c r="E583" s="299">
        <v>13.95</v>
      </c>
      <c r="F583" s="299">
        <f>C583*(E583-D583)</f>
        <v>-19885.075500000017</v>
      </c>
      <c r="G583" s="299">
        <f>IF(C583=0, 0,D583*C583)</f>
        <v>180310.07550000001</v>
      </c>
      <c r="H583" s="301">
        <f>IF(C583=0, D583, (E583-D583)/D583)</f>
        <v>-0.11028266415428357</v>
      </c>
      <c r="I583" s="299"/>
    </row>
    <row r="584" spans="2:9" x14ac:dyDescent="0.25">
      <c r="B584" s="546">
        <v>42670</v>
      </c>
      <c r="C584" s="298">
        <v>12000</v>
      </c>
      <c r="D584" s="547">
        <v>15.6113</v>
      </c>
      <c r="E584" s="299">
        <v>13.95</v>
      </c>
      <c r="F584" s="299">
        <f t="shared" ref="F584:F591" si="107">C584*(E584-D584)</f>
        <v>-19935.600000000009</v>
      </c>
      <c r="G584" s="299">
        <f t="shared" ref="G584:G591" si="108">IF(C584=0, 0,D584*C584)</f>
        <v>187335.6</v>
      </c>
      <c r="H584" s="301">
        <f t="shared" ref="H584:H591" si="109">IF(C584=0, D584, (E584-D584)/D584)</f>
        <v>-0.10641650599245422</v>
      </c>
      <c r="I584" s="299"/>
    </row>
    <row r="585" spans="2:9" x14ac:dyDescent="0.25">
      <c r="B585" s="546">
        <v>42670</v>
      </c>
      <c r="C585" s="298">
        <v>12500</v>
      </c>
      <c r="D585" s="547">
        <v>15.542006000000001</v>
      </c>
      <c r="E585" s="299">
        <v>13.95</v>
      </c>
      <c r="F585" s="299">
        <f t="shared" si="107"/>
        <v>-19900.075000000015</v>
      </c>
      <c r="G585" s="299">
        <f t="shared" si="108"/>
        <v>194275.07500000001</v>
      </c>
      <c r="H585" s="301">
        <f t="shared" si="109"/>
        <v>-0.10243246592492637</v>
      </c>
      <c r="I585" s="299"/>
    </row>
    <row r="586" spans="2:9" x14ac:dyDescent="0.25">
      <c r="B586" s="546">
        <v>42671</v>
      </c>
      <c r="C586" s="298">
        <v>12500</v>
      </c>
      <c r="D586" s="547">
        <v>15.536431</v>
      </c>
      <c r="E586" s="299">
        <v>13.72</v>
      </c>
      <c r="F586" s="299">
        <f t="shared" si="107"/>
        <v>-22705.387499999997</v>
      </c>
      <c r="G586" s="299">
        <f t="shared" si="108"/>
        <v>194205.38750000001</v>
      </c>
      <c r="H586" s="301">
        <f t="shared" si="109"/>
        <v>-0.11691430290521676</v>
      </c>
      <c r="I586" s="299"/>
    </row>
    <row r="587" spans="2:9" x14ac:dyDescent="0.25">
      <c r="B587" s="546">
        <v>42674</v>
      </c>
      <c r="C587" s="298">
        <v>12500</v>
      </c>
      <c r="D587" s="547">
        <v>15.5313</v>
      </c>
      <c r="E587" s="299">
        <v>13.18</v>
      </c>
      <c r="F587" s="299">
        <f t="shared" si="107"/>
        <v>-29391.250000000004</v>
      </c>
      <c r="G587" s="299">
        <f t="shared" si="108"/>
        <v>194141.25</v>
      </c>
      <c r="H587" s="301">
        <f t="shared" si="109"/>
        <v>-0.15139106192012261</v>
      </c>
      <c r="I587" s="299"/>
    </row>
    <row r="588" spans="2:9" x14ac:dyDescent="0.25">
      <c r="B588" s="546">
        <v>42676</v>
      </c>
      <c r="C588" s="298">
        <v>12500</v>
      </c>
      <c r="D588" s="547">
        <v>15.528746</v>
      </c>
      <c r="E588" s="299">
        <v>12.78</v>
      </c>
      <c r="F588" s="299">
        <f t="shared" si="107"/>
        <v>-34359.325000000004</v>
      </c>
      <c r="G588" s="299">
        <f t="shared" si="108"/>
        <v>194109.32500000001</v>
      </c>
      <c r="H588" s="300">
        <f t="shared" si="109"/>
        <v>-0.17701017197396368</v>
      </c>
      <c r="I588" s="299"/>
    </row>
    <row r="589" spans="2:9" x14ac:dyDescent="0.25">
      <c r="B589" s="546">
        <v>42677</v>
      </c>
      <c r="C589" s="298">
        <v>10000</v>
      </c>
      <c r="D589" s="547">
        <v>15.813000000000001</v>
      </c>
      <c r="E589" s="299">
        <v>14.15</v>
      </c>
      <c r="F589" s="299">
        <f t="shared" si="107"/>
        <v>-16630.000000000004</v>
      </c>
      <c r="G589" s="299">
        <f t="shared" si="108"/>
        <v>158130</v>
      </c>
      <c r="H589" s="300">
        <f t="shared" si="109"/>
        <v>-0.10516663504711314</v>
      </c>
      <c r="I589" s="299"/>
    </row>
    <row r="590" spans="2:9" x14ac:dyDescent="0.25">
      <c r="B590" s="546">
        <v>42678</v>
      </c>
      <c r="C590" s="298">
        <v>11000</v>
      </c>
      <c r="D590" s="547">
        <v>15.62</v>
      </c>
      <c r="E590" s="299">
        <v>13.69</v>
      </c>
      <c r="F590" s="299">
        <f t="shared" si="107"/>
        <v>-21229.999999999996</v>
      </c>
      <c r="G590" s="299">
        <f t="shared" si="108"/>
        <v>171820</v>
      </c>
      <c r="H590" s="300">
        <f t="shared" si="109"/>
        <v>-0.12355953905249678</v>
      </c>
      <c r="I590" s="299"/>
    </row>
    <row r="591" spans="2:9" x14ac:dyDescent="0.25">
      <c r="B591" s="546">
        <v>42701</v>
      </c>
      <c r="C591" s="298">
        <v>7678</v>
      </c>
      <c r="D591" s="547">
        <v>15.484220000000001</v>
      </c>
      <c r="E591" s="299">
        <v>16.28</v>
      </c>
      <c r="F591" s="299">
        <f t="shared" si="107"/>
        <v>6109.9988400000047</v>
      </c>
      <c r="G591" s="299">
        <f t="shared" si="108"/>
        <v>118887.84116000001</v>
      </c>
      <c r="H591" s="300">
        <f t="shared" si="109"/>
        <v>5.1392966516879801E-2</v>
      </c>
      <c r="I591" s="299" t="s">
        <v>295</v>
      </c>
    </row>
    <row r="592" spans="2:9" x14ac:dyDescent="0.25">
      <c r="B592" s="546">
        <v>42702</v>
      </c>
      <c r="C592" s="298">
        <v>8178</v>
      </c>
      <c r="D592" s="547">
        <v>15.519399999999999</v>
      </c>
      <c r="E592" s="299">
        <v>15.62</v>
      </c>
      <c r="F592" s="299">
        <f t="shared" ref="F592:F609" si="110">C592*(E592-D592)</f>
        <v>822.70680000000016</v>
      </c>
      <c r="G592" s="299">
        <f t="shared" ref="G592:G609" si="111">IF(C592=0, 0,D592*C592)</f>
        <v>126917.6532</v>
      </c>
      <c r="H592" s="300">
        <f t="shared" ref="H592:H609" si="112">IF(C592=0, D592, (E592-D592)/D592)</f>
        <v>6.4822093637640649E-3</v>
      </c>
      <c r="I592" s="299" t="s">
        <v>299</v>
      </c>
    </row>
    <row r="593" spans="2:10" x14ac:dyDescent="0.25">
      <c r="B593" s="546">
        <v>42702</v>
      </c>
      <c r="C593" s="298">
        <v>8678</v>
      </c>
      <c r="D593" s="547">
        <v>15.5304</v>
      </c>
      <c r="E593" s="299">
        <v>15.54</v>
      </c>
      <c r="F593" s="299">
        <f t="shared" si="110"/>
        <v>83.308799999990825</v>
      </c>
      <c r="G593" s="299">
        <f t="shared" si="111"/>
        <v>134772.8112</v>
      </c>
      <c r="H593" s="300">
        <f t="shared" si="112"/>
        <v>6.1814248184199655E-4</v>
      </c>
      <c r="I593" s="299"/>
    </row>
    <row r="594" spans="2:10" x14ac:dyDescent="0.25">
      <c r="B594" s="546">
        <v>42703</v>
      </c>
      <c r="C594" s="298">
        <v>8978</v>
      </c>
      <c r="D594" s="547">
        <v>15.5053</v>
      </c>
      <c r="E594" s="299">
        <v>14.95</v>
      </c>
      <c r="F594" s="299">
        <f t="shared" si="110"/>
        <v>-4985.4834000000074</v>
      </c>
      <c r="G594" s="299">
        <f t="shared" si="111"/>
        <v>139206.5834</v>
      </c>
      <c r="H594" s="300">
        <f t="shared" si="112"/>
        <v>-3.5813560524465882E-2</v>
      </c>
      <c r="I594" s="299"/>
    </row>
    <row r="595" spans="2:10" x14ac:dyDescent="0.25">
      <c r="B595" s="546">
        <v>42704</v>
      </c>
      <c r="C595" s="298">
        <v>5178</v>
      </c>
      <c r="D595" s="547">
        <v>14.3947</v>
      </c>
      <c r="E595" s="299">
        <v>18.059999999999999</v>
      </c>
      <c r="F595" s="299">
        <f t="shared" si="110"/>
        <v>18978.923399999992</v>
      </c>
      <c r="G595" s="299">
        <f t="shared" si="111"/>
        <v>74535.756600000008</v>
      </c>
      <c r="H595" s="300">
        <f t="shared" si="112"/>
        <v>0.25462843963403187</v>
      </c>
      <c r="I595" s="299"/>
    </row>
    <row r="596" spans="2:10" x14ac:dyDescent="0.25">
      <c r="B596" s="546">
        <v>42705</v>
      </c>
      <c r="C596" s="298">
        <v>4678</v>
      </c>
      <c r="D596" s="547">
        <v>13.905799999999999</v>
      </c>
      <c r="E596" s="299">
        <v>17.89</v>
      </c>
      <c r="F596" s="299">
        <f t="shared" si="110"/>
        <v>18638.087600000006</v>
      </c>
      <c r="G596" s="299">
        <f t="shared" si="111"/>
        <v>65051.332399999999</v>
      </c>
      <c r="H596" s="300">
        <f t="shared" si="112"/>
        <v>0.28651354111234173</v>
      </c>
      <c r="I596" s="299"/>
    </row>
    <row r="597" spans="2:10" x14ac:dyDescent="0.25">
      <c r="B597" s="546">
        <v>42705</v>
      </c>
      <c r="C597" s="298">
        <v>5000</v>
      </c>
      <c r="D597" s="547">
        <v>14.1645</v>
      </c>
      <c r="E597" s="299">
        <v>17.89</v>
      </c>
      <c r="F597" s="299">
        <f t="shared" si="110"/>
        <v>18627.5</v>
      </c>
      <c r="G597" s="299">
        <f t="shared" si="111"/>
        <v>70822.5</v>
      </c>
      <c r="H597" s="300">
        <f t="shared" si="112"/>
        <v>0.2630166966712556</v>
      </c>
      <c r="I597" s="299"/>
    </row>
    <row r="598" spans="2:10" x14ac:dyDescent="0.25">
      <c r="B598" s="546">
        <v>42708</v>
      </c>
      <c r="C598" s="298">
        <v>5000</v>
      </c>
      <c r="D598" s="547">
        <v>14.1645</v>
      </c>
      <c r="E598" s="299">
        <v>18.2</v>
      </c>
      <c r="F598" s="299">
        <f t="shared" si="110"/>
        <v>20177.499999999996</v>
      </c>
      <c r="G598" s="299">
        <f t="shared" si="111"/>
        <v>70822.5</v>
      </c>
      <c r="H598" s="300">
        <f t="shared" si="112"/>
        <v>0.28490239683716323</v>
      </c>
      <c r="I598" s="299"/>
    </row>
    <row r="599" spans="2:10" x14ac:dyDescent="0.25">
      <c r="B599" s="546">
        <v>42711</v>
      </c>
      <c r="C599" s="298">
        <v>5000</v>
      </c>
      <c r="D599" s="547">
        <v>14.143514</v>
      </c>
      <c r="E599" s="299">
        <v>18.420000000000002</v>
      </c>
      <c r="F599" s="299">
        <f t="shared" si="110"/>
        <v>21382.430000000011</v>
      </c>
      <c r="G599" s="299">
        <f t="shared" si="111"/>
        <v>70717.569999999992</v>
      </c>
      <c r="H599" s="300">
        <f t="shared" si="112"/>
        <v>0.3023637548631834</v>
      </c>
      <c r="I599" s="299"/>
    </row>
    <row r="600" spans="2:10" x14ac:dyDescent="0.25">
      <c r="B600" s="546">
        <v>42713</v>
      </c>
      <c r="C600" s="298">
        <v>5000</v>
      </c>
      <c r="D600" s="547">
        <v>14.127554</v>
      </c>
      <c r="E600" s="299">
        <v>18.25</v>
      </c>
      <c r="F600" s="299">
        <f t="shared" si="110"/>
        <v>20612.23</v>
      </c>
      <c r="G600" s="299">
        <f t="shared" si="111"/>
        <v>70637.77</v>
      </c>
      <c r="H600" s="300">
        <f t="shared" si="112"/>
        <v>0.29180182216964096</v>
      </c>
      <c r="I600" s="299"/>
    </row>
    <row r="601" spans="2:10" x14ac:dyDescent="0.25">
      <c r="B601" s="546">
        <v>42716</v>
      </c>
      <c r="C601" s="298">
        <v>5000</v>
      </c>
      <c r="D601" s="547">
        <v>14.0276</v>
      </c>
      <c r="E601" s="299">
        <v>18.489999999999998</v>
      </c>
      <c r="F601" s="299">
        <f t="shared" si="110"/>
        <v>22311.999999999993</v>
      </c>
      <c r="G601" s="299">
        <f t="shared" si="111"/>
        <v>70138</v>
      </c>
      <c r="H601" s="300">
        <f t="shared" si="112"/>
        <v>0.3181157147338104</v>
      </c>
      <c r="I601" s="299" t="s">
        <v>184</v>
      </c>
    </row>
    <row r="602" spans="2:10" x14ac:dyDescent="0.25">
      <c r="B602" s="546">
        <v>42718</v>
      </c>
      <c r="C602" s="298">
        <v>5000</v>
      </c>
      <c r="D602" s="547">
        <v>14.025399999999999</v>
      </c>
      <c r="E602" s="299">
        <v>18.2</v>
      </c>
      <c r="F602" s="299">
        <f t="shared" si="110"/>
        <v>20873</v>
      </c>
      <c r="G602" s="299">
        <f t="shared" si="111"/>
        <v>70127</v>
      </c>
      <c r="H602" s="300">
        <f t="shared" si="112"/>
        <v>0.29764569994438661</v>
      </c>
      <c r="I602" s="299">
        <v>13.8</v>
      </c>
    </row>
    <row r="603" spans="2:10" x14ac:dyDescent="0.25">
      <c r="B603" s="546">
        <v>42726</v>
      </c>
      <c r="C603" s="298">
        <v>5000</v>
      </c>
      <c r="D603" s="547">
        <v>14.025399999999999</v>
      </c>
      <c r="E603" s="299">
        <v>18.04</v>
      </c>
      <c r="F603" s="299">
        <f t="shared" si="110"/>
        <v>20073</v>
      </c>
      <c r="G603" s="299">
        <f t="shared" si="111"/>
        <v>70127</v>
      </c>
      <c r="H603" s="300">
        <f t="shared" si="112"/>
        <v>0.28623782565916123</v>
      </c>
      <c r="I603" s="299"/>
    </row>
    <row r="604" spans="2:10" x14ac:dyDescent="0.25">
      <c r="B604" s="546">
        <v>42733</v>
      </c>
      <c r="C604" s="298">
        <v>6000</v>
      </c>
      <c r="D604" s="547">
        <v>14.627558000000001</v>
      </c>
      <c r="E604" s="299">
        <v>17.57</v>
      </c>
      <c r="F604" s="377">
        <f t="shared" si="110"/>
        <v>17654.651999999998</v>
      </c>
      <c r="G604" s="299">
        <f t="shared" si="111"/>
        <v>87765.347999999998</v>
      </c>
      <c r="H604" s="301">
        <f t="shared" si="112"/>
        <v>0.20115743174629694</v>
      </c>
      <c r="I604" s="299"/>
      <c r="J604" s="3"/>
    </row>
    <row r="605" spans="2:10" x14ac:dyDescent="0.25">
      <c r="B605" s="546">
        <v>42734</v>
      </c>
      <c r="C605" s="298">
        <v>6000</v>
      </c>
      <c r="D605" s="547">
        <v>14.562623</v>
      </c>
      <c r="E605" s="299">
        <v>17.309999999999999</v>
      </c>
      <c r="F605" s="377">
        <f t="shared" si="110"/>
        <v>16484.261999999992</v>
      </c>
      <c r="G605" s="299">
        <f t="shared" si="111"/>
        <v>87375.737999999998</v>
      </c>
      <c r="H605" s="301">
        <f t="shared" si="112"/>
        <v>0.18865948806063293</v>
      </c>
      <c r="I605" s="299"/>
    </row>
    <row r="606" spans="2:10" x14ac:dyDescent="0.25">
      <c r="B606" s="546">
        <v>42739</v>
      </c>
      <c r="C606" s="298">
        <v>5500</v>
      </c>
      <c r="D606" s="547">
        <v>14.242898</v>
      </c>
      <c r="E606" s="299">
        <v>18.05</v>
      </c>
      <c r="F606" s="377">
        <f t="shared" si="110"/>
        <v>20939.061000000002</v>
      </c>
      <c r="G606" s="299">
        <f t="shared" si="111"/>
        <v>78335.938999999998</v>
      </c>
      <c r="H606" s="301">
        <f t="shared" si="112"/>
        <v>0.26729827033796072</v>
      </c>
      <c r="I606" s="299"/>
    </row>
    <row r="607" spans="2:10" x14ac:dyDescent="0.25">
      <c r="B607" s="546">
        <v>42741</v>
      </c>
      <c r="C607" s="298">
        <v>6000</v>
      </c>
      <c r="D607" s="547">
        <v>14.54599</v>
      </c>
      <c r="E607" s="299">
        <v>17.98</v>
      </c>
      <c r="F607" s="377">
        <f t="shared" si="110"/>
        <v>20604.060000000005</v>
      </c>
      <c r="G607" s="299">
        <f t="shared" si="111"/>
        <v>87275.94</v>
      </c>
      <c r="H607" s="301">
        <f t="shared" si="112"/>
        <v>0.23607949682352322</v>
      </c>
      <c r="I607" s="299"/>
    </row>
    <row r="608" spans="2:10" x14ac:dyDescent="0.25">
      <c r="B608" s="546">
        <v>42748</v>
      </c>
      <c r="C608" s="298">
        <v>6000</v>
      </c>
      <c r="D608" s="547">
        <v>14.527687999999999</v>
      </c>
      <c r="E608" s="299">
        <v>17.46</v>
      </c>
      <c r="F608" s="377">
        <f t="shared" si="110"/>
        <v>17593.872000000007</v>
      </c>
      <c r="G608" s="299">
        <f t="shared" si="111"/>
        <v>87166.127999999997</v>
      </c>
      <c r="H608" s="301">
        <f t="shared" si="112"/>
        <v>0.20184299112150547</v>
      </c>
      <c r="I608" s="299"/>
    </row>
    <row r="609" spans="1:9" x14ac:dyDescent="0.25">
      <c r="A609" s="183" t="s">
        <v>322</v>
      </c>
      <c r="B609" s="546">
        <v>42754</v>
      </c>
      <c r="C609" s="298">
        <v>6000</v>
      </c>
      <c r="D609" s="547">
        <v>14.527687999999999</v>
      </c>
      <c r="E609" s="299">
        <v>17.27</v>
      </c>
      <c r="F609" s="377">
        <f t="shared" si="110"/>
        <v>16453.871999999999</v>
      </c>
      <c r="G609" s="299">
        <f t="shared" si="111"/>
        <v>87166.127999999997</v>
      </c>
      <c r="H609" s="301">
        <f t="shared" si="112"/>
        <v>0.1887645164185795</v>
      </c>
      <c r="I609" s="299"/>
    </row>
    <row r="610" spans="1:9" x14ac:dyDescent="0.25">
      <c r="A610" t="s">
        <v>322</v>
      </c>
      <c r="B610" s="546">
        <v>42760</v>
      </c>
      <c r="C610" s="298">
        <v>6000</v>
      </c>
      <c r="D610" s="547">
        <v>14.527687999999999</v>
      </c>
      <c r="E610" s="299">
        <v>17.75</v>
      </c>
      <c r="F610" s="377">
        <f t="shared" ref="F610:F624" si="113">C610*(E610-D610)</f>
        <v>19333.872000000003</v>
      </c>
      <c r="G610" s="299">
        <f t="shared" ref="G610:G624" si="114">IF(C610=0, 0,D610*C610)</f>
        <v>87166.127999999997</v>
      </c>
      <c r="H610" s="301">
        <f t="shared" ref="H610:H624" si="115">IF(C610=0, D610, (E610-D610)/D610)</f>
        <v>0.22180487356281334</v>
      </c>
      <c r="I610" s="299"/>
    </row>
    <row r="611" spans="1:9" x14ac:dyDescent="0.25">
      <c r="A611" t="s">
        <v>354</v>
      </c>
      <c r="B611" s="546">
        <v>42761</v>
      </c>
      <c r="C611" s="298">
        <v>6000</v>
      </c>
      <c r="D611" s="547">
        <v>14.50817</v>
      </c>
      <c r="E611" s="299">
        <v>17.75</v>
      </c>
      <c r="F611" s="377">
        <f t="shared" si="113"/>
        <v>19450.98</v>
      </c>
      <c r="G611" s="299">
        <f t="shared" si="114"/>
        <v>87049.02</v>
      </c>
      <c r="H611" s="301">
        <f t="shared" si="115"/>
        <v>0.22344858104088938</v>
      </c>
      <c r="I611" s="299"/>
    </row>
    <row r="612" spans="1:9" x14ac:dyDescent="0.25">
      <c r="A612" t="s">
        <v>357</v>
      </c>
      <c r="B612" s="546">
        <v>42762</v>
      </c>
      <c r="C612" s="298">
        <v>6100</v>
      </c>
      <c r="D612" s="547">
        <v>14.553610000000001</v>
      </c>
      <c r="E612" s="299">
        <v>17.41</v>
      </c>
      <c r="F612" s="377">
        <f t="shared" si="113"/>
        <v>17423.978999999996</v>
      </c>
      <c r="G612" s="299">
        <f t="shared" si="114"/>
        <v>88777.021000000008</v>
      </c>
      <c r="H612" s="301">
        <f t="shared" si="115"/>
        <v>0.19626676817641803</v>
      </c>
      <c r="I612" s="299"/>
    </row>
    <row r="613" spans="1:9" x14ac:dyDescent="0.25">
      <c r="A613" t="s">
        <v>367</v>
      </c>
      <c r="B613" s="546">
        <v>42765</v>
      </c>
      <c r="C613" s="298">
        <v>6900</v>
      </c>
      <c r="D613" s="547">
        <v>14.793915999999999</v>
      </c>
      <c r="E613" s="299">
        <v>16.53</v>
      </c>
      <c r="F613" s="377">
        <f t="shared" si="113"/>
        <v>11978.979600000011</v>
      </c>
      <c r="G613" s="299">
        <f t="shared" si="114"/>
        <v>102078.02039999999</v>
      </c>
      <c r="H613" s="301">
        <f t="shared" si="115"/>
        <v>0.11735121383682331</v>
      </c>
      <c r="I613" s="299"/>
    </row>
    <row r="614" spans="1:9" x14ac:dyDescent="0.25">
      <c r="A614" t="s">
        <v>368</v>
      </c>
      <c r="B614" s="546">
        <v>42766</v>
      </c>
      <c r="C614" s="298">
        <v>6900</v>
      </c>
      <c r="D614" s="547">
        <v>14.783497000000001</v>
      </c>
      <c r="E614" s="299">
        <v>16.75</v>
      </c>
      <c r="F614" s="377">
        <f t="shared" si="113"/>
        <v>13568.870699999996</v>
      </c>
      <c r="G614" s="299">
        <f t="shared" si="114"/>
        <v>102006.1293</v>
      </c>
      <c r="H614" s="301">
        <f t="shared" si="115"/>
        <v>0.13302015078029233</v>
      </c>
      <c r="I614" s="299"/>
    </row>
    <row r="615" spans="1:9" x14ac:dyDescent="0.25">
      <c r="B615" s="546">
        <v>42767</v>
      </c>
      <c r="C615" s="298">
        <v>6000</v>
      </c>
      <c r="D615" s="547">
        <v>14.442175000000001</v>
      </c>
      <c r="E615" s="299">
        <v>16.59</v>
      </c>
      <c r="F615" s="377">
        <f t="shared" si="113"/>
        <v>12886.949999999995</v>
      </c>
      <c r="G615" s="299">
        <f t="shared" si="114"/>
        <v>86653.05</v>
      </c>
      <c r="H615" s="301">
        <f t="shared" si="115"/>
        <v>0.14871894295699914</v>
      </c>
      <c r="I615" s="299"/>
    </row>
    <row r="616" spans="1:9" x14ac:dyDescent="0.25">
      <c r="B616" s="546">
        <v>42767</v>
      </c>
      <c r="C616" s="298">
        <v>7000</v>
      </c>
      <c r="D616" s="547">
        <v>14.725436</v>
      </c>
      <c r="E616" s="299">
        <v>16.59</v>
      </c>
      <c r="F616" s="377">
        <f t="shared" si="113"/>
        <v>13051.947999999999</v>
      </c>
      <c r="G616" s="299">
        <f t="shared" si="114"/>
        <v>103078.052</v>
      </c>
      <c r="H616" s="301">
        <f t="shared" si="115"/>
        <v>0.1266219893251378</v>
      </c>
      <c r="I616" s="299"/>
    </row>
    <row r="617" spans="1:9" x14ac:dyDescent="0.25">
      <c r="B617" s="546">
        <v>42767</v>
      </c>
      <c r="C617" s="298">
        <v>7200</v>
      </c>
      <c r="D617" s="547">
        <v>14.771951</v>
      </c>
      <c r="E617" s="299">
        <v>16.59</v>
      </c>
      <c r="F617" s="377">
        <f t="shared" si="113"/>
        <v>13089.952800000001</v>
      </c>
      <c r="G617" s="299">
        <f t="shared" si="114"/>
        <v>106358.0472</v>
      </c>
      <c r="H617" s="301">
        <f t="shared" si="115"/>
        <v>0.12307439958337259</v>
      </c>
      <c r="I617" s="299"/>
    </row>
    <row r="618" spans="1:9" x14ac:dyDescent="0.25">
      <c r="A618" t="s">
        <v>372</v>
      </c>
      <c r="B618" s="546">
        <v>42767</v>
      </c>
      <c r="C618" s="298">
        <v>6500</v>
      </c>
      <c r="D618" s="547">
        <v>14.578353999999999</v>
      </c>
      <c r="E618" s="299">
        <v>16.59</v>
      </c>
      <c r="F618" s="377">
        <f t="shared" si="113"/>
        <v>13075.699000000004</v>
      </c>
      <c r="G618" s="299">
        <f t="shared" si="114"/>
        <v>94759.300999999992</v>
      </c>
      <c r="H618" s="301">
        <f t="shared" si="115"/>
        <v>0.13798855481215511</v>
      </c>
      <c r="I618" s="299"/>
    </row>
    <row r="619" spans="1:9" x14ac:dyDescent="0.25">
      <c r="A619" t="s">
        <v>374</v>
      </c>
      <c r="B619" s="546">
        <v>42768</v>
      </c>
      <c r="C619" s="298">
        <v>6000</v>
      </c>
      <c r="D619" s="547">
        <v>14.368788</v>
      </c>
      <c r="E619" s="299">
        <v>16.68</v>
      </c>
      <c r="F619" s="377">
        <f t="shared" si="113"/>
        <v>13867.271999999995</v>
      </c>
      <c r="G619" s="299">
        <f>IF(C619=0, 0,D619*C619)</f>
        <v>86212.728000000003</v>
      </c>
      <c r="H619" s="301">
        <f t="shared" si="115"/>
        <v>0.16084947456946261</v>
      </c>
      <c r="I619" s="299"/>
    </row>
    <row r="620" spans="1:9" x14ac:dyDescent="0.25">
      <c r="A620" t="s">
        <v>381</v>
      </c>
      <c r="B620" s="546">
        <v>42769</v>
      </c>
      <c r="C620" s="298">
        <v>5300</v>
      </c>
      <c r="D620" s="547">
        <v>14.006677</v>
      </c>
      <c r="E620" s="299">
        <v>17.23</v>
      </c>
      <c r="F620" s="377">
        <f t="shared" si="113"/>
        <v>17083.611900000004</v>
      </c>
      <c r="G620" s="299">
        <f t="shared" si="114"/>
        <v>74235.388099999996</v>
      </c>
      <c r="H620" s="301">
        <f t="shared" si="115"/>
        <v>0.2301276027140485</v>
      </c>
      <c r="I620" s="299"/>
    </row>
    <row r="621" spans="1:9" x14ac:dyDescent="0.25">
      <c r="A621" t="s">
        <v>391</v>
      </c>
      <c r="B621" s="546">
        <v>42772</v>
      </c>
      <c r="C621" s="298">
        <v>6000</v>
      </c>
      <c r="D621" s="547">
        <v>14.311230999999999</v>
      </c>
      <c r="E621" s="299">
        <v>16.52</v>
      </c>
      <c r="F621" s="377">
        <f t="shared" si="113"/>
        <v>13252.614000000001</v>
      </c>
      <c r="G621" s="299">
        <f t="shared" si="114"/>
        <v>85867.385999999999</v>
      </c>
      <c r="H621" s="301">
        <f t="shared" si="115"/>
        <v>0.15433815581622576</v>
      </c>
      <c r="I621" s="299"/>
    </row>
    <row r="622" spans="1:9" x14ac:dyDescent="0.25">
      <c r="A622" t="s">
        <v>396</v>
      </c>
      <c r="B622" s="546">
        <v>42773</v>
      </c>
      <c r="C622" s="298">
        <v>6600</v>
      </c>
      <c r="D622" s="547">
        <v>14.461574000000001</v>
      </c>
      <c r="E622" s="299">
        <v>16.03</v>
      </c>
      <c r="F622" s="377">
        <f t="shared" si="113"/>
        <v>10351.611600000004</v>
      </c>
      <c r="G622" s="299">
        <f t="shared" si="114"/>
        <v>95446.388400000011</v>
      </c>
      <c r="H622" s="301">
        <f t="shared" si="115"/>
        <v>0.10845472283998965</v>
      </c>
      <c r="I622" s="299"/>
    </row>
    <row r="623" spans="1:9" x14ac:dyDescent="0.25">
      <c r="A623" t="s">
        <v>419</v>
      </c>
      <c r="B623" s="546">
        <v>42781</v>
      </c>
      <c r="C623" s="298">
        <v>5700</v>
      </c>
      <c r="D623" s="547">
        <v>14.140828000000001</v>
      </c>
      <c r="E623" s="299">
        <v>16.3</v>
      </c>
      <c r="F623" s="377">
        <f t="shared" si="113"/>
        <v>12307.2804</v>
      </c>
      <c r="G623" s="299">
        <f t="shared" si="114"/>
        <v>80602.719600000011</v>
      </c>
      <c r="H623" s="301">
        <f t="shared" si="115"/>
        <v>0.1526906345229572</v>
      </c>
      <c r="I623" s="299"/>
    </row>
    <row r="624" spans="1:9" x14ac:dyDescent="0.25">
      <c r="A624" t="s">
        <v>421</v>
      </c>
      <c r="B624" s="546">
        <v>42782</v>
      </c>
      <c r="C624" s="298">
        <v>5700</v>
      </c>
      <c r="D624" s="547">
        <v>14.103</v>
      </c>
      <c r="E624" s="299">
        <v>16.170000000000002</v>
      </c>
      <c r="F624" s="377">
        <f t="shared" si="113"/>
        <v>11781.900000000011</v>
      </c>
      <c r="G624" s="299">
        <f t="shared" si="114"/>
        <v>80387.100000000006</v>
      </c>
      <c r="H624" s="301">
        <f t="shared" si="115"/>
        <v>0.14656456073175933</v>
      </c>
      <c r="I624" s="299"/>
    </row>
    <row r="625" spans="1:13" x14ac:dyDescent="0.25">
      <c r="B625" s="546"/>
      <c r="C625" s="298"/>
      <c r="D625" s="547"/>
      <c r="E625" s="299"/>
      <c r="F625" s="377"/>
      <c r="G625" s="299"/>
      <c r="H625" s="301"/>
      <c r="I625" s="299"/>
    </row>
    <row r="626" spans="1:13" x14ac:dyDescent="0.25">
      <c r="B626" s="546"/>
      <c r="C626" s="298"/>
      <c r="D626" s="547"/>
      <c r="E626" s="299"/>
      <c r="F626" s="377"/>
      <c r="G626" s="299"/>
      <c r="H626" s="301"/>
      <c r="I626" s="299"/>
    </row>
    <row r="627" spans="1:13" x14ac:dyDescent="0.25">
      <c r="B627" s="546"/>
      <c r="C627" s="298"/>
      <c r="D627" s="547"/>
      <c r="E627" s="299"/>
      <c r="F627" s="377"/>
      <c r="G627" s="299"/>
      <c r="H627" s="301"/>
      <c r="I627" s="299"/>
    </row>
    <row r="628" spans="1:13" x14ac:dyDescent="0.25">
      <c r="B628" s="546"/>
      <c r="C628" s="298"/>
      <c r="D628" s="547"/>
      <c r="E628" s="299"/>
      <c r="F628" s="377"/>
      <c r="G628" s="299"/>
      <c r="H628" s="301"/>
      <c r="I628" s="299"/>
    </row>
    <row r="632" spans="1:13" x14ac:dyDescent="0.25">
      <c r="L632" t="s">
        <v>65</v>
      </c>
      <c r="M632" s="184">
        <f>K895+M895-F895</f>
        <v>14615.571000001626</v>
      </c>
    </row>
    <row r="633" spans="1:13" x14ac:dyDescent="0.25">
      <c r="A633" s="440" t="s">
        <v>1</v>
      </c>
      <c r="B633" s="513" t="s">
        <v>2</v>
      </c>
      <c r="C633" s="440" t="s">
        <v>4</v>
      </c>
      <c r="D633" s="514" t="s">
        <v>5</v>
      </c>
      <c r="E633" s="441" t="s">
        <v>90</v>
      </c>
      <c r="F633" s="441" t="s">
        <v>60</v>
      </c>
      <c r="G633" s="440" t="s">
        <v>3</v>
      </c>
      <c r="H633" s="515" t="s">
        <v>6</v>
      </c>
      <c r="I633" s="514" t="s">
        <v>7</v>
      </c>
      <c r="J633" s="441" t="s">
        <v>89</v>
      </c>
      <c r="K633" s="441" t="s">
        <v>61</v>
      </c>
      <c r="L633" s="440" t="s">
        <v>37</v>
      </c>
      <c r="M633" s="441" t="s">
        <v>38</v>
      </c>
    </row>
    <row r="634" spans="1:13" x14ac:dyDescent="0.25">
      <c r="A634" s="442" t="s">
        <v>50</v>
      </c>
      <c r="B634" s="473">
        <v>42187</v>
      </c>
      <c r="C634" s="427">
        <v>1000</v>
      </c>
      <c r="D634" s="428">
        <v>27.25</v>
      </c>
      <c r="E634" s="429">
        <v>0</v>
      </c>
      <c r="F634" s="429">
        <f>C634*D634+E634</f>
        <v>27250</v>
      </c>
      <c r="G634" s="426">
        <v>42187</v>
      </c>
      <c r="H634" s="443">
        <v>2000</v>
      </c>
      <c r="I634" s="428">
        <v>27.34</v>
      </c>
      <c r="J634" s="429">
        <v>-5.49</v>
      </c>
      <c r="K634" s="429">
        <f>H634*I634-J634</f>
        <v>54685.49</v>
      </c>
      <c r="L634" s="426">
        <v>42257</v>
      </c>
      <c r="M634" s="429">
        <v>850.5</v>
      </c>
    </row>
    <row r="635" spans="1:13" x14ac:dyDescent="0.25">
      <c r="A635" s="444" t="s">
        <v>71</v>
      </c>
      <c r="B635" s="473">
        <v>42187</v>
      </c>
      <c r="C635" s="427">
        <v>80</v>
      </c>
      <c r="D635" s="428">
        <v>27.152249999999999</v>
      </c>
      <c r="E635" s="429">
        <v>0</v>
      </c>
      <c r="F635" s="429">
        <f t="shared" ref="F635:F698" si="116">C635*D635+E635</f>
        <v>2172.1799999999998</v>
      </c>
      <c r="G635" s="426">
        <v>42199</v>
      </c>
      <c r="H635" s="443">
        <v>102</v>
      </c>
      <c r="I635" s="428">
        <v>25.28</v>
      </c>
      <c r="J635" s="429">
        <v>0.05</v>
      </c>
      <c r="K635" s="429">
        <f t="shared" ref="K635:K662" si="117">H635*I635-J635</f>
        <v>2578.5099999999998</v>
      </c>
      <c r="L635" s="426">
        <v>42439</v>
      </c>
      <c r="M635" s="429">
        <v>483.9</v>
      </c>
    </row>
    <row r="636" spans="1:13" x14ac:dyDescent="0.25">
      <c r="A636" s="427"/>
      <c r="B636" s="473">
        <v>42187</v>
      </c>
      <c r="C636" s="427">
        <v>1000</v>
      </c>
      <c r="D636" s="428">
        <v>27.1</v>
      </c>
      <c r="E636" s="429">
        <v>0</v>
      </c>
      <c r="F636" s="429">
        <f t="shared" si="116"/>
        <v>27100</v>
      </c>
      <c r="G636" s="426">
        <v>42227</v>
      </c>
      <c r="H636" s="443">
        <v>200</v>
      </c>
      <c r="I636" s="428">
        <v>19.649999999999999</v>
      </c>
      <c r="J636" s="429">
        <v>7.0000000000000007E-2</v>
      </c>
      <c r="K636" s="429">
        <f t="shared" si="117"/>
        <v>3929.9299999999994</v>
      </c>
      <c r="L636" s="426">
        <v>42531</v>
      </c>
      <c r="M636" s="429">
        <v>483.9</v>
      </c>
    </row>
    <row r="637" spans="1:13" x14ac:dyDescent="0.25">
      <c r="A637" s="427"/>
      <c r="B637" s="534">
        <v>42187</v>
      </c>
      <c r="C637" s="427">
        <v>500</v>
      </c>
      <c r="D637" s="428">
        <v>27.039332999999999</v>
      </c>
      <c r="E637" s="429">
        <v>0</v>
      </c>
      <c r="F637" s="429">
        <f t="shared" si="116"/>
        <v>13519.666499999999</v>
      </c>
      <c r="G637" s="426">
        <v>42227</v>
      </c>
      <c r="H637" s="443">
        <v>200</v>
      </c>
      <c r="I637" s="428">
        <v>18.7</v>
      </c>
      <c r="J637" s="429">
        <v>7.0000000000000007E-2</v>
      </c>
      <c r="K637" s="429">
        <f t="shared" si="117"/>
        <v>3739.93</v>
      </c>
      <c r="L637" s="426">
        <v>42625</v>
      </c>
      <c r="M637" s="429">
        <v>433.9</v>
      </c>
    </row>
    <row r="638" spans="1:13" x14ac:dyDescent="0.25">
      <c r="A638" s="427"/>
      <c r="B638" s="534"/>
      <c r="C638" s="427">
        <v>500</v>
      </c>
      <c r="D638" s="428">
        <v>27.039332999999999</v>
      </c>
      <c r="E638" s="429">
        <v>0</v>
      </c>
      <c r="F638" s="429">
        <f t="shared" si="116"/>
        <v>13519.666499999999</v>
      </c>
      <c r="G638" s="426">
        <v>42257</v>
      </c>
      <c r="H638" s="443">
        <v>1600</v>
      </c>
      <c r="I638" s="428">
        <v>16.445</v>
      </c>
      <c r="J638" s="429">
        <v>0.48</v>
      </c>
      <c r="K638" s="429">
        <f t="shared" si="117"/>
        <v>26311.52</v>
      </c>
      <c r="L638" s="426">
        <v>42716</v>
      </c>
      <c r="M638" s="429">
        <v>500</v>
      </c>
    </row>
    <row r="639" spans="1:13" x14ac:dyDescent="0.25">
      <c r="A639" s="427"/>
      <c r="B639" s="534"/>
      <c r="C639" s="427">
        <v>500</v>
      </c>
      <c r="D639" s="428">
        <v>27.039332999999999</v>
      </c>
      <c r="E639" s="429">
        <v>0</v>
      </c>
      <c r="F639" s="429">
        <f t="shared" si="116"/>
        <v>13519.666499999999</v>
      </c>
      <c r="G639" s="535">
        <v>42265</v>
      </c>
      <c r="H639" s="443">
        <v>200</v>
      </c>
      <c r="I639" s="428">
        <v>15.65</v>
      </c>
      <c r="J639" s="429">
        <v>0.05</v>
      </c>
      <c r="K639" s="429">
        <f t="shared" si="117"/>
        <v>3129.95</v>
      </c>
      <c r="L639" s="427"/>
      <c r="M639" s="429"/>
    </row>
    <row r="640" spans="1:13" x14ac:dyDescent="0.25">
      <c r="A640" s="427"/>
      <c r="B640" s="534"/>
      <c r="C640" s="427">
        <v>500</v>
      </c>
      <c r="D640" s="428">
        <v>27.039332999999999</v>
      </c>
      <c r="E640" s="429">
        <v>0</v>
      </c>
      <c r="F640" s="429">
        <f t="shared" si="116"/>
        <v>13519.666499999999</v>
      </c>
      <c r="G640" s="535"/>
      <c r="H640" s="443">
        <v>2400</v>
      </c>
      <c r="I640" s="428">
        <v>15.7</v>
      </c>
      <c r="J640" s="429">
        <v>0.7</v>
      </c>
      <c r="K640" s="429">
        <f t="shared" si="117"/>
        <v>37679.300000000003</v>
      </c>
      <c r="L640" s="427"/>
      <c r="M640" s="429"/>
    </row>
    <row r="641" spans="1:13" x14ac:dyDescent="0.25">
      <c r="A641" s="427"/>
      <c r="B641" s="534"/>
      <c r="C641" s="427">
        <v>1000</v>
      </c>
      <c r="D641" s="428">
        <v>27.039332999999999</v>
      </c>
      <c r="E641" s="429">
        <v>0</v>
      </c>
      <c r="F641" s="429">
        <f t="shared" si="116"/>
        <v>27039.332999999999</v>
      </c>
      <c r="G641" s="426">
        <v>42271</v>
      </c>
      <c r="H641" s="516">
        <v>918</v>
      </c>
      <c r="I641" s="517">
        <v>16.45</v>
      </c>
      <c r="J641" s="518">
        <v>0.28000000000000003</v>
      </c>
      <c r="K641" s="518">
        <f t="shared" si="117"/>
        <v>15100.819999999998</v>
      </c>
      <c r="L641" s="427"/>
      <c r="M641" s="429"/>
    </row>
    <row r="642" spans="1:13" ht="60" x14ac:dyDescent="0.25">
      <c r="A642" s="427"/>
      <c r="B642" s="473">
        <v>42198</v>
      </c>
      <c r="C642" s="427">
        <v>100</v>
      </c>
      <c r="D642" s="428">
        <v>24.77</v>
      </c>
      <c r="E642" s="429">
        <v>0</v>
      </c>
      <c r="F642" s="429">
        <f t="shared" si="116"/>
        <v>2477</v>
      </c>
      <c r="G642" s="536" t="s">
        <v>139</v>
      </c>
      <c r="H642" s="443">
        <v>500</v>
      </c>
      <c r="I642" s="428">
        <v>15.95</v>
      </c>
      <c r="J642" s="429">
        <v>0.15</v>
      </c>
      <c r="K642" s="518">
        <f t="shared" si="117"/>
        <v>7974.85</v>
      </c>
      <c r="L642" s="427"/>
      <c r="M642" s="429"/>
    </row>
    <row r="643" spans="1:13" x14ac:dyDescent="0.25">
      <c r="A643" s="427"/>
      <c r="B643" s="473">
        <v>42205</v>
      </c>
      <c r="C643" s="427">
        <v>50</v>
      </c>
      <c r="D643" s="428">
        <v>24.35</v>
      </c>
      <c r="E643" s="429">
        <v>0</v>
      </c>
      <c r="F643" s="429">
        <f t="shared" si="116"/>
        <v>1217.5</v>
      </c>
      <c r="G643" s="536"/>
      <c r="H643" s="443">
        <v>500</v>
      </c>
      <c r="I643" s="428">
        <v>16.100000000000001</v>
      </c>
      <c r="J643" s="429">
        <v>0.15</v>
      </c>
      <c r="K643" s="518">
        <f t="shared" si="117"/>
        <v>8049.8500000000013</v>
      </c>
      <c r="L643" s="427"/>
      <c r="M643" s="429"/>
    </row>
    <row r="644" spans="1:13" x14ac:dyDescent="0.25">
      <c r="A644" s="427"/>
      <c r="B644" s="473">
        <v>42207</v>
      </c>
      <c r="C644" s="427">
        <v>20</v>
      </c>
      <c r="D644" s="428">
        <v>24.02</v>
      </c>
      <c r="E644" s="429">
        <v>0</v>
      </c>
      <c r="F644" s="429">
        <f t="shared" si="116"/>
        <v>480.4</v>
      </c>
      <c r="G644" s="536"/>
      <c r="H644" s="443">
        <v>500</v>
      </c>
      <c r="I644" s="428">
        <v>16.170000000000002</v>
      </c>
      <c r="J644" s="429">
        <v>0.15</v>
      </c>
      <c r="K644" s="518">
        <f t="shared" si="117"/>
        <v>8084.8500000000013</v>
      </c>
      <c r="L644" s="427"/>
      <c r="M644" s="429"/>
    </row>
    <row r="645" spans="1:13" x14ac:dyDescent="0.25">
      <c r="A645" s="427"/>
      <c r="B645" s="473">
        <v>42207</v>
      </c>
      <c r="C645" s="427">
        <v>20</v>
      </c>
      <c r="D645" s="428">
        <v>23.91</v>
      </c>
      <c r="E645" s="429">
        <v>0</v>
      </c>
      <c r="F645" s="429">
        <f t="shared" si="116"/>
        <v>478.2</v>
      </c>
      <c r="G645" s="536"/>
      <c r="H645" s="443">
        <v>500</v>
      </c>
      <c r="I645" s="428">
        <v>16.28</v>
      </c>
      <c r="J645" s="429">
        <v>0.15</v>
      </c>
      <c r="K645" s="518">
        <f t="shared" si="117"/>
        <v>8139.8500000000013</v>
      </c>
      <c r="L645" s="429"/>
      <c r="M645" s="429"/>
    </row>
    <row r="646" spans="1:13" x14ac:dyDescent="0.25">
      <c r="A646" s="427"/>
      <c r="B646" s="473">
        <v>42207</v>
      </c>
      <c r="C646" s="427">
        <v>20</v>
      </c>
      <c r="D646" s="428">
        <v>23.7</v>
      </c>
      <c r="E646" s="429">
        <v>0</v>
      </c>
      <c r="F646" s="429">
        <f t="shared" si="116"/>
        <v>474</v>
      </c>
      <c r="G646" s="536"/>
      <c r="H646" s="443">
        <v>500</v>
      </c>
      <c r="I646" s="428">
        <v>16.39</v>
      </c>
      <c r="J646" s="429">
        <v>0.15</v>
      </c>
      <c r="K646" s="518">
        <f t="shared" si="117"/>
        <v>8194.85</v>
      </c>
      <c r="L646" s="427"/>
      <c r="M646" s="429"/>
    </row>
    <row r="647" spans="1:13" x14ac:dyDescent="0.25">
      <c r="A647" s="427"/>
      <c r="B647" s="473">
        <v>42207</v>
      </c>
      <c r="C647" s="427">
        <v>20</v>
      </c>
      <c r="D647" s="428">
        <v>23.6</v>
      </c>
      <c r="E647" s="429">
        <v>0</v>
      </c>
      <c r="F647" s="429">
        <f t="shared" si="116"/>
        <v>472</v>
      </c>
      <c r="G647" s="536"/>
      <c r="H647" s="443">
        <v>500</v>
      </c>
      <c r="I647" s="428">
        <v>16.55</v>
      </c>
      <c r="J647" s="429">
        <v>0.17</v>
      </c>
      <c r="K647" s="518">
        <f t="shared" si="117"/>
        <v>8274.83</v>
      </c>
      <c r="L647" s="427"/>
      <c r="M647" s="429"/>
    </row>
    <row r="648" spans="1:13" x14ac:dyDescent="0.25">
      <c r="A648" s="427"/>
      <c r="B648" s="473">
        <v>42209</v>
      </c>
      <c r="C648" s="427">
        <v>40</v>
      </c>
      <c r="D648" s="428">
        <v>22.3</v>
      </c>
      <c r="E648" s="429">
        <v>0</v>
      </c>
      <c r="F648" s="429">
        <f t="shared" si="116"/>
        <v>892</v>
      </c>
      <c r="G648" s="536"/>
      <c r="H648" s="443">
        <v>50</v>
      </c>
      <c r="I648" s="428">
        <v>16.55</v>
      </c>
      <c r="J648" s="429">
        <v>0</v>
      </c>
      <c r="K648" s="518">
        <f t="shared" si="117"/>
        <v>827.5</v>
      </c>
      <c r="L648" s="427"/>
      <c r="M648" s="429"/>
    </row>
    <row r="649" spans="1:13" x14ac:dyDescent="0.25">
      <c r="A649" s="429"/>
      <c r="B649" s="473">
        <v>42221</v>
      </c>
      <c r="C649" s="427">
        <v>12</v>
      </c>
      <c r="D649" s="428">
        <v>20.95</v>
      </c>
      <c r="E649" s="429">
        <v>0</v>
      </c>
      <c r="F649" s="429">
        <f t="shared" si="116"/>
        <v>251.39999999999998</v>
      </c>
      <c r="G649" s="536"/>
      <c r="H649" s="443">
        <v>28</v>
      </c>
      <c r="I649" s="428">
        <v>16.68</v>
      </c>
      <c r="J649" s="429">
        <v>0.01</v>
      </c>
      <c r="K649" s="518">
        <f t="shared" si="117"/>
        <v>467.03</v>
      </c>
      <c r="L649" s="443"/>
      <c r="M649" s="429"/>
    </row>
    <row r="650" spans="1:13" x14ac:dyDescent="0.25">
      <c r="A650" s="427"/>
      <c r="B650" s="473">
        <v>42223</v>
      </c>
      <c r="C650" s="427">
        <v>100</v>
      </c>
      <c r="D650" s="428">
        <v>20.399999999999999</v>
      </c>
      <c r="E650" s="429">
        <v>0</v>
      </c>
      <c r="F650" s="429">
        <f t="shared" si="116"/>
        <v>2039.9999999999998</v>
      </c>
      <c r="G650" s="426">
        <v>42285</v>
      </c>
      <c r="H650" s="443">
        <v>632</v>
      </c>
      <c r="I650" s="428">
        <v>17.850000000000001</v>
      </c>
      <c r="J650" s="429">
        <v>0.21</v>
      </c>
      <c r="K650" s="518">
        <f t="shared" si="117"/>
        <v>11280.990000000002</v>
      </c>
      <c r="L650" s="429"/>
      <c r="M650" s="429"/>
    </row>
    <row r="651" spans="1:13" x14ac:dyDescent="0.25">
      <c r="A651" s="429"/>
      <c r="B651" s="473">
        <v>42226</v>
      </c>
      <c r="C651" s="427">
        <v>200</v>
      </c>
      <c r="D651" s="428">
        <v>19.95</v>
      </c>
      <c r="E651" s="429">
        <v>0</v>
      </c>
      <c r="F651" s="429">
        <f t="shared" si="116"/>
        <v>3990</v>
      </c>
      <c r="G651" s="426">
        <v>42297</v>
      </c>
      <c r="H651" s="443">
        <v>500</v>
      </c>
      <c r="I651" s="428">
        <v>19.149999999999999</v>
      </c>
      <c r="J651" s="429">
        <v>0.18</v>
      </c>
      <c r="K651" s="518">
        <f t="shared" si="117"/>
        <v>9574.82</v>
      </c>
      <c r="L651" s="427"/>
      <c r="M651" s="429"/>
    </row>
    <row r="652" spans="1:13" x14ac:dyDescent="0.25">
      <c r="A652" s="427"/>
      <c r="B652" s="473">
        <v>42226</v>
      </c>
      <c r="C652" s="427">
        <v>50</v>
      </c>
      <c r="D652" s="428">
        <v>20.010000000000002</v>
      </c>
      <c r="E652" s="429">
        <v>0</v>
      </c>
      <c r="F652" s="429">
        <f t="shared" si="116"/>
        <v>1000.5000000000001</v>
      </c>
      <c r="G652" s="426">
        <v>42300</v>
      </c>
      <c r="H652" s="443">
        <v>1000</v>
      </c>
      <c r="I652" s="428">
        <v>18.62</v>
      </c>
      <c r="J652" s="429">
        <v>0.34</v>
      </c>
      <c r="K652" s="518">
        <f t="shared" si="117"/>
        <v>18619.66</v>
      </c>
      <c r="L652" s="427"/>
      <c r="M652" s="429"/>
    </row>
    <row r="653" spans="1:13" x14ac:dyDescent="0.25">
      <c r="A653" s="427"/>
      <c r="B653" s="473">
        <v>42226</v>
      </c>
      <c r="C653" s="427">
        <v>100</v>
      </c>
      <c r="D653" s="428">
        <v>20.2</v>
      </c>
      <c r="E653" s="429">
        <v>0</v>
      </c>
      <c r="F653" s="429">
        <f t="shared" si="116"/>
        <v>2020</v>
      </c>
      <c r="G653" s="426">
        <v>42312</v>
      </c>
      <c r="H653" s="443">
        <v>2500</v>
      </c>
      <c r="I653" s="428">
        <v>18.48</v>
      </c>
      <c r="J653" s="429">
        <v>7.8</v>
      </c>
      <c r="K653" s="429">
        <f t="shared" si="117"/>
        <v>46192.2</v>
      </c>
      <c r="L653" s="427"/>
      <c r="M653" s="429"/>
    </row>
    <row r="654" spans="1:13" x14ac:dyDescent="0.25">
      <c r="A654" s="427"/>
      <c r="B654" s="473">
        <v>42227</v>
      </c>
      <c r="C654" s="427">
        <v>200</v>
      </c>
      <c r="D654" s="428">
        <v>18.399999999999999</v>
      </c>
      <c r="E654" s="429">
        <v>0</v>
      </c>
      <c r="F654" s="429">
        <f t="shared" si="116"/>
        <v>3679.9999999999995</v>
      </c>
      <c r="G654" s="426">
        <v>42313</v>
      </c>
      <c r="H654" s="443">
        <v>3000</v>
      </c>
      <c r="I654" s="428">
        <v>19.059999999999999</v>
      </c>
      <c r="J654" s="429">
        <v>1.05</v>
      </c>
      <c r="K654" s="429">
        <f t="shared" si="117"/>
        <v>57178.94999999999</v>
      </c>
      <c r="L654" s="427"/>
      <c r="M654" s="429"/>
    </row>
    <row r="655" spans="1:13" x14ac:dyDescent="0.25">
      <c r="A655" s="427"/>
      <c r="B655" s="473">
        <v>42227</v>
      </c>
      <c r="C655" s="427">
        <v>200</v>
      </c>
      <c r="D655" s="428">
        <v>19.55</v>
      </c>
      <c r="E655" s="429">
        <v>0</v>
      </c>
      <c r="F655" s="429">
        <f t="shared" si="116"/>
        <v>3910</v>
      </c>
      <c r="G655" s="426">
        <v>42324</v>
      </c>
      <c r="H655" s="443">
        <v>2500</v>
      </c>
      <c r="I655" s="428">
        <v>18.8</v>
      </c>
      <c r="J655" s="429">
        <v>0.86</v>
      </c>
      <c r="K655" s="429">
        <f t="shared" si="117"/>
        <v>46999.14</v>
      </c>
      <c r="L655" s="429"/>
      <c r="M655" s="429"/>
    </row>
    <row r="656" spans="1:13" x14ac:dyDescent="0.25">
      <c r="A656" s="427"/>
      <c r="B656" s="473">
        <v>42234</v>
      </c>
      <c r="C656" s="427">
        <v>40</v>
      </c>
      <c r="D656" s="428">
        <v>18.149999999999999</v>
      </c>
      <c r="E656" s="429">
        <v>0</v>
      </c>
      <c r="F656" s="429">
        <f t="shared" si="116"/>
        <v>726</v>
      </c>
      <c r="G656" s="426">
        <v>42335</v>
      </c>
      <c r="H656" s="443">
        <v>3078</v>
      </c>
      <c r="I656" s="428">
        <v>17.649999999999999</v>
      </c>
      <c r="J656" s="429">
        <v>1</v>
      </c>
      <c r="K656" s="429">
        <f t="shared" si="117"/>
        <v>54325.7</v>
      </c>
      <c r="L656" s="427"/>
      <c r="M656" s="429"/>
    </row>
    <row r="657" spans="1:13" x14ac:dyDescent="0.25">
      <c r="A657" s="427"/>
      <c r="B657" s="473">
        <v>42234</v>
      </c>
      <c r="C657" s="427">
        <v>100</v>
      </c>
      <c r="D657" s="428">
        <v>18</v>
      </c>
      <c r="E657" s="429">
        <v>0</v>
      </c>
      <c r="F657" s="429">
        <f t="shared" si="116"/>
        <v>1800</v>
      </c>
      <c r="G657" s="426">
        <v>42347</v>
      </c>
      <c r="H657" s="443">
        <v>500</v>
      </c>
      <c r="I657" s="428">
        <v>16.149999999999999</v>
      </c>
      <c r="J657" s="429">
        <v>0.15</v>
      </c>
      <c r="K657" s="429">
        <f t="shared" si="117"/>
        <v>8074.8499999999995</v>
      </c>
      <c r="L657" s="427"/>
      <c r="M657" s="429"/>
    </row>
    <row r="658" spans="1:13" x14ac:dyDescent="0.25">
      <c r="A658" s="427"/>
      <c r="B658" s="473">
        <v>42235</v>
      </c>
      <c r="C658" s="427">
        <v>100</v>
      </c>
      <c r="D658" s="428">
        <v>17.78</v>
      </c>
      <c r="E658" s="429">
        <v>0</v>
      </c>
      <c r="F658" s="429">
        <f t="shared" si="116"/>
        <v>1778</v>
      </c>
      <c r="G658" s="426">
        <v>42353</v>
      </c>
      <c r="H658" s="443">
        <v>600</v>
      </c>
      <c r="I658" s="428">
        <v>14.95</v>
      </c>
      <c r="J658" s="429">
        <v>0.17</v>
      </c>
      <c r="K658" s="429">
        <f t="shared" si="117"/>
        <v>8969.83</v>
      </c>
      <c r="L658" s="427"/>
      <c r="M658" s="429"/>
    </row>
    <row r="659" spans="1:13" x14ac:dyDescent="0.25">
      <c r="A659" s="427"/>
      <c r="B659" s="473">
        <v>42235</v>
      </c>
      <c r="C659" s="427">
        <v>100</v>
      </c>
      <c r="D659" s="428">
        <v>17.68</v>
      </c>
      <c r="E659" s="429">
        <v>0</v>
      </c>
      <c r="F659" s="429">
        <f t="shared" si="116"/>
        <v>1768</v>
      </c>
      <c r="G659" s="426">
        <v>42354</v>
      </c>
      <c r="H659" s="443">
        <v>500</v>
      </c>
      <c r="I659" s="428">
        <v>14.32</v>
      </c>
      <c r="J659" s="429">
        <v>0.13</v>
      </c>
      <c r="K659" s="429">
        <f t="shared" si="117"/>
        <v>7159.87</v>
      </c>
      <c r="L659" s="427"/>
      <c r="M659" s="429"/>
    </row>
    <row r="660" spans="1:13" x14ac:dyDescent="0.25">
      <c r="A660" s="427"/>
      <c r="B660" s="473">
        <v>42240</v>
      </c>
      <c r="C660" s="427">
        <v>100</v>
      </c>
      <c r="D660" s="428">
        <v>16.649999999999999</v>
      </c>
      <c r="E660" s="429">
        <v>0</v>
      </c>
      <c r="F660" s="429">
        <f t="shared" si="116"/>
        <v>1664.9999999999998</v>
      </c>
      <c r="G660" s="426">
        <v>42361</v>
      </c>
      <c r="H660" s="443">
        <v>500</v>
      </c>
      <c r="I660" s="428">
        <v>12.83</v>
      </c>
      <c r="J660" s="429">
        <v>0.12</v>
      </c>
      <c r="K660" s="429">
        <f t="shared" si="117"/>
        <v>6414.88</v>
      </c>
      <c r="L660" s="427"/>
      <c r="M660" s="429"/>
    </row>
    <row r="661" spans="1:13" x14ac:dyDescent="0.25">
      <c r="A661" s="427"/>
      <c r="B661" s="473">
        <v>42240</v>
      </c>
      <c r="C661" s="427">
        <v>100</v>
      </c>
      <c r="D661" s="428">
        <v>16.100000000000001</v>
      </c>
      <c r="E661" s="429">
        <v>0</v>
      </c>
      <c r="F661" s="429">
        <f t="shared" si="116"/>
        <v>1610.0000000000002</v>
      </c>
      <c r="G661" s="426">
        <v>42362</v>
      </c>
      <c r="H661" s="443">
        <v>1222</v>
      </c>
      <c r="I661" s="428">
        <v>12.75</v>
      </c>
      <c r="J661" s="429">
        <v>0.28999999999999998</v>
      </c>
      <c r="K661" s="429">
        <f t="shared" si="117"/>
        <v>15580.21</v>
      </c>
      <c r="L661" s="427"/>
      <c r="M661" s="429"/>
    </row>
    <row r="662" spans="1:13" x14ac:dyDescent="0.25">
      <c r="A662" s="427"/>
      <c r="B662" s="473">
        <v>42257</v>
      </c>
      <c r="C662" s="427">
        <v>1500</v>
      </c>
      <c r="D662" s="428">
        <v>16.350000000000001</v>
      </c>
      <c r="E662" s="429">
        <v>0</v>
      </c>
      <c r="F662" s="429">
        <f t="shared" si="116"/>
        <v>24525.000000000004</v>
      </c>
      <c r="G662" s="426">
        <v>42367</v>
      </c>
      <c r="H662" s="443">
        <v>1000</v>
      </c>
      <c r="I662" s="428">
        <v>13.15</v>
      </c>
      <c r="J662" s="429">
        <v>0.24</v>
      </c>
      <c r="K662" s="429">
        <f t="shared" si="117"/>
        <v>13149.76</v>
      </c>
      <c r="L662" s="427"/>
      <c r="M662" s="429"/>
    </row>
    <row r="663" spans="1:13" x14ac:dyDescent="0.25">
      <c r="A663" s="427"/>
      <c r="B663" s="473">
        <v>42258</v>
      </c>
      <c r="C663" s="427">
        <v>100</v>
      </c>
      <c r="D663" s="428">
        <v>16.100000000000001</v>
      </c>
      <c r="E663" s="429">
        <v>0</v>
      </c>
      <c r="F663" s="429">
        <f t="shared" si="116"/>
        <v>1610.0000000000002</v>
      </c>
      <c r="G663" s="426">
        <v>42367</v>
      </c>
      <c r="H663" s="443">
        <v>2178</v>
      </c>
      <c r="I663" s="428">
        <v>13.75</v>
      </c>
      <c r="J663" s="429">
        <v>0.55000000000000004</v>
      </c>
      <c r="K663" s="429">
        <f>H663*I663-J663</f>
        <v>29946.95</v>
      </c>
      <c r="L663" s="427"/>
      <c r="M663" s="429"/>
    </row>
    <row r="664" spans="1:13" x14ac:dyDescent="0.25">
      <c r="A664" s="427"/>
      <c r="B664" s="473">
        <v>42261</v>
      </c>
      <c r="C664" s="427">
        <v>1000</v>
      </c>
      <c r="D664" s="428">
        <v>15.416</v>
      </c>
      <c r="E664" s="429">
        <v>0</v>
      </c>
      <c r="F664" s="429">
        <f t="shared" si="116"/>
        <v>15416</v>
      </c>
      <c r="G664" s="426">
        <v>42010</v>
      </c>
      <c r="H664" s="443">
        <v>1000</v>
      </c>
      <c r="I664" s="428">
        <v>12.63</v>
      </c>
      <c r="J664" s="429">
        <v>0.23</v>
      </c>
      <c r="K664" s="429">
        <f>H664*I664-J664</f>
        <v>12629.77</v>
      </c>
      <c r="L664" s="427"/>
      <c r="M664" s="429"/>
    </row>
    <row r="665" spans="1:13" x14ac:dyDescent="0.25">
      <c r="A665" s="427"/>
      <c r="B665" s="473">
        <v>42261</v>
      </c>
      <c r="C665" s="427">
        <v>1000</v>
      </c>
      <c r="D665" s="428">
        <v>15.1</v>
      </c>
      <c r="E665" s="429">
        <v>0</v>
      </c>
      <c r="F665" s="429">
        <f t="shared" si="116"/>
        <v>15100</v>
      </c>
      <c r="G665" s="519">
        <v>42374</v>
      </c>
      <c r="H665" s="443">
        <v>2000</v>
      </c>
      <c r="I665" s="428">
        <v>12.81</v>
      </c>
      <c r="J665" s="429">
        <v>0.47</v>
      </c>
      <c r="K665" s="429">
        <f t="shared" ref="K665:K677" si="118">H665*I665-J665</f>
        <v>25619.53</v>
      </c>
      <c r="L665" s="427"/>
      <c r="M665" s="429"/>
    </row>
    <row r="666" spans="1:13" x14ac:dyDescent="0.25">
      <c r="A666" s="427"/>
      <c r="B666" s="473">
        <v>42261</v>
      </c>
      <c r="C666" s="427">
        <v>200</v>
      </c>
      <c r="D666" s="428">
        <v>14.87</v>
      </c>
      <c r="E666" s="429">
        <v>0</v>
      </c>
      <c r="F666" s="429">
        <f t="shared" si="116"/>
        <v>2974</v>
      </c>
      <c r="G666" s="426">
        <v>42374</v>
      </c>
      <c r="H666" s="443">
        <v>1000</v>
      </c>
      <c r="I666" s="428">
        <v>12.82</v>
      </c>
      <c r="J666" s="429">
        <v>0.24</v>
      </c>
      <c r="K666" s="429">
        <f t="shared" si="118"/>
        <v>12819.76</v>
      </c>
      <c r="L666" s="427"/>
      <c r="M666" s="429"/>
    </row>
    <row r="667" spans="1:13" x14ac:dyDescent="0.25">
      <c r="A667" s="427"/>
      <c r="B667" s="473">
        <v>42261</v>
      </c>
      <c r="C667" s="427">
        <v>300</v>
      </c>
      <c r="D667" s="428">
        <v>14.87</v>
      </c>
      <c r="E667" s="429">
        <v>0</v>
      </c>
      <c r="F667" s="429">
        <f t="shared" si="116"/>
        <v>4461</v>
      </c>
      <c r="G667" s="426">
        <v>42398</v>
      </c>
      <c r="H667" s="443">
        <v>400</v>
      </c>
      <c r="I667" s="428">
        <v>9.5500000000000007</v>
      </c>
      <c r="J667" s="429">
        <v>7.0000000000000007E-2</v>
      </c>
      <c r="K667" s="429">
        <f t="shared" si="118"/>
        <v>3819.9300000000003</v>
      </c>
      <c r="L667" s="427"/>
      <c r="M667" s="429"/>
    </row>
    <row r="668" spans="1:13" x14ac:dyDescent="0.25">
      <c r="A668" s="427"/>
      <c r="B668" s="473">
        <v>42270</v>
      </c>
      <c r="C668" s="427">
        <v>478</v>
      </c>
      <c r="D668" s="428">
        <v>15.85</v>
      </c>
      <c r="E668" s="429">
        <v>0</v>
      </c>
      <c r="F668" s="429">
        <f t="shared" si="116"/>
        <v>7576.3</v>
      </c>
      <c r="G668" s="426">
        <v>42411</v>
      </c>
      <c r="H668" s="443">
        <v>500</v>
      </c>
      <c r="I668" s="428">
        <v>6.97</v>
      </c>
      <c r="J668" s="429">
        <v>0.08</v>
      </c>
      <c r="K668" s="429">
        <f t="shared" si="118"/>
        <v>3484.92</v>
      </c>
      <c r="L668" s="427"/>
      <c r="M668" s="429"/>
    </row>
    <row r="669" spans="1:13" x14ac:dyDescent="0.25">
      <c r="A669" s="427"/>
      <c r="B669" s="473">
        <v>42292</v>
      </c>
      <c r="C669" s="427">
        <v>500</v>
      </c>
      <c r="D669" s="428">
        <v>18.55</v>
      </c>
      <c r="E669" s="429">
        <v>0</v>
      </c>
      <c r="F669" s="429">
        <f t="shared" si="116"/>
        <v>9275</v>
      </c>
      <c r="G669" s="426">
        <v>42412</v>
      </c>
      <c r="H669" s="443">
        <v>200</v>
      </c>
      <c r="I669" s="428">
        <v>7.45</v>
      </c>
      <c r="J669" s="429">
        <v>0.03</v>
      </c>
      <c r="K669" s="429">
        <f t="shared" si="118"/>
        <v>1489.97</v>
      </c>
      <c r="L669" s="427"/>
      <c r="M669" s="429"/>
    </row>
    <row r="670" spans="1:13" x14ac:dyDescent="0.25">
      <c r="A670" s="427"/>
      <c r="B670" s="473">
        <v>42299</v>
      </c>
      <c r="C670" s="427">
        <v>500</v>
      </c>
      <c r="D670" s="428">
        <v>18.55</v>
      </c>
      <c r="E670" s="429">
        <v>0</v>
      </c>
      <c r="F670" s="429">
        <f t="shared" si="116"/>
        <v>9275</v>
      </c>
      <c r="G670" s="426">
        <v>42416</v>
      </c>
      <c r="H670" s="443">
        <v>500</v>
      </c>
      <c r="I670" s="428">
        <v>7.75</v>
      </c>
      <c r="J670" s="429">
        <v>0.08</v>
      </c>
      <c r="K670" s="429">
        <f t="shared" si="118"/>
        <v>3874.92</v>
      </c>
      <c r="L670" s="427"/>
      <c r="M670" s="429"/>
    </row>
    <row r="671" spans="1:13" x14ac:dyDescent="0.25">
      <c r="A671" s="427"/>
      <c r="B671" s="473">
        <v>42299</v>
      </c>
      <c r="C671" s="427">
        <v>500</v>
      </c>
      <c r="D671" s="428">
        <v>18.28</v>
      </c>
      <c r="E671" s="429">
        <v>0</v>
      </c>
      <c r="F671" s="429">
        <f t="shared" si="116"/>
        <v>9140</v>
      </c>
      <c r="G671" s="426">
        <v>42422</v>
      </c>
      <c r="H671" s="443">
        <v>2500</v>
      </c>
      <c r="I671" s="428">
        <v>7.47</v>
      </c>
      <c r="J671" s="429">
        <v>0.41</v>
      </c>
      <c r="K671" s="429">
        <f t="shared" si="118"/>
        <v>18674.59</v>
      </c>
      <c r="L671" s="427"/>
      <c r="M671" s="429"/>
    </row>
    <row r="672" spans="1:13" x14ac:dyDescent="0.25">
      <c r="A672" s="427"/>
      <c r="B672" s="473">
        <v>42299</v>
      </c>
      <c r="C672" s="427">
        <v>1000</v>
      </c>
      <c r="D672" s="428">
        <v>18.100000000000001</v>
      </c>
      <c r="E672" s="429">
        <v>0</v>
      </c>
      <c r="F672" s="429">
        <f t="shared" si="116"/>
        <v>18100</v>
      </c>
      <c r="G672" s="426">
        <v>42422</v>
      </c>
      <c r="H672" s="443">
        <v>1000</v>
      </c>
      <c r="I672" s="428">
        <v>7.49</v>
      </c>
      <c r="J672" s="429">
        <v>0.16</v>
      </c>
      <c r="K672" s="429">
        <f t="shared" si="118"/>
        <v>7489.84</v>
      </c>
      <c r="L672" s="427"/>
      <c r="M672" s="429"/>
    </row>
    <row r="673" spans="1:13" x14ac:dyDescent="0.25">
      <c r="A673" s="427"/>
      <c r="B673" s="534">
        <v>42306</v>
      </c>
      <c r="C673" s="427">
        <v>660</v>
      </c>
      <c r="D673" s="428">
        <v>17.8</v>
      </c>
      <c r="E673" s="429">
        <v>0</v>
      </c>
      <c r="F673" s="429">
        <f t="shared" si="116"/>
        <v>11748</v>
      </c>
      <c r="G673" s="426">
        <v>42426</v>
      </c>
      <c r="H673" s="443">
        <v>900</v>
      </c>
      <c r="I673" s="428">
        <v>7.7</v>
      </c>
      <c r="J673" s="429">
        <v>0.15</v>
      </c>
      <c r="K673" s="429">
        <f t="shared" si="118"/>
        <v>6929.85</v>
      </c>
      <c r="L673" s="427"/>
      <c r="M673" s="429"/>
    </row>
    <row r="674" spans="1:13" ht="30" x14ac:dyDescent="0.25">
      <c r="A674" s="427"/>
      <c r="B674" s="534"/>
      <c r="C674" s="427">
        <v>340</v>
      </c>
      <c r="D674" s="428">
        <v>17.8</v>
      </c>
      <c r="E674" s="429">
        <v>0</v>
      </c>
      <c r="F674" s="429">
        <f t="shared" si="116"/>
        <v>6052</v>
      </c>
      <c r="G674" s="537" t="s">
        <v>180</v>
      </c>
      <c r="H674" s="443">
        <v>500</v>
      </c>
      <c r="I674" s="428">
        <v>7.73</v>
      </c>
      <c r="J674" s="429">
        <v>0.08</v>
      </c>
      <c r="K674" s="429">
        <f t="shared" si="118"/>
        <v>3864.92</v>
      </c>
      <c r="L674" s="427"/>
      <c r="M674" s="429"/>
    </row>
    <row r="675" spans="1:13" x14ac:dyDescent="0.25">
      <c r="A675" s="427"/>
      <c r="B675" s="473">
        <v>42312</v>
      </c>
      <c r="C675" s="520">
        <v>500</v>
      </c>
      <c r="D675" s="517">
        <v>17.559999999999999</v>
      </c>
      <c r="E675" s="518">
        <v>6.95</v>
      </c>
      <c r="F675" s="518">
        <f t="shared" si="116"/>
        <v>8786.9500000000007</v>
      </c>
      <c r="G675" s="537"/>
      <c r="H675" s="443">
        <v>500</v>
      </c>
      <c r="I675" s="428">
        <v>7.96</v>
      </c>
      <c r="J675" s="429">
        <v>0.09</v>
      </c>
      <c r="K675" s="429">
        <f t="shared" si="118"/>
        <v>3979.91</v>
      </c>
      <c r="L675" s="427"/>
      <c r="M675" s="429"/>
    </row>
    <row r="676" spans="1:13" x14ac:dyDescent="0.25">
      <c r="A676" s="427"/>
      <c r="B676" s="473">
        <v>42313</v>
      </c>
      <c r="C676" s="427">
        <v>3000</v>
      </c>
      <c r="D676" s="428">
        <v>19.05</v>
      </c>
      <c r="E676" s="429">
        <v>0</v>
      </c>
      <c r="F676" s="429">
        <f t="shared" si="116"/>
        <v>57150</v>
      </c>
      <c r="G676" s="537"/>
      <c r="H676" s="443">
        <v>500</v>
      </c>
      <c r="I676" s="428">
        <v>8.0299999999999994</v>
      </c>
      <c r="J676" s="429">
        <v>0.09</v>
      </c>
      <c r="K676" s="429">
        <f t="shared" si="118"/>
        <v>4014.9099999999994</v>
      </c>
      <c r="L676" s="427"/>
      <c r="M676" s="428"/>
    </row>
    <row r="677" spans="1:13" x14ac:dyDescent="0.25">
      <c r="A677" s="427"/>
      <c r="B677" s="473">
        <v>42320</v>
      </c>
      <c r="C677" s="427">
        <v>500</v>
      </c>
      <c r="D677" s="428">
        <v>18.079999999999998</v>
      </c>
      <c r="E677" s="429">
        <v>0</v>
      </c>
      <c r="F677" s="429">
        <f t="shared" si="116"/>
        <v>9040</v>
      </c>
      <c r="G677" s="537"/>
      <c r="H677" s="443">
        <v>1500</v>
      </c>
      <c r="I677" s="428">
        <v>8.1</v>
      </c>
      <c r="J677" s="429">
        <v>0.26</v>
      </c>
      <c r="K677" s="429">
        <f t="shared" si="118"/>
        <v>12149.74</v>
      </c>
      <c r="L677" s="427"/>
      <c r="M677" s="429"/>
    </row>
    <row r="678" spans="1:13" x14ac:dyDescent="0.25">
      <c r="A678" s="427"/>
      <c r="B678" s="473">
        <v>42320</v>
      </c>
      <c r="C678" s="427">
        <v>1000</v>
      </c>
      <c r="D678" s="428">
        <v>18.05</v>
      </c>
      <c r="E678" s="429">
        <v>0</v>
      </c>
      <c r="F678" s="429">
        <f t="shared" si="116"/>
        <v>18050</v>
      </c>
      <c r="G678" s="426">
        <v>42429</v>
      </c>
      <c r="H678" s="443">
        <v>1000</v>
      </c>
      <c r="I678" s="428">
        <v>8.5399999999999991</v>
      </c>
      <c r="J678" s="429">
        <v>0.19</v>
      </c>
      <c r="K678" s="429">
        <f>H678*I678-J678</f>
        <v>8539.81</v>
      </c>
      <c r="L678" s="427"/>
      <c r="M678" s="521"/>
    </row>
    <row r="679" spans="1:13" x14ac:dyDescent="0.25">
      <c r="A679" s="427"/>
      <c r="B679" s="473">
        <v>42320</v>
      </c>
      <c r="C679" s="427">
        <v>1000</v>
      </c>
      <c r="D679" s="428">
        <v>17.82</v>
      </c>
      <c r="E679" s="429">
        <v>0</v>
      </c>
      <c r="F679" s="429">
        <f t="shared" si="116"/>
        <v>17820</v>
      </c>
      <c r="G679" s="426">
        <v>42429</v>
      </c>
      <c r="H679" s="443">
        <v>500</v>
      </c>
      <c r="I679" s="428">
        <v>7.95</v>
      </c>
      <c r="J679" s="429">
        <v>0.09</v>
      </c>
      <c r="K679" s="429">
        <f>H679*I679-J679</f>
        <v>3974.91</v>
      </c>
      <c r="L679" s="427"/>
      <c r="M679" s="429"/>
    </row>
    <row r="680" spans="1:13" x14ac:dyDescent="0.25">
      <c r="A680" s="427"/>
      <c r="B680" s="473">
        <v>42328</v>
      </c>
      <c r="C680" s="427">
        <v>3078</v>
      </c>
      <c r="D680" s="428">
        <v>17.47</v>
      </c>
      <c r="E680" s="429">
        <v>0</v>
      </c>
      <c r="F680" s="429">
        <f t="shared" si="116"/>
        <v>53772.659999999996</v>
      </c>
      <c r="G680" s="426">
        <v>42429</v>
      </c>
      <c r="H680" s="443">
        <v>500</v>
      </c>
      <c r="I680" s="428">
        <v>7.97</v>
      </c>
      <c r="J680" s="429">
        <v>0.09</v>
      </c>
      <c r="K680" s="429">
        <f t="shared" ref="K680:K739" si="119">H680*I680-J680</f>
        <v>3984.91</v>
      </c>
      <c r="L680" s="427"/>
      <c r="M680" s="429"/>
    </row>
    <row r="681" spans="1:13" x14ac:dyDescent="0.25">
      <c r="A681" s="427"/>
      <c r="B681" s="473">
        <v>42340</v>
      </c>
      <c r="C681" s="427">
        <v>3078</v>
      </c>
      <c r="D681" s="428">
        <v>17.739999999999998</v>
      </c>
      <c r="E681" s="429">
        <v>0</v>
      </c>
      <c r="F681" s="429">
        <f t="shared" si="116"/>
        <v>54603.719999999994</v>
      </c>
      <c r="G681" s="426">
        <v>42430</v>
      </c>
      <c r="H681" s="443">
        <v>500</v>
      </c>
      <c r="I681" s="428">
        <v>7.85</v>
      </c>
      <c r="J681" s="429">
        <v>0.09</v>
      </c>
      <c r="K681" s="429">
        <f t="shared" si="119"/>
        <v>3924.91</v>
      </c>
      <c r="L681" s="427"/>
      <c r="M681" s="429"/>
    </row>
    <row r="682" spans="1:13" x14ac:dyDescent="0.25">
      <c r="A682" s="427"/>
      <c r="B682" s="473">
        <v>42340</v>
      </c>
      <c r="C682" s="427">
        <v>500</v>
      </c>
      <c r="D682" s="428">
        <v>17.5</v>
      </c>
      <c r="E682" s="429">
        <v>0</v>
      </c>
      <c r="F682" s="429">
        <f t="shared" si="116"/>
        <v>8750</v>
      </c>
      <c r="G682" s="426">
        <v>42430</v>
      </c>
      <c r="H682" s="443">
        <v>500</v>
      </c>
      <c r="I682" s="428">
        <v>8.0299999999999994</v>
      </c>
      <c r="J682" s="429">
        <v>0.09</v>
      </c>
      <c r="K682" s="429">
        <f t="shared" si="119"/>
        <v>4014.9099999999994</v>
      </c>
      <c r="L682" s="429"/>
      <c r="M682" s="429"/>
    </row>
    <row r="683" spans="1:13" x14ac:dyDescent="0.25">
      <c r="A683" s="427"/>
      <c r="B683" s="473">
        <v>42345</v>
      </c>
      <c r="C683" s="427">
        <v>100</v>
      </c>
      <c r="D683" s="428">
        <v>16.7</v>
      </c>
      <c r="E683" s="429">
        <v>0</v>
      </c>
      <c r="F683" s="429">
        <f t="shared" si="116"/>
        <v>1670</v>
      </c>
      <c r="G683" s="426">
        <v>42431</v>
      </c>
      <c r="H683" s="443">
        <v>500</v>
      </c>
      <c r="I683" s="428">
        <v>8.3800000000000008</v>
      </c>
      <c r="J683" s="429">
        <v>0.09</v>
      </c>
      <c r="K683" s="429">
        <f t="shared" si="119"/>
        <v>4189.91</v>
      </c>
      <c r="L683" s="429"/>
      <c r="M683" s="429"/>
    </row>
    <row r="684" spans="1:13" x14ac:dyDescent="0.25">
      <c r="A684" s="427"/>
      <c r="B684" s="473">
        <v>42345</v>
      </c>
      <c r="C684" s="427">
        <v>500</v>
      </c>
      <c r="D684" s="428">
        <v>16.850000000000001</v>
      </c>
      <c r="E684" s="429">
        <v>0</v>
      </c>
      <c r="F684" s="429">
        <f t="shared" si="116"/>
        <v>8425</v>
      </c>
      <c r="G684" s="426">
        <v>42431</v>
      </c>
      <c r="H684" s="443">
        <v>500</v>
      </c>
      <c r="I684" s="428">
        <v>8.58</v>
      </c>
      <c r="J684" s="429">
        <v>0.09</v>
      </c>
      <c r="K684" s="429">
        <f t="shared" si="119"/>
        <v>4289.91</v>
      </c>
      <c r="L684" s="427"/>
      <c r="M684" s="429"/>
    </row>
    <row r="685" spans="1:13" ht="30" x14ac:dyDescent="0.25">
      <c r="A685" s="427"/>
      <c r="B685" s="473">
        <v>42347</v>
      </c>
      <c r="C685" s="427">
        <v>500</v>
      </c>
      <c r="D685" s="428">
        <v>15.84</v>
      </c>
      <c r="E685" s="429">
        <v>0</v>
      </c>
      <c r="F685" s="429">
        <f t="shared" si="116"/>
        <v>7920</v>
      </c>
      <c r="G685" s="536" t="s">
        <v>182</v>
      </c>
      <c r="H685" s="443">
        <v>400</v>
      </c>
      <c r="I685" s="428">
        <v>9.09</v>
      </c>
      <c r="J685" s="429">
        <v>0.1</v>
      </c>
      <c r="K685" s="429">
        <f t="shared" si="119"/>
        <v>3635.9</v>
      </c>
      <c r="L685" s="427"/>
      <c r="M685" s="429"/>
    </row>
    <row r="686" spans="1:13" x14ac:dyDescent="0.25">
      <c r="A686" s="427"/>
      <c r="B686" s="473">
        <v>42348</v>
      </c>
      <c r="C686" s="427">
        <v>500</v>
      </c>
      <c r="D686" s="428">
        <v>14.78</v>
      </c>
      <c r="E686" s="429">
        <v>0</v>
      </c>
      <c r="F686" s="429">
        <f t="shared" si="116"/>
        <v>7390</v>
      </c>
      <c r="G686" s="536"/>
      <c r="H686" s="443">
        <v>100</v>
      </c>
      <c r="I686" s="428">
        <v>9.09</v>
      </c>
      <c r="J686" s="429">
        <v>0</v>
      </c>
      <c r="K686" s="429">
        <f t="shared" si="119"/>
        <v>909</v>
      </c>
      <c r="L686" s="427"/>
      <c r="M686" s="429"/>
    </row>
    <row r="687" spans="1:13" x14ac:dyDescent="0.25">
      <c r="A687" s="427"/>
      <c r="B687" s="473">
        <v>42352</v>
      </c>
      <c r="C687" s="427">
        <v>100</v>
      </c>
      <c r="D687" s="428">
        <v>14.57</v>
      </c>
      <c r="E687" s="429">
        <v>0</v>
      </c>
      <c r="F687" s="429">
        <f t="shared" si="116"/>
        <v>1457</v>
      </c>
      <c r="G687" s="536"/>
      <c r="H687" s="443">
        <v>500</v>
      </c>
      <c r="I687" s="428">
        <v>8.81</v>
      </c>
      <c r="J687" s="429">
        <v>0.1</v>
      </c>
      <c r="K687" s="429">
        <f t="shared" si="119"/>
        <v>4404.8999999999996</v>
      </c>
      <c r="L687" s="427"/>
      <c r="M687" s="429"/>
    </row>
    <row r="688" spans="1:13" x14ac:dyDescent="0.25">
      <c r="A688" s="427"/>
      <c r="B688" s="473">
        <v>42355</v>
      </c>
      <c r="C688" s="427">
        <v>500</v>
      </c>
      <c r="D688" s="428">
        <v>13.89</v>
      </c>
      <c r="E688" s="429">
        <v>0</v>
      </c>
      <c r="F688" s="429">
        <f t="shared" si="116"/>
        <v>6945</v>
      </c>
      <c r="G688" s="426">
        <v>42432</v>
      </c>
      <c r="H688" s="443">
        <v>600</v>
      </c>
      <c r="I688" s="428">
        <v>9.65</v>
      </c>
      <c r="J688" s="429">
        <v>0.13</v>
      </c>
      <c r="K688" s="429">
        <f t="shared" si="119"/>
        <v>5789.87</v>
      </c>
      <c r="L688" s="427"/>
      <c r="M688" s="429"/>
    </row>
    <row r="689" spans="1:13" x14ac:dyDescent="0.25">
      <c r="A689" s="427"/>
      <c r="B689" s="473">
        <v>42360</v>
      </c>
      <c r="C689" s="427">
        <v>500</v>
      </c>
      <c r="D689" s="428">
        <v>12.95</v>
      </c>
      <c r="E689" s="429">
        <v>0</v>
      </c>
      <c r="F689" s="429">
        <f t="shared" si="116"/>
        <v>6475</v>
      </c>
      <c r="G689" s="426">
        <v>42433</v>
      </c>
      <c r="H689" s="443">
        <v>600</v>
      </c>
      <c r="I689" s="428">
        <v>10.45</v>
      </c>
      <c r="J689" s="429">
        <v>0.14000000000000001</v>
      </c>
      <c r="K689" s="429">
        <f t="shared" si="119"/>
        <v>6269.86</v>
      </c>
      <c r="L689" s="427"/>
      <c r="M689" s="429"/>
    </row>
    <row r="690" spans="1:13" x14ac:dyDescent="0.25">
      <c r="A690" s="427"/>
      <c r="B690" s="473">
        <v>42361</v>
      </c>
      <c r="C690" s="427">
        <v>500</v>
      </c>
      <c r="D690" s="428">
        <v>12.75</v>
      </c>
      <c r="E690" s="429">
        <v>0</v>
      </c>
      <c r="F690" s="429">
        <f t="shared" si="116"/>
        <v>6375</v>
      </c>
      <c r="G690" s="426">
        <v>42440</v>
      </c>
      <c r="H690" s="443">
        <v>400</v>
      </c>
      <c r="I690" s="428">
        <v>11.25</v>
      </c>
      <c r="J690" s="429">
        <v>0.1</v>
      </c>
      <c r="K690" s="429">
        <f t="shared" si="119"/>
        <v>4499.8999999999996</v>
      </c>
      <c r="L690" s="427"/>
      <c r="M690" s="429"/>
    </row>
    <row r="691" spans="1:13" x14ac:dyDescent="0.25">
      <c r="A691" s="427"/>
      <c r="B691" s="473">
        <v>42361</v>
      </c>
      <c r="C691" s="427">
        <v>500</v>
      </c>
      <c r="D691" s="428">
        <v>12.8</v>
      </c>
      <c r="E691" s="429">
        <v>0</v>
      </c>
      <c r="F691" s="429">
        <f t="shared" si="116"/>
        <v>6400</v>
      </c>
      <c r="G691" s="426">
        <v>42446</v>
      </c>
      <c r="H691" s="443">
        <v>1500</v>
      </c>
      <c r="I691" s="428">
        <v>11.49</v>
      </c>
      <c r="J691" s="429">
        <v>0.38</v>
      </c>
      <c r="K691" s="429">
        <f t="shared" si="119"/>
        <v>17234.62</v>
      </c>
      <c r="L691" s="427"/>
      <c r="M691" s="429"/>
    </row>
    <row r="692" spans="1:13" x14ac:dyDescent="0.25">
      <c r="A692" s="427"/>
      <c r="B692" s="473">
        <v>42361</v>
      </c>
      <c r="C692" s="427">
        <v>1000</v>
      </c>
      <c r="D692" s="428">
        <v>12.67</v>
      </c>
      <c r="E692" s="429">
        <v>0</v>
      </c>
      <c r="F692" s="429">
        <f t="shared" si="116"/>
        <v>12670</v>
      </c>
      <c r="G692" s="426">
        <v>42447</v>
      </c>
      <c r="H692" s="443">
        <v>1500</v>
      </c>
      <c r="I692" s="428">
        <v>11.44</v>
      </c>
      <c r="J692" s="429">
        <v>0.37</v>
      </c>
      <c r="K692" s="429">
        <f t="shared" si="119"/>
        <v>17159.63</v>
      </c>
      <c r="L692" s="427"/>
      <c r="M692" s="429"/>
    </row>
    <row r="693" spans="1:13" x14ac:dyDescent="0.25">
      <c r="A693" s="427"/>
      <c r="B693" s="473">
        <v>42361</v>
      </c>
      <c r="C693" s="427">
        <v>222</v>
      </c>
      <c r="D693" s="428">
        <v>12.44</v>
      </c>
      <c r="E693" s="429">
        <v>0</v>
      </c>
      <c r="F693" s="429">
        <f t="shared" si="116"/>
        <v>2761.68</v>
      </c>
      <c r="G693" s="426">
        <v>42447</v>
      </c>
      <c r="H693" s="443">
        <v>500</v>
      </c>
      <c r="I693" s="428">
        <v>11.484999999999999</v>
      </c>
      <c r="J693" s="429">
        <v>0.13</v>
      </c>
      <c r="K693" s="429">
        <f t="shared" si="119"/>
        <v>5742.37</v>
      </c>
      <c r="L693" s="427"/>
      <c r="M693" s="429"/>
    </row>
    <row r="694" spans="1:13" x14ac:dyDescent="0.25">
      <c r="A694" s="427"/>
      <c r="B694" s="473">
        <v>42367</v>
      </c>
      <c r="C694" s="427">
        <v>2178</v>
      </c>
      <c r="D694" s="428">
        <v>13.68</v>
      </c>
      <c r="E694" s="429">
        <v>0</v>
      </c>
      <c r="F694" s="429">
        <f t="shared" si="116"/>
        <v>29795.040000000001</v>
      </c>
      <c r="G694" s="535">
        <v>42447</v>
      </c>
      <c r="H694" s="443">
        <v>650</v>
      </c>
      <c r="I694" s="428">
        <v>11.56</v>
      </c>
      <c r="J694" s="429">
        <v>0.25</v>
      </c>
      <c r="K694" s="429">
        <f t="shared" si="119"/>
        <v>7513.75</v>
      </c>
      <c r="L694" s="427"/>
      <c r="M694" s="429"/>
    </row>
    <row r="695" spans="1:13" x14ac:dyDescent="0.25">
      <c r="A695" s="427"/>
      <c r="B695" s="473">
        <v>42369</v>
      </c>
      <c r="C695" s="427">
        <v>2500</v>
      </c>
      <c r="D695" s="428">
        <v>13.04</v>
      </c>
      <c r="E695" s="429">
        <v>0</v>
      </c>
      <c r="F695" s="429">
        <f t="shared" si="116"/>
        <v>32599.999999999996</v>
      </c>
      <c r="G695" s="535"/>
      <c r="H695" s="443">
        <v>350</v>
      </c>
      <c r="I695" s="428">
        <v>11.56</v>
      </c>
      <c r="J695" s="429">
        <v>0</v>
      </c>
      <c r="K695" s="429">
        <f t="shared" si="119"/>
        <v>4046</v>
      </c>
      <c r="L695" s="427"/>
      <c r="M695" s="429"/>
    </row>
    <row r="696" spans="1:13" x14ac:dyDescent="0.25">
      <c r="A696" s="427"/>
      <c r="B696" s="473">
        <v>42008</v>
      </c>
      <c r="C696" s="427">
        <v>2000</v>
      </c>
      <c r="D696" s="428">
        <v>13.01</v>
      </c>
      <c r="E696" s="429">
        <v>0</v>
      </c>
      <c r="F696" s="429">
        <f t="shared" si="116"/>
        <v>26020</v>
      </c>
      <c r="G696" s="426">
        <v>42447</v>
      </c>
      <c r="H696" s="443">
        <v>1000</v>
      </c>
      <c r="I696" s="428">
        <v>11.62</v>
      </c>
      <c r="J696" s="429">
        <v>0.25</v>
      </c>
      <c r="K696" s="429">
        <f t="shared" si="119"/>
        <v>11619.75</v>
      </c>
      <c r="L696" s="427"/>
      <c r="M696" s="429"/>
    </row>
    <row r="697" spans="1:13" x14ac:dyDescent="0.25">
      <c r="A697" s="427"/>
      <c r="B697" s="473">
        <v>42009</v>
      </c>
      <c r="C697" s="427">
        <v>500</v>
      </c>
      <c r="D697" s="428">
        <v>12.62</v>
      </c>
      <c r="E697" s="429">
        <v>0</v>
      </c>
      <c r="F697" s="429">
        <f t="shared" si="116"/>
        <v>6310</v>
      </c>
      <c r="G697" s="426">
        <v>42451</v>
      </c>
      <c r="H697" s="443">
        <v>1000</v>
      </c>
      <c r="I697" s="428">
        <v>11.45</v>
      </c>
      <c r="J697" s="429">
        <v>0.25</v>
      </c>
      <c r="K697" s="429">
        <f t="shared" si="119"/>
        <v>11449.75</v>
      </c>
      <c r="L697" s="427"/>
      <c r="M697" s="429"/>
    </row>
    <row r="698" spans="1:13" x14ac:dyDescent="0.25">
      <c r="A698" s="427"/>
      <c r="B698" s="473">
        <v>42009</v>
      </c>
      <c r="C698" s="427">
        <v>500</v>
      </c>
      <c r="D698" s="428">
        <v>12.45</v>
      </c>
      <c r="E698" s="429">
        <v>0</v>
      </c>
      <c r="F698" s="429">
        <f t="shared" si="116"/>
        <v>6225</v>
      </c>
      <c r="G698" s="426">
        <v>42451</v>
      </c>
      <c r="H698" s="443">
        <v>50</v>
      </c>
      <c r="I698" s="428">
        <v>11.28</v>
      </c>
      <c r="J698" s="429">
        <v>0.01</v>
      </c>
      <c r="K698" s="429">
        <f t="shared" si="119"/>
        <v>563.99</v>
      </c>
      <c r="L698" s="427"/>
      <c r="M698" s="429"/>
    </row>
    <row r="699" spans="1:13" x14ac:dyDescent="0.25">
      <c r="A699" s="427"/>
      <c r="B699" s="522">
        <v>42374</v>
      </c>
      <c r="C699" s="427">
        <v>2000</v>
      </c>
      <c r="D699" s="428">
        <v>12.73</v>
      </c>
      <c r="E699" s="429">
        <v>0</v>
      </c>
      <c r="F699" s="429">
        <f t="shared" ref="F699:F762" si="120">C699*D699+E699</f>
        <v>25460</v>
      </c>
      <c r="G699" s="426">
        <v>42459</v>
      </c>
      <c r="H699" s="443">
        <v>2000</v>
      </c>
      <c r="I699" s="428">
        <v>10.75</v>
      </c>
      <c r="J699" s="429">
        <v>0.47</v>
      </c>
      <c r="K699" s="429">
        <f t="shared" si="119"/>
        <v>21499.53</v>
      </c>
      <c r="L699" s="427"/>
      <c r="M699" s="429"/>
    </row>
    <row r="700" spans="1:13" x14ac:dyDescent="0.25">
      <c r="A700" s="427"/>
      <c r="B700" s="473">
        <v>42375</v>
      </c>
      <c r="C700" s="427">
        <v>1000</v>
      </c>
      <c r="D700" s="428">
        <v>12.5</v>
      </c>
      <c r="E700" s="429">
        <v>0</v>
      </c>
      <c r="F700" s="429">
        <f t="shared" si="120"/>
        <v>12500</v>
      </c>
      <c r="G700" s="426">
        <v>42460</v>
      </c>
      <c r="H700" s="443">
        <v>1600</v>
      </c>
      <c r="I700" s="428">
        <v>10.95</v>
      </c>
      <c r="J700" s="429">
        <v>2.88</v>
      </c>
      <c r="K700" s="429">
        <f t="shared" si="119"/>
        <v>17517.12</v>
      </c>
      <c r="L700" s="427"/>
      <c r="M700" s="429"/>
    </row>
    <row r="701" spans="1:13" x14ac:dyDescent="0.25">
      <c r="A701" s="427"/>
      <c r="B701" s="473">
        <v>42375</v>
      </c>
      <c r="C701" s="427">
        <v>1000</v>
      </c>
      <c r="D701" s="428">
        <v>11.7</v>
      </c>
      <c r="E701" s="429">
        <v>0</v>
      </c>
      <c r="F701" s="429">
        <f t="shared" si="120"/>
        <v>11700</v>
      </c>
      <c r="G701" s="426">
        <v>42461</v>
      </c>
      <c r="H701" s="443">
        <v>2000</v>
      </c>
      <c r="I701" s="428">
        <v>10.52</v>
      </c>
      <c r="J701" s="429">
        <v>0.46</v>
      </c>
      <c r="K701" s="429">
        <f t="shared" si="119"/>
        <v>21039.54</v>
      </c>
      <c r="L701" s="427"/>
      <c r="M701" s="429"/>
    </row>
    <row r="702" spans="1:13" x14ac:dyDescent="0.25">
      <c r="A702" s="427"/>
      <c r="B702" s="473">
        <v>42402</v>
      </c>
      <c r="C702" s="427">
        <v>400</v>
      </c>
      <c r="D702" s="428">
        <v>9.1</v>
      </c>
      <c r="E702" s="429">
        <v>0</v>
      </c>
      <c r="F702" s="429">
        <f t="shared" si="120"/>
        <v>3640</v>
      </c>
      <c r="G702" s="426">
        <v>42461</v>
      </c>
      <c r="H702" s="443">
        <v>2000</v>
      </c>
      <c r="I702" s="428">
        <v>10.55</v>
      </c>
      <c r="J702" s="429">
        <v>0.46</v>
      </c>
      <c r="K702" s="429">
        <f t="shared" si="119"/>
        <v>21099.54</v>
      </c>
      <c r="L702" s="427"/>
      <c r="M702" s="429"/>
    </row>
    <row r="703" spans="1:13" x14ac:dyDescent="0.25">
      <c r="A703" s="427"/>
      <c r="B703" s="473">
        <v>42411</v>
      </c>
      <c r="C703" s="427">
        <v>500</v>
      </c>
      <c r="D703" s="428">
        <v>6.835</v>
      </c>
      <c r="E703" s="429">
        <v>0</v>
      </c>
      <c r="F703" s="429">
        <f t="shared" si="120"/>
        <v>3417.5</v>
      </c>
      <c r="G703" s="426">
        <v>42465</v>
      </c>
      <c r="H703" s="443">
        <v>100</v>
      </c>
      <c r="I703" s="428">
        <v>10.75</v>
      </c>
      <c r="J703" s="429">
        <v>0.02</v>
      </c>
      <c r="K703" s="429">
        <f t="shared" si="119"/>
        <v>1074.98</v>
      </c>
      <c r="L703" s="427"/>
      <c r="M703" s="429"/>
    </row>
    <row r="704" spans="1:13" x14ac:dyDescent="0.25">
      <c r="A704" s="427"/>
      <c r="B704" s="473">
        <v>42412</v>
      </c>
      <c r="C704" s="427">
        <v>200</v>
      </c>
      <c r="D704" s="428">
        <v>7.23</v>
      </c>
      <c r="E704" s="429">
        <v>0</v>
      </c>
      <c r="F704" s="429">
        <f t="shared" si="120"/>
        <v>1446</v>
      </c>
      <c r="G704" s="426">
        <v>42468</v>
      </c>
      <c r="H704" s="443">
        <v>1000</v>
      </c>
      <c r="I704" s="428">
        <v>11.77</v>
      </c>
      <c r="J704" s="429">
        <v>0.26</v>
      </c>
      <c r="K704" s="429">
        <f t="shared" si="119"/>
        <v>11769.74</v>
      </c>
      <c r="L704" s="427"/>
      <c r="M704" s="429"/>
    </row>
    <row r="705" spans="1:13" x14ac:dyDescent="0.25">
      <c r="A705" s="427"/>
      <c r="B705" s="473">
        <v>42416</v>
      </c>
      <c r="C705" s="427">
        <v>500</v>
      </c>
      <c r="D705" s="428">
        <v>7.5</v>
      </c>
      <c r="E705" s="429">
        <v>0</v>
      </c>
      <c r="F705" s="429">
        <f t="shared" si="120"/>
        <v>3750</v>
      </c>
      <c r="G705" s="535">
        <v>42472</v>
      </c>
      <c r="H705" s="443">
        <v>420</v>
      </c>
      <c r="I705" s="428">
        <v>13.35</v>
      </c>
      <c r="J705" s="429">
        <v>0.15</v>
      </c>
      <c r="K705" s="429">
        <f t="shared" si="119"/>
        <v>5606.85</v>
      </c>
      <c r="L705" s="427"/>
      <c r="M705" s="429"/>
    </row>
    <row r="706" spans="1:13" ht="30" x14ac:dyDescent="0.25">
      <c r="A706" s="427"/>
      <c r="B706" s="538" t="s">
        <v>178</v>
      </c>
      <c r="C706" s="427">
        <v>3000</v>
      </c>
      <c r="D706" s="428">
        <v>7.55</v>
      </c>
      <c r="E706" s="429">
        <v>0</v>
      </c>
      <c r="F706" s="429">
        <f t="shared" si="120"/>
        <v>22650</v>
      </c>
      <c r="G706" s="535"/>
      <c r="H706" s="443">
        <v>80</v>
      </c>
      <c r="I706" s="428">
        <v>13.35</v>
      </c>
      <c r="J706" s="429">
        <v>0</v>
      </c>
      <c r="K706" s="429">
        <f t="shared" si="119"/>
        <v>1068</v>
      </c>
      <c r="L706" s="427"/>
      <c r="M706" s="429"/>
    </row>
    <row r="707" spans="1:13" x14ac:dyDescent="0.25">
      <c r="A707" s="427"/>
      <c r="B707" s="538"/>
      <c r="C707" s="427">
        <v>500</v>
      </c>
      <c r="D707" s="428">
        <v>6.75</v>
      </c>
      <c r="E707" s="429">
        <v>0</v>
      </c>
      <c r="F707" s="429">
        <f t="shared" si="120"/>
        <v>3375</v>
      </c>
      <c r="G707" s="426">
        <v>42472</v>
      </c>
      <c r="H707" s="443">
        <v>500</v>
      </c>
      <c r="I707" s="428">
        <v>13.15</v>
      </c>
      <c r="J707" s="429">
        <v>0.14000000000000001</v>
      </c>
      <c r="K707" s="429">
        <f t="shared" si="119"/>
        <v>6574.86</v>
      </c>
      <c r="L707" s="427"/>
      <c r="M707" s="429"/>
    </row>
    <row r="708" spans="1:13" x14ac:dyDescent="0.25">
      <c r="A708" s="427"/>
      <c r="B708" s="538"/>
      <c r="C708" s="427">
        <v>300</v>
      </c>
      <c r="D708" s="428">
        <v>6.75</v>
      </c>
      <c r="E708" s="429">
        <v>0</v>
      </c>
      <c r="F708" s="429">
        <f t="shared" si="120"/>
        <v>2025</v>
      </c>
      <c r="G708" s="426">
        <v>42472</v>
      </c>
      <c r="H708" s="443">
        <v>500</v>
      </c>
      <c r="I708" s="428">
        <v>12.92</v>
      </c>
      <c r="J708" s="429">
        <v>0.14000000000000001</v>
      </c>
      <c r="K708" s="429">
        <f t="shared" si="119"/>
        <v>6459.86</v>
      </c>
      <c r="L708" s="427"/>
      <c r="M708" s="429"/>
    </row>
    <row r="709" spans="1:13" x14ac:dyDescent="0.25">
      <c r="A709" s="427"/>
      <c r="B709" s="473">
        <v>42426</v>
      </c>
      <c r="C709" s="427">
        <v>600</v>
      </c>
      <c r="D709" s="428">
        <v>7.63</v>
      </c>
      <c r="E709" s="429">
        <v>0</v>
      </c>
      <c r="F709" s="429">
        <f t="shared" si="120"/>
        <v>4578</v>
      </c>
      <c r="G709" s="426">
        <v>42472</v>
      </c>
      <c r="H709" s="443">
        <v>500</v>
      </c>
      <c r="I709" s="428">
        <v>12.59</v>
      </c>
      <c r="J709" s="429">
        <v>0.14000000000000001</v>
      </c>
      <c r="K709" s="429">
        <f t="shared" si="119"/>
        <v>6294.86</v>
      </c>
      <c r="L709" s="427"/>
      <c r="M709" s="429"/>
    </row>
    <row r="710" spans="1:13" x14ac:dyDescent="0.25">
      <c r="A710" s="427"/>
      <c r="B710" s="473">
        <v>42426</v>
      </c>
      <c r="C710" s="427">
        <v>2000</v>
      </c>
      <c r="D710" s="428">
        <v>7.95</v>
      </c>
      <c r="E710" s="429">
        <v>0</v>
      </c>
      <c r="F710" s="429">
        <f t="shared" si="120"/>
        <v>15900</v>
      </c>
      <c r="G710" s="426">
        <v>42474</v>
      </c>
      <c r="H710" s="443">
        <v>500</v>
      </c>
      <c r="I710" s="428">
        <v>13.18</v>
      </c>
      <c r="J710" s="429">
        <v>0.14000000000000001</v>
      </c>
      <c r="K710" s="429">
        <f t="shared" si="119"/>
        <v>6589.86</v>
      </c>
      <c r="L710" s="427"/>
      <c r="M710" s="429"/>
    </row>
    <row r="711" spans="1:13" x14ac:dyDescent="0.25">
      <c r="A711" s="427"/>
      <c r="B711" s="473">
        <v>42429</v>
      </c>
      <c r="C711" s="427">
        <v>2000</v>
      </c>
      <c r="D711" s="428">
        <v>8.1999999999999993</v>
      </c>
      <c r="E711" s="429">
        <v>0</v>
      </c>
      <c r="F711" s="429">
        <f t="shared" si="120"/>
        <v>16400</v>
      </c>
      <c r="G711" s="426">
        <v>42478</v>
      </c>
      <c r="H711" s="443">
        <v>500</v>
      </c>
      <c r="I711" s="428">
        <v>13.4</v>
      </c>
      <c r="J711" s="429">
        <v>0.15</v>
      </c>
      <c r="K711" s="429">
        <f t="shared" si="119"/>
        <v>6699.85</v>
      </c>
      <c r="L711" s="427"/>
      <c r="M711" s="429"/>
    </row>
    <row r="712" spans="1:13" x14ac:dyDescent="0.25">
      <c r="A712" s="429"/>
      <c r="B712" s="473">
        <v>42429</v>
      </c>
      <c r="C712" s="427">
        <v>500</v>
      </c>
      <c r="D712" s="428">
        <v>7.88</v>
      </c>
      <c r="E712" s="429">
        <v>0</v>
      </c>
      <c r="F712" s="429">
        <f t="shared" si="120"/>
        <v>3940</v>
      </c>
      <c r="G712" s="426">
        <v>42486</v>
      </c>
      <c r="H712" s="443">
        <v>500</v>
      </c>
      <c r="I712" s="428">
        <v>14.35</v>
      </c>
      <c r="J712" s="429">
        <v>0.16</v>
      </c>
      <c r="K712" s="429">
        <f t="shared" si="119"/>
        <v>7174.84</v>
      </c>
      <c r="L712" s="427"/>
      <c r="M712" s="429"/>
    </row>
    <row r="713" spans="1:13" x14ac:dyDescent="0.25">
      <c r="A713" s="427"/>
      <c r="B713" s="473">
        <v>42430</v>
      </c>
      <c r="C713" s="427">
        <v>1000</v>
      </c>
      <c r="D713" s="428">
        <v>7.77</v>
      </c>
      <c r="E713" s="429">
        <v>0</v>
      </c>
      <c r="F713" s="429">
        <f t="shared" si="120"/>
        <v>7770</v>
      </c>
      <c r="G713" s="426">
        <v>42487</v>
      </c>
      <c r="H713" s="443">
        <v>600</v>
      </c>
      <c r="I713" s="428">
        <v>14.85</v>
      </c>
      <c r="J713" s="429">
        <v>0.19</v>
      </c>
      <c r="K713" s="429">
        <f t="shared" si="119"/>
        <v>8909.81</v>
      </c>
      <c r="L713" s="427"/>
      <c r="M713" s="429"/>
    </row>
    <row r="714" spans="1:13" x14ac:dyDescent="0.25">
      <c r="A714" s="427"/>
      <c r="B714" s="473">
        <v>42430</v>
      </c>
      <c r="C714" s="427">
        <v>500</v>
      </c>
      <c r="D714" s="428">
        <v>7.94</v>
      </c>
      <c r="E714" s="429">
        <v>0</v>
      </c>
      <c r="F714" s="429">
        <f t="shared" si="120"/>
        <v>3970</v>
      </c>
      <c r="G714" s="426">
        <v>42489</v>
      </c>
      <c r="H714" s="443">
        <v>3000</v>
      </c>
      <c r="I714" s="428">
        <v>14.15</v>
      </c>
      <c r="J714" s="429">
        <v>0.93</v>
      </c>
      <c r="K714" s="429">
        <f t="shared" si="119"/>
        <v>42449.07</v>
      </c>
      <c r="L714" s="427"/>
      <c r="M714" s="429"/>
    </row>
    <row r="715" spans="1:13" x14ac:dyDescent="0.25">
      <c r="A715" s="427"/>
      <c r="B715" s="473">
        <v>42431</v>
      </c>
      <c r="C715" s="427">
        <v>1000</v>
      </c>
      <c r="D715" s="428">
        <v>8.3699999999999992</v>
      </c>
      <c r="E715" s="429">
        <v>0</v>
      </c>
      <c r="F715" s="429">
        <f t="shared" si="120"/>
        <v>8370</v>
      </c>
      <c r="G715" s="426">
        <v>42492</v>
      </c>
      <c r="H715" s="443">
        <v>1000</v>
      </c>
      <c r="I715" s="428">
        <v>13.48</v>
      </c>
      <c r="J715" s="429">
        <v>0.28999999999999998</v>
      </c>
      <c r="K715" s="429">
        <f t="shared" si="119"/>
        <v>13479.71</v>
      </c>
      <c r="L715" s="427"/>
      <c r="M715" s="429"/>
    </row>
    <row r="716" spans="1:13" x14ac:dyDescent="0.25">
      <c r="A716" s="427"/>
      <c r="B716" s="473">
        <v>42432</v>
      </c>
      <c r="C716" s="427">
        <v>600</v>
      </c>
      <c r="D716" s="428">
        <v>9.3699999999999992</v>
      </c>
      <c r="E716" s="429">
        <v>0</v>
      </c>
      <c r="F716" s="429">
        <f t="shared" si="120"/>
        <v>5621.9999999999991</v>
      </c>
      <c r="G716" s="426">
        <v>42492</v>
      </c>
      <c r="H716" s="443">
        <v>1000</v>
      </c>
      <c r="I716" s="428">
        <v>13.61</v>
      </c>
      <c r="J716" s="429">
        <v>0.3</v>
      </c>
      <c r="K716" s="429">
        <f t="shared" si="119"/>
        <v>13609.7</v>
      </c>
      <c r="L716" s="427"/>
      <c r="M716" s="429"/>
    </row>
    <row r="717" spans="1:13" x14ac:dyDescent="0.25">
      <c r="A717" s="427"/>
      <c r="B717" s="473">
        <v>42432</v>
      </c>
      <c r="C717" s="427">
        <v>600</v>
      </c>
      <c r="D717" s="428">
        <v>8.8800000000000008</v>
      </c>
      <c r="E717" s="429">
        <v>0</v>
      </c>
      <c r="F717" s="429">
        <f t="shared" si="120"/>
        <v>5328.0000000000009</v>
      </c>
      <c r="G717" s="426">
        <v>42493</v>
      </c>
      <c r="H717" s="443">
        <v>322</v>
      </c>
      <c r="I717" s="428">
        <v>13.28</v>
      </c>
      <c r="J717" s="429">
        <v>0.09</v>
      </c>
      <c r="K717" s="429">
        <f t="shared" si="119"/>
        <v>4276.07</v>
      </c>
      <c r="L717" s="427"/>
      <c r="M717" s="429"/>
    </row>
    <row r="718" spans="1:13" x14ac:dyDescent="0.25">
      <c r="A718" s="427"/>
      <c r="B718" s="473">
        <v>42433</v>
      </c>
      <c r="C718" s="427">
        <v>600</v>
      </c>
      <c r="D718" s="428">
        <v>10.42</v>
      </c>
      <c r="E718" s="429">
        <v>0</v>
      </c>
      <c r="F718" s="429">
        <f t="shared" si="120"/>
        <v>6252</v>
      </c>
      <c r="G718" s="426">
        <v>42495</v>
      </c>
      <c r="H718" s="443">
        <v>1000</v>
      </c>
      <c r="I718" s="428">
        <v>12.05</v>
      </c>
      <c r="J718" s="429">
        <v>0.26</v>
      </c>
      <c r="K718" s="429">
        <f t="shared" si="119"/>
        <v>12049.74</v>
      </c>
      <c r="L718" s="427"/>
      <c r="M718" s="429"/>
    </row>
    <row r="719" spans="1:13" x14ac:dyDescent="0.25">
      <c r="A719" s="427"/>
      <c r="B719" s="473">
        <v>42440</v>
      </c>
      <c r="C719" s="427">
        <v>400</v>
      </c>
      <c r="D719" s="428">
        <v>11.12</v>
      </c>
      <c r="E719" s="429">
        <v>0</v>
      </c>
      <c r="F719" s="429">
        <f t="shared" si="120"/>
        <v>4448</v>
      </c>
      <c r="G719" s="426">
        <v>42495</v>
      </c>
      <c r="H719" s="443">
        <v>2000</v>
      </c>
      <c r="I719" s="428">
        <v>12.63</v>
      </c>
      <c r="J719" s="429">
        <v>0.55000000000000004</v>
      </c>
      <c r="K719" s="429">
        <f t="shared" si="119"/>
        <v>25259.45</v>
      </c>
      <c r="L719" s="427"/>
      <c r="M719" s="429"/>
    </row>
    <row r="720" spans="1:13" x14ac:dyDescent="0.25">
      <c r="A720" s="427"/>
      <c r="B720" s="473">
        <v>42446</v>
      </c>
      <c r="C720" s="427">
        <v>1500</v>
      </c>
      <c r="D720" s="428">
        <v>11.445</v>
      </c>
      <c r="E720" s="429">
        <v>0</v>
      </c>
      <c r="F720" s="429">
        <f t="shared" si="120"/>
        <v>17167.5</v>
      </c>
      <c r="G720" s="426">
        <v>42500</v>
      </c>
      <c r="H720" s="443">
        <v>1000</v>
      </c>
      <c r="I720" s="428">
        <v>11.66</v>
      </c>
      <c r="J720" s="429">
        <v>5.25</v>
      </c>
      <c r="K720" s="429">
        <f t="shared" si="119"/>
        <v>11654.75</v>
      </c>
      <c r="L720" s="427"/>
      <c r="M720" s="429"/>
    </row>
    <row r="721" spans="1:13" x14ac:dyDescent="0.25">
      <c r="A721" s="427"/>
      <c r="B721" s="534">
        <v>42447</v>
      </c>
      <c r="C721" s="427">
        <v>1500</v>
      </c>
      <c r="D721" s="428">
        <v>11.42</v>
      </c>
      <c r="E721" s="429">
        <v>0</v>
      </c>
      <c r="F721" s="429">
        <f t="shared" si="120"/>
        <v>17130</v>
      </c>
      <c r="G721" s="426">
        <v>42502</v>
      </c>
      <c r="H721" s="443">
        <v>1500</v>
      </c>
      <c r="I721" s="428">
        <v>12.36</v>
      </c>
      <c r="J721" s="429">
        <v>0.4</v>
      </c>
      <c r="K721" s="429">
        <f t="shared" si="119"/>
        <v>18539.599999999999</v>
      </c>
      <c r="L721" s="427"/>
      <c r="M721" s="429"/>
    </row>
    <row r="722" spans="1:13" x14ac:dyDescent="0.25">
      <c r="A722" s="427"/>
      <c r="B722" s="539"/>
      <c r="C722" s="427">
        <v>500</v>
      </c>
      <c r="D722" s="428">
        <v>11.42</v>
      </c>
      <c r="E722" s="429">
        <v>0</v>
      </c>
      <c r="F722" s="429">
        <f t="shared" si="120"/>
        <v>5710</v>
      </c>
      <c r="G722" s="426">
        <v>42503</v>
      </c>
      <c r="H722" s="443">
        <v>500</v>
      </c>
      <c r="I722" s="428">
        <v>12.49</v>
      </c>
      <c r="J722" s="429">
        <v>0.14000000000000001</v>
      </c>
      <c r="K722" s="429">
        <f t="shared" si="119"/>
        <v>6244.86</v>
      </c>
      <c r="L722" s="427"/>
      <c r="M722" s="429"/>
    </row>
    <row r="723" spans="1:13" x14ac:dyDescent="0.25">
      <c r="A723" s="427"/>
      <c r="B723" s="473">
        <v>42447</v>
      </c>
      <c r="C723" s="427">
        <v>650</v>
      </c>
      <c r="D723" s="428">
        <v>11.545</v>
      </c>
      <c r="E723" s="429">
        <v>0.75</v>
      </c>
      <c r="F723" s="429">
        <f t="shared" si="120"/>
        <v>7505</v>
      </c>
      <c r="G723" s="426">
        <v>42506</v>
      </c>
      <c r="H723" s="443">
        <v>300</v>
      </c>
      <c r="I723" s="428">
        <v>12.85</v>
      </c>
      <c r="J723" s="429">
        <v>0.08</v>
      </c>
      <c r="K723" s="429">
        <f t="shared" si="119"/>
        <v>3854.92</v>
      </c>
      <c r="L723" s="427"/>
      <c r="M723" s="429"/>
    </row>
    <row r="724" spans="1:13" x14ac:dyDescent="0.25">
      <c r="A724" s="427"/>
      <c r="B724" s="473">
        <v>42450</v>
      </c>
      <c r="C724" s="427">
        <v>1350</v>
      </c>
      <c r="D724" s="428">
        <v>11.42</v>
      </c>
      <c r="E724" s="429">
        <v>0</v>
      </c>
      <c r="F724" s="429">
        <f t="shared" si="120"/>
        <v>15417</v>
      </c>
      <c r="G724" s="426">
        <v>42513</v>
      </c>
      <c r="H724" s="443">
        <v>500</v>
      </c>
      <c r="I724" s="428">
        <v>13.05</v>
      </c>
      <c r="J724" s="429">
        <v>0.14000000000000001</v>
      </c>
      <c r="K724" s="429">
        <f t="shared" si="119"/>
        <v>6524.86</v>
      </c>
      <c r="L724" s="427"/>
      <c r="M724" s="429"/>
    </row>
    <row r="725" spans="1:13" x14ac:dyDescent="0.25">
      <c r="A725" s="427"/>
      <c r="B725" s="473">
        <v>42451</v>
      </c>
      <c r="C725" s="427">
        <v>1000</v>
      </c>
      <c r="D725" s="428">
        <v>11.38</v>
      </c>
      <c r="E725" s="429">
        <v>0</v>
      </c>
      <c r="F725" s="429">
        <f t="shared" si="120"/>
        <v>11380</v>
      </c>
      <c r="G725" s="426">
        <v>42515</v>
      </c>
      <c r="H725" s="443">
        <v>500</v>
      </c>
      <c r="I725" s="428">
        <v>13.59</v>
      </c>
      <c r="J725" s="429">
        <v>0.15</v>
      </c>
      <c r="K725" s="429">
        <f t="shared" si="119"/>
        <v>6794.85</v>
      </c>
      <c r="L725" s="427"/>
      <c r="M725" s="429"/>
    </row>
    <row r="726" spans="1:13" x14ac:dyDescent="0.25">
      <c r="A726" s="427"/>
      <c r="B726" s="534">
        <v>42451</v>
      </c>
      <c r="C726" s="427">
        <v>50</v>
      </c>
      <c r="D726" s="428">
        <v>11.22</v>
      </c>
      <c r="E726" s="429">
        <v>0</v>
      </c>
      <c r="F726" s="429">
        <f t="shared" si="120"/>
        <v>561</v>
      </c>
      <c r="G726" s="426">
        <v>42515</v>
      </c>
      <c r="H726" s="443">
        <v>500</v>
      </c>
      <c r="I726" s="428">
        <v>13.57</v>
      </c>
      <c r="J726" s="429">
        <v>0.15</v>
      </c>
      <c r="K726" s="429">
        <f t="shared" si="119"/>
        <v>6784.85</v>
      </c>
      <c r="L726" s="427"/>
      <c r="M726" s="429"/>
    </row>
    <row r="727" spans="1:13" x14ac:dyDescent="0.25">
      <c r="A727" s="427"/>
      <c r="B727" s="534"/>
      <c r="C727" s="427">
        <v>350</v>
      </c>
      <c r="D727" s="428">
        <v>11.22</v>
      </c>
      <c r="E727" s="429">
        <v>0</v>
      </c>
      <c r="F727" s="429">
        <f t="shared" si="120"/>
        <v>3927</v>
      </c>
      <c r="G727" s="426">
        <v>42517</v>
      </c>
      <c r="H727" s="443">
        <v>500</v>
      </c>
      <c r="I727" s="428">
        <v>12.87</v>
      </c>
      <c r="J727" s="429">
        <v>0.14000000000000001</v>
      </c>
      <c r="K727" s="429">
        <f t="shared" si="119"/>
        <v>6434.86</v>
      </c>
      <c r="L727" s="427"/>
      <c r="M727" s="429"/>
    </row>
    <row r="728" spans="1:13" ht="45" x14ac:dyDescent="0.25">
      <c r="A728" s="427"/>
      <c r="B728" s="538" t="s">
        <v>190</v>
      </c>
      <c r="C728" s="427">
        <v>650</v>
      </c>
      <c r="D728" s="428">
        <v>11.22</v>
      </c>
      <c r="E728" s="429">
        <v>0</v>
      </c>
      <c r="F728" s="429">
        <f t="shared" si="120"/>
        <v>7293</v>
      </c>
      <c r="G728" s="426">
        <v>42524</v>
      </c>
      <c r="H728" s="443">
        <v>400</v>
      </c>
      <c r="I728" s="428">
        <v>13.38</v>
      </c>
      <c r="J728" s="429">
        <v>0.12</v>
      </c>
      <c r="K728" s="429">
        <f t="shared" si="119"/>
        <v>5351.88</v>
      </c>
      <c r="L728" s="427"/>
      <c r="M728" s="429"/>
    </row>
    <row r="729" spans="1:13" x14ac:dyDescent="0.25">
      <c r="A729" s="427"/>
      <c r="B729" s="538"/>
      <c r="C729" s="427">
        <v>500</v>
      </c>
      <c r="D729" s="428">
        <v>11.01</v>
      </c>
      <c r="E729" s="429">
        <v>0</v>
      </c>
      <c r="F729" s="429">
        <f t="shared" si="120"/>
        <v>5505</v>
      </c>
      <c r="G729" s="426">
        <v>42527</v>
      </c>
      <c r="H729" s="443">
        <v>1000</v>
      </c>
      <c r="I729" s="428">
        <v>13.82</v>
      </c>
      <c r="J729" s="429">
        <v>0.3</v>
      </c>
      <c r="K729" s="429">
        <f t="shared" si="119"/>
        <v>13819.7</v>
      </c>
      <c r="L729" s="427"/>
      <c r="M729" s="429"/>
    </row>
    <row r="730" spans="1:13" x14ac:dyDescent="0.25">
      <c r="A730" s="427"/>
      <c r="B730" s="538"/>
      <c r="C730" s="427">
        <v>500</v>
      </c>
      <c r="D730" s="428">
        <v>10.75</v>
      </c>
      <c r="E730" s="429">
        <v>0</v>
      </c>
      <c r="F730" s="429">
        <f t="shared" si="120"/>
        <v>5375</v>
      </c>
      <c r="G730" s="426">
        <v>42527</v>
      </c>
      <c r="H730" s="443">
        <v>500</v>
      </c>
      <c r="I730" s="428">
        <v>13.97</v>
      </c>
      <c r="J730" s="429">
        <v>1.1499999999999999</v>
      </c>
      <c r="K730" s="429">
        <f t="shared" si="119"/>
        <v>6983.85</v>
      </c>
      <c r="L730" s="427"/>
      <c r="M730" s="429"/>
    </row>
    <row r="731" spans="1:13" x14ac:dyDescent="0.25">
      <c r="A731" s="427"/>
      <c r="B731" s="538"/>
      <c r="C731" s="427">
        <v>1000</v>
      </c>
      <c r="D731" s="428">
        <v>10.4</v>
      </c>
      <c r="E731" s="429">
        <v>0</v>
      </c>
      <c r="F731" s="429">
        <f t="shared" si="120"/>
        <v>10400</v>
      </c>
      <c r="G731" s="426">
        <v>42528</v>
      </c>
      <c r="H731" s="443">
        <v>500</v>
      </c>
      <c r="I731" s="428">
        <v>14.65</v>
      </c>
      <c r="J731" s="429">
        <v>0.16</v>
      </c>
      <c r="K731" s="429">
        <f t="shared" si="119"/>
        <v>7324.84</v>
      </c>
      <c r="L731" s="427"/>
      <c r="M731" s="429"/>
    </row>
    <row r="732" spans="1:13" x14ac:dyDescent="0.25">
      <c r="A732" s="427"/>
      <c r="B732" s="538"/>
      <c r="C732" s="427">
        <v>1000</v>
      </c>
      <c r="D732" s="428">
        <v>10.185</v>
      </c>
      <c r="E732" s="429">
        <v>0</v>
      </c>
      <c r="F732" s="429">
        <f t="shared" si="120"/>
        <v>10185</v>
      </c>
      <c r="G732" s="426">
        <v>42536</v>
      </c>
      <c r="H732" s="443">
        <v>400</v>
      </c>
      <c r="I732" s="428">
        <v>13.43</v>
      </c>
      <c r="J732" s="429">
        <v>0.12</v>
      </c>
      <c r="K732" s="429">
        <f t="shared" si="119"/>
        <v>5371.88</v>
      </c>
      <c r="L732" s="427"/>
      <c r="M732" s="429"/>
    </row>
    <row r="733" spans="1:13" x14ac:dyDescent="0.25">
      <c r="A733" s="427"/>
      <c r="B733" s="473">
        <v>42461</v>
      </c>
      <c r="C733" s="427">
        <v>2000</v>
      </c>
      <c r="D733" s="428">
        <v>10.43</v>
      </c>
      <c r="E733" s="429">
        <v>0</v>
      </c>
      <c r="F733" s="429">
        <f t="shared" si="120"/>
        <v>20860</v>
      </c>
      <c r="G733" s="426">
        <v>42537</v>
      </c>
      <c r="H733" s="443">
        <v>400</v>
      </c>
      <c r="I733" s="428">
        <v>12.69</v>
      </c>
      <c r="J733" s="429">
        <v>0.11</v>
      </c>
      <c r="K733" s="429">
        <f t="shared" si="119"/>
        <v>5075.8900000000003</v>
      </c>
      <c r="L733" s="427"/>
      <c r="M733" s="429"/>
    </row>
    <row r="734" spans="1:13" x14ac:dyDescent="0.25">
      <c r="A734" s="427"/>
      <c r="B734" s="473">
        <v>42461</v>
      </c>
      <c r="C734" s="427">
        <v>2000</v>
      </c>
      <c r="D734" s="428">
        <v>10.42</v>
      </c>
      <c r="E734" s="429">
        <v>0</v>
      </c>
      <c r="F734" s="429">
        <f t="shared" si="120"/>
        <v>20840</v>
      </c>
      <c r="G734" s="426">
        <v>42538</v>
      </c>
      <c r="H734" s="443">
        <v>500</v>
      </c>
      <c r="I734" s="428">
        <v>13.34</v>
      </c>
      <c r="J734" s="429">
        <v>0.15</v>
      </c>
      <c r="K734" s="429">
        <f t="shared" si="119"/>
        <v>6669.85</v>
      </c>
      <c r="L734" s="427"/>
      <c r="M734" s="429"/>
    </row>
    <row r="735" spans="1:13" ht="45" x14ac:dyDescent="0.25">
      <c r="A735" s="427"/>
      <c r="B735" s="473">
        <v>42465</v>
      </c>
      <c r="C735" s="427">
        <v>100</v>
      </c>
      <c r="D735" s="428">
        <v>10.4</v>
      </c>
      <c r="E735" s="429">
        <v>0</v>
      </c>
      <c r="F735" s="429">
        <f t="shared" si="120"/>
        <v>1040</v>
      </c>
      <c r="G735" s="540" t="s">
        <v>214</v>
      </c>
      <c r="H735" s="443">
        <v>500</v>
      </c>
      <c r="I735" s="428">
        <v>13.91</v>
      </c>
      <c r="J735" s="429">
        <v>0.15</v>
      </c>
      <c r="K735" s="429">
        <f t="shared" si="119"/>
        <v>6954.85</v>
      </c>
      <c r="L735" s="427"/>
      <c r="M735" s="429"/>
    </row>
    <row r="736" spans="1:13" x14ac:dyDescent="0.25">
      <c r="A736" s="427"/>
      <c r="B736" s="473">
        <v>42471</v>
      </c>
      <c r="C736" s="427">
        <v>500</v>
      </c>
      <c r="D736" s="428">
        <v>11.77</v>
      </c>
      <c r="E736" s="429">
        <v>0</v>
      </c>
      <c r="F736" s="429">
        <f t="shared" si="120"/>
        <v>5885</v>
      </c>
      <c r="G736" s="540"/>
      <c r="H736" s="443">
        <v>600</v>
      </c>
      <c r="I736" s="428">
        <v>14.36</v>
      </c>
      <c r="J736" s="429">
        <v>0.19</v>
      </c>
      <c r="K736" s="429">
        <f t="shared" si="119"/>
        <v>8615.81</v>
      </c>
      <c r="L736" s="427"/>
      <c r="M736" s="429"/>
    </row>
    <row r="737" spans="1:13" x14ac:dyDescent="0.25">
      <c r="A737" s="427"/>
      <c r="B737" s="473">
        <v>42471</v>
      </c>
      <c r="C737" s="427">
        <v>500</v>
      </c>
      <c r="D737" s="428">
        <v>11.55</v>
      </c>
      <c r="E737" s="429">
        <v>0</v>
      </c>
      <c r="F737" s="429">
        <f t="shared" si="120"/>
        <v>5775</v>
      </c>
      <c r="G737" s="540"/>
      <c r="H737" s="443">
        <v>500</v>
      </c>
      <c r="I737" s="428">
        <v>14.65</v>
      </c>
      <c r="J737" s="429">
        <v>0.16</v>
      </c>
      <c r="K737" s="429">
        <f t="shared" si="119"/>
        <v>7324.84</v>
      </c>
      <c r="L737" s="427"/>
      <c r="M737" s="429"/>
    </row>
    <row r="738" spans="1:13" x14ac:dyDescent="0.25">
      <c r="A738" s="427"/>
      <c r="B738" s="473">
        <v>42472</v>
      </c>
      <c r="C738" s="427">
        <v>610</v>
      </c>
      <c r="D738" s="428">
        <v>12.95</v>
      </c>
      <c r="E738" s="429">
        <v>0</v>
      </c>
      <c r="F738" s="429">
        <f t="shared" si="120"/>
        <v>7899.5</v>
      </c>
      <c r="G738" s="426">
        <v>42542</v>
      </c>
      <c r="H738" s="443">
        <v>500</v>
      </c>
      <c r="I738" s="428">
        <v>14.95</v>
      </c>
      <c r="J738" s="429">
        <v>0.16</v>
      </c>
      <c r="K738" s="429">
        <f t="shared" si="119"/>
        <v>7474.84</v>
      </c>
      <c r="L738" s="427"/>
      <c r="M738" s="429"/>
    </row>
    <row r="739" spans="1:13" x14ac:dyDescent="0.25">
      <c r="A739" s="427"/>
      <c r="B739" s="473">
        <v>42473</v>
      </c>
      <c r="C739" s="427">
        <v>970</v>
      </c>
      <c r="D739" s="428">
        <v>12.76</v>
      </c>
      <c r="E739" s="429">
        <v>4.0999999999999996</v>
      </c>
      <c r="F739" s="429">
        <f t="shared" si="120"/>
        <v>12381.3</v>
      </c>
      <c r="G739" s="426">
        <v>42542</v>
      </c>
      <c r="H739" s="443">
        <v>378</v>
      </c>
      <c r="I739" s="428">
        <v>15.2</v>
      </c>
      <c r="J739" s="429">
        <v>0.13</v>
      </c>
      <c r="K739" s="429">
        <f t="shared" si="119"/>
        <v>5745.4699999999993</v>
      </c>
      <c r="L739" s="427"/>
      <c r="M739" s="429"/>
    </row>
    <row r="740" spans="1:13" x14ac:dyDescent="0.25">
      <c r="A740" s="427"/>
      <c r="B740" s="473">
        <v>42474</v>
      </c>
      <c r="C740" s="427">
        <v>420</v>
      </c>
      <c r="D740" s="428">
        <v>12.755000000000001</v>
      </c>
      <c r="E740" s="429">
        <v>0.34</v>
      </c>
      <c r="F740" s="429">
        <f t="shared" si="120"/>
        <v>5357.4400000000005</v>
      </c>
      <c r="G740" s="427"/>
      <c r="H740" s="443"/>
      <c r="I740" s="428"/>
      <c r="J740" s="429"/>
      <c r="K740" s="429"/>
      <c r="L740" s="427"/>
      <c r="M740" s="429"/>
    </row>
    <row r="741" spans="1:13" x14ac:dyDescent="0.25">
      <c r="A741" s="427"/>
      <c r="B741" s="473">
        <v>42475</v>
      </c>
      <c r="C741" s="427">
        <v>500</v>
      </c>
      <c r="D741" s="428">
        <v>13.02</v>
      </c>
      <c r="E741" s="429">
        <v>-1.75</v>
      </c>
      <c r="F741" s="429">
        <f t="shared" si="120"/>
        <v>6508.25</v>
      </c>
      <c r="G741" s="427"/>
      <c r="H741" s="443"/>
      <c r="I741" s="428"/>
      <c r="J741" s="429"/>
      <c r="K741" s="429"/>
      <c r="L741" s="427"/>
      <c r="M741" s="429"/>
    </row>
    <row r="742" spans="1:13" x14ac:dyDescent="0.25">
      <c r="A742" s="427"/>
      <c r="B742" s="473">
        <v>42485</v>
      </c>
      <c r="C742" s="427">
        <v>500</v>
      </c>
      <c r="D742" s="428">
        <v>13.95</v>
      </c>
      <c r="E742" s="429">
        <v>0</v>
      </c>
      <c r="F742" s="429">
        <f t="shared" si="120"/>
        <v>6975</v>
      </c>
      <c r="G742" s="427"/>
      <c r="H742" s="443"/>
      <c r="I742" s="428"/>
      <c r="J742" s="429"/>
      <c r="K742" s="429"/>
      <c r="L742" s="427"/>
      <c r="M742" s="429"/>
    </row>
    <row r="743" spans="1:13" x14ac:dyDescent="0.25">
      <c r="A743" s="427"/>
      <c r="B743" s="473">
        <v>42487</v>
      </c>
      <c r="C743" s="427">
        <v>600</v>
      </c>
      <c r="D743" s="428">
        <v>14.63</v>
      </c>
      <c r="E743" s="429">
        <v>0</v>
      </c>
      <c r="F743" s="429">
        <f t="shared" si="120"/>
        <v>8778</v>
      </c>
      <c r="G743" s="427"/>
      <c r="H743" s="443"/>
      <c r="I743" s="428"/>
      <c r="J743" s="429"/>
      <c r="K743" s="429"/>
      <c r="L743" s="427"/>
      <c r="M743" s="429"/>
    </row>
    <row r="744" spans="1:13" x14ac:dyDescent="0.25">
      <c r="A744" s="427"/>
      <c r="B744" s="473">
        <v>42488</v>
      </c>
      <c r="C744" s="427">
        <v>500</v>
      </c>
      <c r="D744" s="428">
        <v>14.52</v>
      </c>
      <c r="E744" s="429">
        <v>0</v>
      </c>
      <c r="F744" s="429">
        <f t="shared" si="120"/>
        <v>7260</v>
      </c>
      <c r="G744" s="427"/>
      <c r="H744" s="443"/>
      <c r="I744" s="428"/>
      <c r="J744" s="429"/>
      <c r="K744" s="429"/>
      <c r="L744" s="427"/>
      <c r="M744" s="429"/>
    </row>
    <row r="745" spans="1:13" ht="30" x14ac:dyDescent="0.25">
      <c r="A745" s="541" t="s">
        <v>195</v>
      </c>
      <c r="B745" s="473">
        <v>42489</v>
      </c>
      <c r="C745" s="427">
        <v>500</v>
      </c>
      <c r="D745" s="428">
        <v>14.35</v>
      </c>
      <c r="E745" s="429">
        <v>0</v>
      </c>
      <c r="F745" s="429">
        <f t="shared" si="120"/>
        <v>7175</v>
      </c>
      <c r="G745" s="427"/>
      <c r="H745" s="443"/>
      <c r="I745" s="428"/>
      <c r="J745" s="429"/>
      <c r="K745" s="429"/>
      <c r="L745" s="427"/>
      <c r="M745" s="429"/>
    </row>
    <row r="746" spans="1:13" x14ac:dyDescent="0.25">
      <c r="A746" s="541"/>
      <c r="B746" s="473">
        <v>42489</v>
      </c>
      <c r="C746" s="427">
        <v>500</v>
      </c>
      <c r="D746" s="428">
        <v>14.15</v>
      </c>
      <c r="E746" s="429">
        <v>0</v>
      </c>
      <c r="F746" s="429">
        <f t="shared" si="120"/>
        <v>7075</v>
      </c>
      <c r="G746" s="427"/>
      <c r="H746" s="443"/>
      <c r="I746" s="428"/>
      <c r="J746" s="429"/>
      <c r="K746" s="429"/>
      <c r="L746" s="427"/>
      <c r="M746" s="429"/>
    </row>
    <row r="747" spans="1:13" x14ac:dyDescent="0.25">
      <c r="A747" s="541"/>
      <c r="B747" s="473">
        <v>42489</v>
      </c>
      <c r="C747" s="427">
        <v>1000</v>
      </c>
      <c r="D747" s="428">
        <v>13.92</v>
      </c>
      <c r="E747" s="429">
        <v>0</v>
      </c>
      <c r="F747" s="429">
        <f t="shared" si="120"/>
        <v>13920</v>
      </c>
      <c r="G747" s="427"/>
      <c r="H747" s="443"/>
      <c r="I747" s="428"/>
      <c r="J747" s="429"/>
      <c r="K747" s="429"/>
      <c r="L747" s="427"/>
      <c r="M747" s="429"/>
    </row>
    <row r="748" spans="1:13" x14ac:dyDescent="0.25">
      <c r="A748" s="541"/>
      <c r="B748" s="473">
        <v>42489</v>
      </c>
      <c r="C748" s="427">
        <v>1000</v>
      </c>
      <c r="D748" s="428">
        <v>13.8</v>
      </c>
      <c r="E748" s="429">
        <v>0</v>
      </c>
      <c r="F748" s="429">
        <f t="shared" si="120"/>
        <v>13800</v>
      </c>
      <c r="G748" s="427"/>
      <c r="H748" s="443"/>
      <c r="I748" s="428"/>
      <c r="J748" s="429"/>
      <c r="K748" s="429"/>
      <c r="L748" s="427"/>
      <c r="M748" s="429"/>
    </row>
    <row r="749" spans="1:13" x14ac:dyDescent="0.25">
      <c r="A749" s="427"/>
      <c r="B749" s="473">
        <v>42492</v>
      </c>
      <c r="C749" s="427">
        <v>1500</v>
      </c>
      <c r="D749" s="428">
        <v>13.25</v>
      </c>
      <c r="E749" s="429">
        <v>0</v>
      </c>
      <c r="F749" s="429">
        <f t="shared" si="120"/>
        <v>19875</v>
      </c>
      <c r="G749" s="427"/>
      <c r="H749" s="443"/>
      <c r="I749" s="428"/>
      <c r="J749" s="429"/>
      <c r="K749" s="429"/>
      <c r="L749" s="427"/>
      <c r="M749" s="429"/>
    </row>
    <row r="750" spans="1:13" x14ac:dyDescent="0.25">
      <c r="A750" s="427"/>
      <c r="B750" s="473">
        <v>42492</v>
      </c>
      <c r="C750" s="427">
        <v>500</v>
      </c>
      <c r="D750" s="428">
        <v>13.6</v>
      </c>
      <c r="E750" s="429">
        <v>0</v>
      </c>
      <c r="F750" s="429">
        <f t="shared" si="120"/>
        <v>6800</v>
      </c>
      <c r="G750" s="427"/>
      <c r="H750" s="443"/>
      <c r="I750" s="428"/>
      <c r="J750" s="429"/>
      <c r="K750" s="429"/>
      <c r="L750" s="427"/>
      <c r="M750" s="429"/>
    </row>
    <row r="751" spans="1:13" x14ac:dyDescent="0.25">
      <c r="A751" s="427"/>
      <c r="B751" s="473">
        <v>42493</v>
      </c>
      <c r="C751" s="427">
        <v>322</v>
      </c>
      <c r="D751" s="428">
        <v>12.85</v>
      </c>
      <c r="E751" s="429">
        <v>0</v>
      </c>
      <c r="F751" s="429">
        <f t="shared" si="120"/>
        <v>4137.7</v>
      </c>
      <c r="G751" s="427"/>
      <c r="H751" s="443"/>
      <c r="I751" s="428"/>
      <c r="J751" s="429"/>
      <c r="K751" s="429"/>
      <c r="L751" s="427"/>
      <c r="M751" s="429"/>
    </row>
    <row r="752" spans="1:13" ht="30" x14ac:dyDescent="0.25">
      <c r="A752" s="525" t="s">
        <v>198</v>
      </c>
      <c r="B752" s="473">
        <v>42494</v>
      </c>
      <c r="C752" s="427">
        <v>1000</v>
      </c>
      <c r="D752" s="428">
        <v>12.25</v>
      </c>
      <c r="E752" s="429">
        <v>0</v>
      </c>
      <c r="F752" s="429">
        <f t="shared" si="120"/>
        <v>12250</v>
      </c>
      <c r="G752" s="427"/>
      <c r="H752" s="443"/>
      <c r="I752" s="428"/>
      <c r="J752" s="429"/>
      <c r="K752" s="429"/>
      <c r="L752" s="427"/>
      <c r="M752" s="429"/>
    </row>
    <row r="753" spans="1:13" x14ac:dyDescent="0.25">
      <c r="A753" s="525"/>
      <c r="B753" s="473">
        <v>42494</v>
      </c>
      <c r="C753" s="427">
        <v>500</v>
      </c>
      <c r="D753" s="428">
        <v>12.53</v>
      </c>
      <c r="E753" s="429">
        <v>0</v>
      </c>
      <c r="F753" s="429">
        <f t="shared" si="120"/>
        <v>6265</v>
      </c>
      <c r="G753" s="427"/>
      <c r="H753" s="443"/>
      <c r="I753" s="428"/>
      <c r="J753" s="429"/>
      <c r="K753" s="429"/>
      <c r="L753" s="427"/>
      <c r="M753" s="429"/>
    </row>
    <row r="754" spans="1:13" x14ac:dyDescent="0.25">
      <c r="A754" s="525"/>
      <c r="B754" s="473">
        <v>42494</v>
      </c>
      <c r="C754" s="427">
        <v>500</v>
      </c>
      <c r="D754" s="428">
        <v>12.65</v>
      </c>
      <c r="E754" s="429">
        <v>0</v>
      </c>
      <c r="F754" s="429">
        <f t="shared" si="120"/>
        <v>6325</v>
      </c>
      <c r="G754" s="427"/>
      <c r="H754" s="443"/>
      <c r="I754" s="428"/>
      <c r="J754" s="429"/>
      <c r="K754" s="429"/>
      <c r="L754" s="427"/>
      <c r="M754" s="429"/>
    </row>
    <row r="755" spans="1:13" x14ac:dyDescent="0.25">
      <c r="A755" s="427"/>
      <c r="B755" s="473">
        <v>42495</v>
      </c>
      <c r="C755" s="427">
        <v>1000</v>
      </c>
      <c r="D755" s="428">
        <v>11.95</v>
      </c>
      <c r="E755" s="429">
        <v>0</v>
      </c>
      <c r="F755" s="429">
        <f t="shared" si="120"/>
        <v>11950</v>
      </c>
      <c r="G755" s="427"/>
      <c r="H755" s="443"/>
      <c r="I755" s="428"/>
      <c r="J755" s="429"/>
      <c r="K755" s="429"/>
      <c r="L755" s="427"/>
      <c r="M755" s="429"/>
    </row>
    <row r="756" spans="1:13" x14ac:dyDescent="0.25">
      <c r="A756" s="427"/>
      <c r="B756" s="473">
        <v>42499</v>
      </c>
      <c r="C756" s="427">
        <v>500</v>
      </c>
      <c r="D756" s="428">
        <v>11.48</v>
      </c>
      <c r="E756" s="429">
        <v>0</v>
      </c>
      <c r="F756" s="429">
        <f t="shared" si="120"/>
        <v>5740</v>
      </c>
      <c r="G756" s="427"/>
      <c r="H756" s="443"/>
      <c r="I756" s="428"/>
      <c r="J756" s="429"/>
      <c r="K756" s="429"/>
      <c r="L756" s="427"/>
      <c r="M756" s="429"/>
    </row>
    <row r="757" spans="1:13" x14ac:dyDescent="0.25">
      <c r="A757" s="427"/>
      <c r="B757" s="473">
        <v>42499</v>
      </c>
      <c r="C757" s="427">
        <v>500</v>
      </c>
      <c r="D757" s="428">
        <v>11.32</v>
      </c>
      <c r="E757" s="429">
        <v>0</v>
      </c>
      <c r="F757" s="429">
        <f t="shared" si="120"/>
        <v>5660</v>
      </c>
      <c r="G757" s="427"/>
      <c r="H757" s="443"/>
      <c r="I757" s="428"/>
      <c r="J757" s="429"/>
      <c r="K757" s="429"/>
      <c r="L757" s="427"/>
      <c r="M757" s="429"/>
    </row>
    <row r="758" spans="1:13" ht="30" x14ac:dyDescent="0.25">
      <c r="A758" s="541" t="s">
        <v>201</v>
      </c>
      <c r="B758" s="473">
        <v>42502</v>
      </c>
      <c r="C758" s="427">
        <v>500</v>
      </c>
      <c r="D758" s="428">
        <v>12.38</v>
      </c>
      <c r="E758" s="429">
        <v>0</v>
      </c>
      <c r="F758" s="429">
        <f t="shared" si="120"/>
        <v>6190</v>
      </c>
      <c r="G758" s="427"/>
      <c r="H758" s="443"/>
      <c r="I758" s="428"/>
      <c r="J758" s="429"/>
      <c r="K758" s="429"/>
      <c r="L758" s="427"/>
      <c r="M758" s="429"/>
    </row>
    <row r="759" spans="1:13" x14ac:dyDescent="0.25">
      <c r="A759" s="541"/>
      <c r="B759" s="473">
        <v>42502</v>
      </c>
      <c r="C759" s="427">
        <v>500</v>
      </c>
      <c r="D759" s="428">
        <v>12.3</v>
      </c>
      <c r="E759" s="429">
        <v>0</v>
      </c>
      <c r="F759" s="429">
        <f t="shared" si="120"/>
        <v>6150</v>
      </c>
      <c r="G759" s="427"/>
      <c r="H759" s="443"/>
      <c r="I759" s="428"/>
      <c r="J759" s="429"/>
      <c r="K759" s="429"/>
      <c r="L759" s="427"/>
      <c r="M759" s="429"/>
    </row>
    <row r="760" spans="1:13" x14ac:dyDescent="0.25">
      <c r="A760" s="541"/>
      <c r="B760" s="473">
        <v>42502</v>
      </c>
      <c r="C760" s="427">
        <v>500</v>
      </c>
      <c r="D760" s="428">
        <v>12.23</v>
      </c>
      <c r="E760" s="429">
        <v>0</v>
      </c>
      <c r="F760" s="429">
        <f t="shared" si="120"/>
        <v>6115</v>
      </c>
      <c r="G760" s="427"/>
      <c r="H760" s="443"/>
      <c r="I760" s="428"/>
      <c r="J760" s="429"/>
      <c r="K760" s="429"/>
      <c r="L760" s="427"/>
      <c r="M760" s="429"/>
    </row>
    <row r="761" spans="1:13" x14ac:dyDescent="0.25">
      <c r="A761" s="427"/>
      <c r="B761" s="473">
        <v>42503</v>
      </c>
      <c r="C761" s="427">
        <v>500</v>
      </c>
      <c r="D761" s="428">
        <v>12.41</v>
      </c>
      <c r="E761" s="429">
        <v>0</v>
      </c>
      <c r="F761" s="429">
        <f t="shared" si="120"/>
        <v>6205</v>
      </c>
      <c r="G761" s="427"/>
      <c r="H761" s="443"/>
      <c r="I761" s="428"/>
      <c r="J761" s="429"/>
      <c r="K761" s="429"/>
      <c r="L761" s="427"/>
      <c r="M761" s="429"/>
    </row>
    <row r="762" spans="1:13" x14ac:dyDescent="0.25">
      <c r="A762" s="427"/>
      <c r="B762" s="473">
        <v>42506</v>
      </c>
      <c r="C762" s="427">
        <v>300</v>
      </c>
      <c r="D762" s="428">
        <v>12.8</v>
      </c>
      <c r="E762" s="429">
        <v>0</v>
      </c>
      <c r="F762" s="429">
        <f t="shared" si="120"/>
        <v>3840</v>
      </c>
      <c r="G762" s="427"/>
      <c r="H762" s="443"/>
      <c r="I762" s="428"/>
      <c r="J762" s="429"/>
      <c r="K762" s="429"/>
      <c r="L762" s="427"/>
      <c r="M762" s="429"/>
    </row>
    <row r="763" spans="1:13" x14ac:dyDescent="0.25">
      <c r="A763" s="427"/>
      <c r="B763" s="473">
        <v>42514</v>
      </c>
      <c r="C763" s="427">
        <v>500</v>
      </c>
      <c r="D763" s="428">
        <v>13.02</v>
      </c>
      <c r="E763" s="429">
        <v>-1.65</v>
      </c>
      <c r="F763" s="429">
        <f t="shared" ref="F763:F826" si="121">C763*D763+E763</f>
        <v>6508.35</v>
      </c>
      <c r="G763" s="427"/>
      <c r="H763" s="443"/>
      <c r="I763" s="428"/>
      <c r="J763" s="429"/>
      <c r="K763" s="429"/>
      <c r="L763" s="427"/>
      <c r="M763" s="429"/>
    </row>
    <row r="764" spans="1:13" x14ac:dyDescent="0.25">
      <c r="A764" s="427"/>
      <c r="B764" s="473">
        <v>42515</v>
      </c>
      <c r="C764" s="427">
        <v>500</v>
      </c>
      <c r="D764" s="428">
        <v>13.45</v>
      </c>
      <c r="E764" s="429">
        <v>1</v>
      </c>
      <c r="F764" s="429">
        <f t="shared" si="121"/>
        <v>6726</v>
      </c>
      <c r="G764" s="427"/>
      <c r="H764" s="443"/>
      <c r="I764" s="428"/>
      <c r="J764" s="429"/>
      <c r="K764" s="429"/>
      <c r="L764" s="427"/>
      <c r="M764" s="429"/>
    </row>
    <row r="765" spans="1:13" x14ac:dyDescent="0.25">
      <c r="A765" s="427"/>
      <c r="B765" s="473">
        <v>42516</v>
      </c>
      <c r="C765" s="427">
        <v>500</v>
      </c>
      <c r="D765" s="428">
        <v>13.28</v>
      </c>
      <c r="E765" s="429">
        <v>-1.04</v>
      </c>
      <c r="F765" s="429">
        <f t="shared" si="121"/>
        <v>6638.96</v>
      </c>
      <c r="G765" s="427"/>
      <c r="H765" s="443"/>
      <c r="I765" s="428"/>
      <c r="J765" s="429"/>
      <c r="K765" s="429"/>
      <c r="L765" s="427"/>
      <c r="M765" s="429"/>
    </row>
    <row r="766" spans="1:13" x14ac:dyDescent="0.25">
      <c r="A766" s="427"/>
      <c r="B766" s="473">
        <v>42517</v>
      </c>
      <c r="C766" s="427">
        <v>500</v>
      </c>
      <c r="D766" s="428">
        <v>12.79</v>
      </c>
      <c r="E766" s="429">
        <v>0</v>
      </c>
      <c r="F766" s="429">
        <f t="shared" si="121"/>
        <v>6395</v>
      </c>
      <c r="G766" s="427"/>
      <c r="H766" s="443"/>
      <c r="I766" s="428"/>
      <c r="J766" s="429"/>
      <c r="K766" s="429"/>
      <c r="L766" s="427"/>
      <c r="M766" s="429"/>
    </row>
    <row r="767" spans="1:13" x14ac:dyDescent="0.25">
      <c r="A767" s="427"/>
      <c r="B767" s="473">
        <v>42524</v>
      </c>
      <c r="C767" s="427">
        <v>400</v>
      </c>
      <c r="D767" s="428">
        <v>13.28</v>
      </c>
      <c r="E767" s="429">
        <v>0</v>
      </c>
      <c r="F767" s="429">
        <f t="shared" si="121"/>
        <v>5312</v>
      </c>
      <c r="G767" s="427"/>
      <c r="H767" s="443"/>
      <c r="I767" s="428"/>
      <c r="J767" s="429"/>
      <c r="K767" s="429"/>
      <c r="L767" s="427"/>
      <c r="M767" s="429"/>
    </row>
    <row r="768" spans="1:13" x14ac:dyDescent="0.25">
      <c r="A768" s="427"/>
      <c r="B768" s="473">
        <v>42529</v>
      </c>
      <c r="C768" s="427">
        <v>500</v>
      </c>
      <c r="D768" s="428">
        <v>14.59</v>
      </c>
      <c r="E768" s="429">
        <v>0</v>
      </c>
      <c r="F768" s="429">
        <f t="shared" si="121"/>
        <v>7295</v>
      </c>
      <c r="G768" s="427"/>
      <c r="H768" s="443"/>
      <c r="I768" s="428"/>
      <c r="J768" s="429"/>
      <c r="K768" s="429"/>
      <c r="L768" s="427"/>
      <c r="M768" s="429"/>
    </row>
    <row r="769" spans="1:13" x14ac:dyDescent="0.25">
      <c r="A769" s="427"/>
      <c r="B769" s="473">
        <v>42531</v>
      </c>
      <c r="C769" s="427">
        <v>800</v>
      </c>
      <c r="D769" s="428">
        <v>13.79</v>
      </c>
      <c r="E769" s="429">
        <v>0</v>
      </c>
      <c r="F769" s="429">
        <f t="shared" si="121"/>
        <v>11032</v>
      </c>
      <c r="G769" s="427"/>
      <c r="H769" s="443"/>
      <c r="I769" s="428"/>
      <c r="J769" s="429"/>
      <c r="K769" s="429"/>
      <c r="L769" s="427"/>
      <c r="M769" s="429"/>
    </row>
    <row r="770" spans="1:13" x14ac:dyDescent="0.25">
      <c r="A770" s="427"/>
      <c r="B770" s="473">
        <v>42531</v>
      </c>
      <c r="C770" s="427">
        <v>300</v>
      </c>
      <c r="D770" s="428">
        <v>13.4</v>
      </c>
      <c r="E770" s="429">
        <v>0</v>
      </c>
      <c r="F770" s="429">
        <f t="shared" si="121"/>
        <v>4020</v>
      </c>
      <c r="G770" s="427"/>
      <c r="H770" s="443"/>
      <c r="I770" s="428"/>
      <c r="J770" s="429"/>
      <c r="K770" s="429"/>
      <c r="L770" s="427"/>
      <c r="M770" s="429"/>
    </row>
    <row r="771" spans="1:13" x14ac:dyDescent="0.25">
      <c r="A771" s="427"/>
      <c r="B771" s="473">
        <v>42535</v>
      </c>
      <c r="C771" s="427">
        <v>400</v>
      </c>
      <c r="D771" s="428">
        <v>12.85</v>
      </c>
      <c r="E771" s="429">
        <v>0</v>
      </c>
      <c r="F771" s="429">
        <f t="shared" si="121"/>
        <v>5140</v>
      </c>
      <c r="G771" s="427"/>
      <c r="H771" s="443"/>
      <c r="I771" s="428"/>
      <c r="J771" s="429"/>
      <c r="K771" s="429"/>
      <c r="L771" s="427"/>
      <c r="M771" s="429"/>
    </row>
    <row r="772" spans="1:13" x14ac:dyDescent="0.25">
      <c r="A772" s="427"/>
      <c r="B772" s="473">
        <v>42537</v>
      </c>
      <c r="C772" s="427">
        <v>400</v>
      </c>
      <c r="D772" s="428">
        <v>12.43</v>
      </c>
      <c r="E772" s="429">
        <v>-0.04</v>
      </c>
      <c r="F772" s="429">
        <f t="shared" si="121"/>
        <v>4971.96</v>
      </c>
      <c r="G772" s="427"/>
      <c r="H772" s="443"/>
      <c r="I772" s="428"/>
      <c r="J772" s="429"/>
      <c r="K772" s="429"/>
      <c r="L772" s="427"/>
      <c r="M772" s="429"/>
    </row>
    <row r="773" spans="1:13" x14ac:dyDescent="0.25">
      <c r="A773" s="427"/>
      <c r="B773" s="473">
        <v>42538</v>
      </c>
      <c r="C773" s="427">
        <v>500</v>
      </c>
      <c r="D773" s="428">
        <v>13.14</v>
      </c>
      <c r="E773" s="429">
        <v>0</v>
      </c>
      <c r="F773" s="429">
        <f t="shared" si="121"/>
        <v>6570</v>
      </c>
      <c r="G773" s="427"/>
      <c r="H773" s="443"/>
      <c r="I773" s="428"/>
      <c r="J773" s="429"/>
      <c r="K773" s="429"/>
      <c r="L773" s="427"/>
      <c r="M773" s="429"/>
    </row>
    <row r="774" spans="1:13" x14ac:dyDescent="0.25">
      <c r="A774" s="427"/>
      <c r="B774" s="473">
        <v>42543</v>
      </c>
      <c r="C774" s="427">
        <v>500</v>
      </c>
      <c r="D774" s="428">
        <v>14.75</v>
      </c>
      <c r="E774" s="429">
        <v>0</v>
      </c>
      <c r="F774" s="429">
        <f t="shared" si="121"/>
        <v>7375</v>
      </c>
      <c r="G774" s="426">
        <v>42544</v>
      </c>
      <c r="H774" s="443">
        <v>500</v>
      </c>
      <c r="I774" s="428">
        <v>15.24</v>
      </c>
      <c r="J774" s="429">
        <v>0.17</v>
      </c>
      <c r="K774" s="429">
        <f>H774*I774-J774</f>
        <v>7619.83</v>
      </c>
      <c r="L774" s="427"/>
      <c r="M774" s="429"/>
    </row>
    <row r="775" spans="1:13" x14ac:dyDescent="0.25">
      <c r="A775" s="427"/>
      <c r="B775" s="473">
        <v>42545</v>
      </c>
      <c r="C775" s="427">
        <v>878</v>
      </c>
      <c r="D775" s="428">
        <v>14.41</v>
      </c>
      <c r="E775" s="429">
        <v>0</v>
      </c>
      <c r="F775" s="429">
        <f t="shared" si="121"/>
        <v>12651.98</v>
      </c>
      <c r="G775" s="427"/>
      <c r="H775" s="443"/>
      <c r="I775" s="428"/>
      <c r="J775" s="429"/>
      <c r="K775" s="429"/>
      <c r="L775" s="427"/>
      <c r="M775" s="429"/>
    </row>
    <row r="776" spans="1:13" x14ac:dyDescent="0.25">
      <c r="A776" s="427"/>
      <c r="B776" s="473">
        <v>42545</v>
      </c>
      <c r="C776" s="427">
        <v>335</v>
      </c>
      <c r="D776" s="428">
        <v>14.08</v>
      </c>
      <c r="E776" s="429">
        <v>0</v>
      </c>
      <c r="F776" s="429">
        <f t="shared" si="121"/>
        <v>4716.8</v>
      </c>
      <c r="G776" s="427"/>
      <c r="H776" s="443"/>
      <c r="I776" s="428"/>
      <c r="J776" s="429"/>
      <c r="K776" s="429"/>
      <c r="L776" s="427"/>
      <c r="M776" s="429"/>
    </row>
    <row r="777" spans="1:13" x14ac:dyDescent="0.25">
      <c r="A777" s="427"/>
      <c r="B777" s="473">
        <v>42548</v>
      </c>
      <c r="C777" s="427">
        <v>965</v>
      </c>
      <c r="D777" s="428">
        <v>13.81</v>
      </c>
      <c r="E777" s="429">
        <v>0</v>
      </c>
      <c r="F777" s="429">
        <f t="shared" si="121"/>
        <v>13326.65</v>
      </c>
      <c r="G777" s="427"/>
      <c r="H777" s="443"/>
      <c r="I777" s="428"/>
      <c r="J777" s="429"/>
      <c r="K777" s="429"/>
      <c r="L777" s="427"/>
      <c r="M777" s="429"/>
    </row>
    <row r="778" spans="1:13" x14ac:dyDescent="0.25">
      <c r="A778" s="427"/>
      <c r="B778" s="473">
        <v>42548</v>
      </c>
      <c r="C778" s="427">
        <v>300</v>
      </c>
      <c r="D778" s="428">
        <v>13.58</v>
      </c>
      <c r="E778" s="429">
        <v>0</v>
      </c>
      <c r="F778" s="429">
        <f t="shared" si="121"/>
        <v>4074</v>
      </c>
      <c r="G778" s="426">
        <v>42549</v>
      </c>
      <c r="H778" s="443">
        <v>1100</v>
      </c>
      <c r="I778" s="428">
        <v>14.68</v>
      </c>
      <c r="J778" s="429">
        <v>0.35</v>
      </c>
      <c r="K778" s="429">
        <f t="shared" ref="K778:K863" si="122">H778*I778-J778</f>
        <v>16147.65</v>
      </c>
      <c r="L778" s="427"/>
      <c r="M778" s="429"/>
    </row>
    <row r="779" spans="1:13" ht="45" x14ac:dyDescent="0.25">
      <c r="A779" s="427"/>
      <c r="B779" s="473">
        <v>42556</v>
      </c>
      <c r="C779" s="427">
        <v>2178</v>
      </c>
      <c r="D779" s="428">
        <v>15.08</v>
      </c>
      <c r="E779" s="429">
        <v>0</v>
      </c>
      <c r="F779" s="429">
        <f t="shared" si="121"/>
        <v>32844.239999999998</v>
      </c>
      <c r="G779" s="537" t="s">
        <v>222</v>
      </c>
      <c r="H779" s="443">
        <v>500</v>
      </c>
      <c r="I779" s="428">
        <v>15.48</v>
      </c>
      <c r="J779" s="429">
        <v>0.17</v>
      </c>
      <c r="K779" s="429">
        <f t="shared" si="122"/>
        <v>7739.83</v>
      </c>
      <c r="L779" s="427"/>
      <c r="M779" s="429"/>
    </row>
    <row r="780" spans="1:13" x14ac:dyDescent="0.25">
      <c r="A780" s="427"/>
      <c r="B780" s="473">
        <v>42556</v>
      </c>
      <c r="C780" s="427">
        <v>500</v>
      </c>
      <c r="D780" s="428">
        <v>14.62</v>
      </c>
      <c r="E780" s="429">
        <v>0</v>
      </c>
      <c r="F780" s="429">
        <f t="shared" si="121"/>
        <v>7310</v>
      </c>
      <c r="G780" s="537"/>
      <c r="H780" s="443">
        <v>378</v>
      </c>
      <c r="I780" s="428">
        <v>15.65</v>
      </c>
      <c r="J780" s="429">
        <v>0.13</v>
      </c>
      <c r="K780" s="429">
        <f t="shared" si="122"/>
        <v>5915.57</v>
      </c>
      <c r="L780" s="427"/>
      <c r="M780" s="429"/>
    </row>
    <row r="781" spans="1:13" x14ac:dyDescent="0.25">
      <c r="A781" s="427"/>
      <c r="B781" s="473">
        <v>42557</v>
      </c>
      <c r="C781" s="427">
        <v>500</v>
      </c>
      <c r="D781" s="428">
        <v>14.78</v>
      </c>
      <c r="E781" s="429">
        <v>0</v>
      </c>
      <c r="F781" s="429">
        <f t="shared" si="121"/>
        <v>7390</v>
      </c>
      <c r="G781" s="537"/>
      <c r="H781" s="443">
        <v>500</v>
      </c>
      <c r="I781" s="428">
        <v>15.51</v>
      </c>
      <c r="J781" s="429">
        <v>0.17</v>
      </c>
      <c r="K781" s="429">
        <f t="shared" si="122"/>
        <v>7754.83</v>
      </c>
      <c r="L781" s="427"/>
      <c r="M781" s="429"/>
    </row>
    <row r="782" spans="1:13" x14ac:dyDescent="0.25">
      <c r="A782" s="427"/>
      <c r="B782" s="523">
        <v>42564</v>
      </c>
      <c r="C782" s="427">
        <v>320</v>
      </c>
      <c r="D782" s="428">
        <v>15.48</v>
      </c>
      <c r="E782" s="429">
        <v>0</v>
      </c>
      <c r="F782" s="429">
        <f t="shared" si="121"/>
        <v>4953.6000000000004</v>
      </c>
      <c r="G782" s="537"/>
      <c r="H782" s="443">
        <v>800</v>
      </c>
      <c r="I782" s="428">
        <v>15.78</v>
      </c>
      <c r="J782" s="429">
        <v>0.28000000000000003</v>
      </c>
      <c r="K782" s="429">
        <f t="shared" si="122"/>
        <v>12623.72</v>
      </c>
      <c r="L782" s="427"/>
      <c r="M782" s="429"/>
    </row>
    <row r="783" spans="1:13" x14ac:dyDescent="0.25">
      <c r="A783" s="524"/>
      <c r="B783" s="523">
        <v>42564</v>
      </c>
      <c r="C783" s="427">
        <v>160</v>
      </c>
      <c r="D783" s="428">
        <v>15.48</v>
      </c>
      <c r="E783" s="429">
        <v>0</v>
      </c>
      <c r="F783" s="429">
        <f t="shared" si="121"/>
        <v>2476.8000000000002</v>
      </c>
      <c r="G783" s="426">
        <v>42557</v>
      </c>
      <c r="H783" s="443">
        <v>500</v>
      </c>
      <c r="I783" s="428">
        <v>14.92</v>
      </c>
      <c r="J783" s="429">
        <v>0.16</v>
      </c>
      <c r="K783" s="429">
        <f t="shared" si="122"/>
        <v>7459.84</v>
      </c>
      <c r="L783" s="427"/>
      <c r="M783" s="429"/>
    </row>
    <row r="784" spans="1:13" x14ac:dyDescent="0.25">
      <c r="A784" s="524"/>
      <c r="B784" s="473">
        <v>42570</v>
      </c>
      <c r="C784" s="427">
        <v>200</v>
      </c>
      <c r="D784" s="428">
        <v>15.18</v>
      </c>
      <c r="E784" s="429">
        <v>0</v>
      </c>
      <c r="F784" s="429">
        <f t="shared" si="121"/>
        <v>3036</v>
      </c>
      <c r="G784" s="426">
        <v>42564</v>
      </c>
      <c r="H784" s="443">
        <v>420</v>
      </c>
      <c r="I784" s="428">
        <v>15.68</v>
      </c>
      <c r="J784" s="429">
        <v>0.14000000000000001</v>
      </c>
      <c r="K784" s="429">
        <f t="shared" si="122"/>
        <v>6585.4599999999991</v>
      </c>
      <c r="L784" s="427"/>
      <c r="M784" s="429"/>
    </row>
    <row r="785" spans="1:13" x14ac:dyDescent="0.25">
      <c r="A785" s="524"/>
      <c r="B785" s="473">
        <v>42570</v>
      </c>
      <c r="C785" s="427">
        <v>200</v>
      </c>
      <c r="D785" s="428">
        <v>14.68</v>
      </c>
      <c r="E785" s="429">
        <v>0</v>
      </c>
      <c r="F785" s="429">
        <f t="shared" si="121"/>
        <v>2936</v>
      </c>
      <c r="G785" s="426">
        <v>42571</v>
      </c>
      <c r="H785" s="443">
        <v>200</v>
      </c>
      <c r="I785" s="428">
        <v>14.82</v>
      </c>
      <c r="J785" s="429">
        <v>0.06</v>
      </c>
      <c r="K785" s="429">
        <f t="shared" si="122"/>
        <v>2963.94</v>
      </c>
      <c r="L785" s="427"/>
      <c r="M785" s="429"/>
    </row>
    <row r="786" spans="1:13" x14ac:dyDescent="0.25">
      <c r="A786" s="427"/>
      <c r="B786" s="473">
        <v>42571</v>
      </c>
      <c r="C786" s="427">
        <v>200</v>
      </c>
      <c r="D786" s="428">
        <v>14.33</v>
      </c>
      <c r="E786" s="429">
        <v>-1</v>
      </c>
      <c r="F786" s="429">
        <f t="shared" si="121"/>
        <v>2865</v>
      </c>
      <c r="G786" s="426">
        <v>42572</v>
      </c>
      <c r="H786" s="443">
        <v>200</v>
      </c>
      <c r="I786" s="428">
        <v>14.8</v>
      </c>
      <c r="J786" s="429">
        <v>0.06</v>
      </c>
      <c r="K786" s="429">
        <f t="shared" si="122"/>
        <v>2959.94</v>
      </c>
      <c r="L786" s="427"/>
      <c r="M786" s="429"/>
    </row>
    <row r="787" spans="1:13" x14ac:dyDescent="0.25">
      <c r="A787" s="427"/>
      <c r="B787" s="473">
        <v>42572</v>
      </c>
      <c r="C787" s="427">
        <v>60</v>
      </c>
      <c r="D787" s="428">
        <v>14.58</v>
      </c>
      <c r="E787" s="429">
        <v>0</v>
      </c>
      <c r="F787" s="429">
        <f t="shared" si="121"/>
        <v>874.8</v>
      </c>
      <c r="G787" s="426">
        <v>42577</v>
      </c>
      <c r="H787" s="443">
        <v>200</v>
      </c>
      <c r="I787" s="428">
        <v>13.78</v>
      </c>
      <c r="J787" s="429">
        <v>0.06</v>
      </c>
      <c r="K787" s="429">
        <f t="shared" si="122"/>
        <v>2755.94</v>
      </c>
      <c r="L787" s="427"/>
      <c r="M787" s="429"/>
    </row>
    <row r="788" spans="1:13" x14ac:dyDescent="0.25">
      <c r="A788" s="427"/>
      <c r="B788" s="473">
        <v>42572</v>
      </c>
      <c r="C788" s="427">
        <v>140</v>
      </c>
      <c r="D788" s="428">
        <v>14.65</v>
      </c>
      <c r="E788" s="429">
        <v>0</v>
      </c>
      <c r="F788" s="429">
        <f t="shared" si="121"/>
        <v>2051</v>
      </c>
      <c r="G788" s="426">
        <v>42580</v>
      </c>
      <c r="H788" s="443">
        <v>200</v>
      </c>
      <c r="I788" s="428">
        <v>13.224</v>
      </c>
      <c r="J788" s="429">
        <v>0.08</v>
      </c>
      <c r="K788" s="429">
        <f t="shared" si="122"/>
        <v>2644.7200000000003</v>
      </c>
      <c r="L788" s="427"/>
      <c r="M788" s="429"/>
    </row>
    <row r="789" spans="1:13" x14ac:dyDescent="0.25">
      <c r="A789" s="427"/>
      <c r="B789" s="473">
        <v>42573</v>
      </c>
      <c r="C789" s="427">
        <v>140</v>
      </c>
      <c r="D789" s="428">
        <v>14.08</v>
      </c>
      <c r="E789" s="429">
        <v>0</v>
      </c>
      <c r="F789" s="429">
        <f t="shared" si="121"/>
        <v>1971.2</v>
      </c>
      <c r="G789" s="426">
        <v>42580</v>
      </c>
      <c r="H789" s="443">
        <v>200</v>
      </c>
      <c r="I789" s="428">
        <v>13.58</v>
      </c>
      <c r="J789" s="429">
        <v>0.06</v>
      </c>
      <c r="K789" s="429">
        <f t="shared" si="122"/>
        <v>2715.94</v>
      </c>
      <c r="L789" s="427"/>
      <c r="M789" s="429"/>
    </row>
    <row r="790" spans="1:13" x14ac:dyDescent="0.25">
      <c r="A790" s="427"/>
      <c r="B790" s="473">
        <v>42576</v>
      </c>
      <c r="C790" s="427">
        <v>200</v>
      </c>
      <c r="D790" s="428">
        <v>13.55</v>
      </c>
      <c r="E790" s="429">
        <v>0</v>
      </c>
      <c r="F790" s="429">
        <f t="shared" si="121"/>
        <v>2710</v>
      </c>
      <c r="G790" s="426">
        <v>42586</v>
      </c>
      <c r="H790" s="443">
        <v>400</v>
      </c>
      <c r="I790" s="428">
        <v>13.78</v>
      </c>
      <c r="J790" s="429">
        <v>0.12</v>
      </c>
      <c r="K790" s="429">
        <f t="shared" si="122"/>
        <v>5511.88</v>
      </c>
      <c r="L790" s="427"/>
      <c r="M790" s="429"/>
    </row>
    <row r="791" spans="1:13" x14ac:dyDescent="0.25">
      <c r="A791" s="427"/>
      <c r="B791" s="473">
        <v>42578</v>
      </c>
      <c r="C791" s="427">
        <v>200</v>
      </c>
      <c r="D791" s="428">
        <v>13.18</v>
      </c>
      <c r="E791" s="429">
        <v>0</v>
      </c>
      <c r="F791" s="429">
        <f t="shared" si="121"/>
        <v>2636</v>
      </c>
      <c r="G791" s="426">
        <v>42586</v>
      </c>
      <c r="H791" s="443">
        <v>400</v>
      </c>
      <c r="I791" s="428">
        <v>13.72</v>
      </c>
      <c r="J791" s="429">
        <v>0.12</v>
      </c>
      <c r="K791" s="429">
        <f t="shared" si="122"/>
        <v>5487.88</v>
      </c>
      <c r="L791" s="427"/>
      <c r="M791" s="429"/>
    </row>
    <row r="792" spans="1:13" x14ac:dyDescent="0.25">
      <c r="A792" s="427"/>
      <c r="B792" s="473">
        <v>42580</v>
      </c>
      <c r="C792" s="427">
        <v>200</v>
      </c>
      <c r="D792" s="428">
        <v>13.15</v>
      </c>
      <c r="E792" s="429">
        <v>0</v>
      </c>
      <c r="F792" s="429">
        <f t="shared" si="121"/>
        <v>2630</v>
      </c>
      <c r="G792" s="426">
        <v>42586</v>
      </c>
      <c r="H792" s="443">
        <v>140</v>
      </c>
      <c r="I792" s="428">
        <v>13.88</v>
      </c>
      <c r="J792" s="429">
        <v>0.04</v>
      </c>
      <c r="K792" s="429">
        <f t="shared" si="122"/>
        <v>1943.16</v>
      </c>
      <c r="L792" s="427"/>
      <c r="M792" s="429"/>
    </row>
    <row r="793" spans="1:13" x14ac:dyDescent="0.25">
      <c r="A793" s="427"/>
      <c r="B793" s="473">
        <v>42583</v>
      </c>
      <c r="C793" s="520">
        <v>20</v>
      </c>
      <c r="D793" s="428">
        <v>13.02</v>
      </c>
      <c r="E793" s="429">
        <v>0</v>
      </c>
      <c r="F793" s="429">
        <f t="shared" si="121"/>
        <v>260.39999999999998</v>
      </c>
      <c r="G793" s="426">
        <v>42593</v>
      </c>
      <c r="H793" s="443">
        <v>460</v>
      </c>
      <c r="I793" s="428">
        <v>14.59</v>
      </c>
      <c r="J793" s="429">
        <v>0.15</v>
      </c>
      <c r="K793" s="429">
        <f t="shared" si="122"/>
        <v>6711.25</v>
      </c>
      <c r="L793" s="427"/>
      <c r="M793" s="429"/>
    </row>
    <row r="794" spans="1:13" x14ac:dyDescent="0.25">
      <c r="A794" s="427"/>
      <c r="B794" s="473">
        <v>42583</v>
      </c>
      <c r="C794" s="427">
        <v>180</v>
      </c>
      <c r="D794" s="428">
        <v>13.02</v>
      </c>
      <c r="E794" s="429">
        <v>0</v>
      </c>
      <c r="F794" s="429">
        <f t="shared" si="121"/>
        <v>2343.6</v>
      </c>
      <c r="G794" s="426">
        <v>42594</v>
      </c>
      <c r="H794" s="443">
        <v>500</v>
      </c>
      <c r="I794" s="428">
        <v>14.88</v>
      </c>
      <c r="J794" s="429">
        <v>0.16</v>
      </c>
      <c r="K794" s="429">
        <f t="shared" si="122"/>
        <v>7439.84</v>
      </c>
      <c r="L794" s="427"/>
      <c r="M794" s="429"/>
    </row>
    <row r="795" spans="1:13" x14ac:dyDescent="0.25">
      <c r="A795" s="427"/>
      <c r="B795" s="473">
        <v>42584</v>
      </c>
      <c r="C795" s="427">
        <v>120</v>
      </c>
      <c r="D795" s="428">
        <v>12.68</v>
      </c>
      <c r="E795" s="429">
        <v>0</v>
      </c>
      <c r="F795" s="429">
        <f t="shared" si="121"/>
        <v>1521.6</v>
      </c>
      <c r="G795" s="426">
        <v>42598</v>
      </c>
      <c r="H795" s="443">
        <v>500</v>
      </c>
      <c r="I795" s="428">
        <v>15.18</v>
      </c>
      <c r="J795" s="429">
        <v>0.17</v>
      </c>
      <c r="K795" s="429">
        <f t="shared" si="122"/>
        <v>7589.83</v>
      </c>
      <c r="L795" s="427"/>
      <c r="M795" s="429"/>
    </row>
    <row r="796" spans="1:13" x14ac:dyDescent="0.25">
      <c r="A796" s="427"/>
      <c r="B796" s="473">
        <v>42584</v>
      </c>
      <c r="C796" s="427">
        <v>80</v>
      </c>
      <c r="D796" s="428">
        <v>12.68</v>
      </c>
      <c r="E796" s="429">
        <v>0</v>
      </c>
      <c r="F796" s="429">
        <f t="shared" si="121"/>
        <v>1014.4</v>
      </c>
      <c r="G796" s="426">
        <v>42599</v>
      </c>
      <c r="H796" s="443">
        <v>500</v>
      </c>
      <c r="I796" s="428">
        <v>15.18</v>
      </c>
      <c r="J796" s="429">
        <v>0.17</v>
      </c>
      <c r="K796" s="429">
        <f t="shared" si="122"/>
        <v>7589.83</v>
      </c>
      <c r="L796" s="427"/>
      <c r="M796" s="429"/>
    </row>
    <row r="797" spans="1:13" x14ac:dyDescent="0.25">
      <c r="A797" s="427"/>
      <c r="B797" s="473">
        <v>42585</v>
      </c>
      <c r="C797" s="427">
        <v>242</v>
      </c>
      <c r="D797" s="428">
        <v>13.38</v>
      </c>
      <c r="E797" s="429">
        <v>0</v>
      </c>
      <c r="F797" s="429">
        <f t="shared" si="121"/>
        <v>3237.96</v>
      </c>
      <c r="G797" s="426">
        <v>42599</v>
      </c>
      <c r="H797" s="443">
        <v>500</v>
      </c>
      <c r="I797" s="428">
        <v>15.41</v>
      </c>
      <c r="J797" s="429">
        <v>0.17</v>
      </c>
      <c r="K797" s="429">
        <f t="shared" si="122"/>
        <v>7704.83</v>
      </c>
      <c r="L797" s="427"/>
      <c r="M797" s="429"/>
    </row>
    <row r="798" spans="1:13" x14ac:dyDescent="0.25">
      <c r="A798" s="427"/>
      <c r="B798" s="473">
        <v>42585</v>
      </c>
      <c r="C798" s="427">
        <v>158</v>
      </c>
      <c r="D798" s="428">
        <v>13.38</v>
      </c>
      <c r="E798" s="429">
        <v>0</v>
      </c>
      <c r="F798" s="429">
        <f t="shared" si="121"/>
        <v>2114.04</v>
      </c>
      <c r="G798" s="426">
        <v>42599</v>
      </c>
      <c r="H798" s="443">
        <v>500</v>
      </c>
      <c r="I798" s="428">
        <v>15.65</v>
      </c>
      <c r="J798" s="429">
        <v>0.17</v>
      </c>
      <c r="K798" s="429">
        <f t="shared" si="122"/>
        <v>7824.83</v>
      </c>
      <c r="L798" s="427"/>
      <c r="M798" s="429"/>
    </row>
    <row r="799" spans="1:13" ht="45" x14ac:dyDescent="0.25">
      <c r="A799" s="427"/>
      <c r="B799" s="473">
        <v>42594</v>
      </c>
      <c r="C799" s="427">
        <v>500</v>
      </c>
      <c r="D799" s="428">
        <v>14.65</v>
      </c>
      <c r="E799" s="429">
        <v>0</v>
      </c>
      <c r="F799" s="429">
        <f t="shared" si="121"/>
        <v>7325</v>
      </c>
      <c r="G799" s="542" t="s">
        <v>250</v>
      </c>
      <c r="H799" s="443">
        <v>500</v>
      </c>
      <c r="I799" s="428">
        <v>16.18</v>
      </c>
      <c r="J799" s="429">
        <v>0.18</v>
      </c>
      <c r="K799" s="429">
        <f t="shared" si="122"/>
        <v>8089.82</v>
      </c>
      <c r="L799" s="427"/>
      <c r="M799" s="429"/>
    </row>
    <row r="800" spans="1:13" x14ac:dyDescent="0.25">
      <c r="A800" s="427"/>
      <c r="B800" s="473">
        <v>42599</v>
      </c>
      <c r="C800" s="427">
        <v>242</v>
      </c>
      <c r="D800" s="428">
        <v>14.95</v>
      </c>
      <c r="E800" s="429">
        <v>0</v>
      </c>
      <c r="F800" s="429">
        <f t="shared" si="121"/>
        <v>3617.8999999999996</v>
      </c>
      <c r="G800" s="542"/>
      <c r="H800" s="443">
        <v>500</v>
      </c>
      <c r="I800" s="428">
        <v>16.38</v>
      </c>
      <c r="J800" s="429">
        <v>0.18</v>
      </c>
      <c r="K800" s="429">
        <f t="shared" si="122"/>
        <v>8189.8199999999988</v>
      </c>
      <c r="L800" s="427"/>
      <c r="M800" s="429"/>
    </row>
    <row r="801" spans="1:13" x14ac:dyDescent="0.25">
      <c r="A801" s="427"/>
      <c r="B801" s="473">
        <v>42599</v>
      </c>
      <c r="C801" s="427">
        <v>200</v>
      </c>
      <c r="D801" s="428">
        <v>14.95</v>
      </c>
      <c r="E801" s="429">
        <v>0</v>
      </c>
      <c r="F801" s="429">
        <f t="shared" si="121"/>
        <v>2990</v>
      </c>
      <c r="G801" s="542"/>
      <c r="H801" s="443">
        <v>178</v>
      </c>
      <c r="I801" s="428">
        <v>16.5</v>
      </c>
      <c r="J801" s="429">
        <v>0.06</v>
      </c>
      <c r="K801" s="429">
        <f t="shared" si="122"/>
        <v>2936.94</v>
      </c>
      <c r="L801" s="427"/>
      <c r="M801" s="429"/>
    </row>
    <row r="802" spans="1:13" x14ac:dyDescent="0.25">
      <c r="A802" s="427"/>
      <c r="B802" s="473">
        <v>42599</v>
      </c>
      <c r="C802" s="427">
        <v>36</v>
      </c>
      <c r="D802" s="428">
        <v>14.95</v>
      </c>
      <c r="E802" s="429">
        <v>0</v>
      </c>
      <c r="F802" s="429">
        <f t="shared" si="121"/>
        <v>538.19999999999993</v>
      </c>
      <c r="G802" s="542"/>
      <c r="H802" s="443">
        <v>500</v>
      </c>
      <c r="I802" s="428">
        <v>16.72</v>
      </c>
      <c r="J802" s="429">
        <v>0.18</v>
      </c>
      <c r="K802" s="429">
        <f t="shared" si="122"/>
        <v>8359.82</v>
      </c>
      <c r="L802" s="427"/>
      <c r="M802" s="429"/>
    </row>
    <row r="803" spans="1:13" x14ac:dyDescent="0.25">
      <c r="A803" s="427"/>
      <c r="B803" s="473">
        <v>42599</v>
      </c>
      <c r="C803" s="427">
        <v>22</v>
      </c>
      <c r="D803" s="428">
        <v>14.95</v>
      </c>
      <c r="E803" s="429">
        <v>0</v>
      </c>
      <c r="F803" s="429">
        <f t="shared" si="121"/>
        <v>328.9</v>
      </c>
      <c r="G803" s="426">
        <v>42601</v>
      </c>
      <c r="H803" s="443">
        <v>500</v>
      </c>
      <c r="I803" s="428">
        <v>16.82</v>
      </c>
      <c r="J803" s="429">
        <v>0.18</v>
      </c>
      <c r="K803" s="429">
        <f t="shared" si="122"/>
        <v>8409.82</v>
      </c>
      <c r="L803" s="427"/>
      <c r="M803" s="429"/>
    </row>
    <row r="804" spans="1:13" x14ac:dyDescent="0.25">
      <c r="A804" s="427"/>
      <c r="B804" s="473">
        <v>42604</v>
      </c>
      <c r="C804" s="427">
        <v>1000</v>
      </c>
      <c r="D804" s="428">
        <v>15.68</v>
      </c>
      <c r="E804" s="429">
        <v>0</v>
      </c>
      <c r="F804" s="429">
        <f t="shared" si="121"/>
        <v>15680</v>
      </c>
      <c r="G804" s="426">
        <v>42605</v>
      </c>
      <c r="H804" s="443">
        <v>500</v>
      </c>
      <c r="I804" s="428">
        <v>15.98</v>
      </c>
      <c r="J804" s="429">
        <v>0.17</v>
      </c>
      <c r="K804" s="429">
        <f t="shared" si="122"/>
        <v>7989.83</v>
      </c>
      <c r="L804" s="427"/>
      <c r="M804" s="429"/>
    </row>
    <row r="805" spans="1:13" x14ac:dyDescent="0.25">
      <c r="A805" s="427"/>
      <c r="B805" s="473">
        <v>42604</v>
      </c>
      <c r="C805" s="427">
        <v>500</v>
      </c>
      <c r="D805" s="428">
        <v>15.48</v>
      </c>
      <c r="E805" s="429">
        <v>0</v>
      </c>
      <c r="F805" s="429">
        <f t="shared" si="121"/>
        <v>7740</v>
      </c>
      <c r="G805" s="426">
        <v>42605</v>
      </c>
      <c r="H805" s="443">
        <v>500</v>
      </c>
      <c r="I805" s="428">
        <v>16.25</v>
      </c>
      <c r="J805" s="429">
        <v>0.18</v>
      </c>
      <c r="K805" s="429">
        <f t="shared" si="122"/>
        <v>8124.82</v>
      </c>
      <c r="L805" s="427"/>
      <c r="M805" s="429"/>
    </row>
    <row r="806" spans="1:13" x14ac:dyDescent="0.25">
      <c r="A806" s="427"/>
      <c r="B806" s="473">
        <v>42606</v>
      </c>
      <c r="C806" s="427">
        <v>178</v>
      </c>
      <c r="D806" s="428">
        <v>16.059999999999999</v>
      </c>
      <c r="E806" s="429">
        <v>0</v>
      </c>
      <c r="F806" s="429">
        <f t="shared" si="121"/>
        <v>2858.68</v>
      </c>
      <c r="G806" s="426">
        <v>42605</v>
      </c>
      <c r="H806" s="443">
        <v>500</v>
      </c>
      <c r="I806" s="428">
        <v>16.48</v>
      </c>
      <c r="J806" s="429">
        <v>0.18</v>
      </c>
      <c r="K806" s="429">
        <f t="shared" si="122"/>
        <v>8239.82</v>
      </c>
      <c r="L806" s="427"/>
      <c r="M806" s="429"/>
    </row>
    <row r="807" spans="1:13" x14ac:dyDescent="0.25">
      <c r="A807" s="427"/>
      <c r="B807" s="473">
        <v>42608</v>
      </c>
      <c r="C807" s="427">
        <v>500</v>
      </c>
      <c r="D807" s="428">
        <v>15.98</v>
      </c>
      <c r="E807" s="429">
        <v>0</v>
      </c>
      <c r="F807" s="429">
        <f t="shared" si="121"/>
        <v>7990</v>
      </c>
      <c r="G807" s="426">
        <v>42615</v>
      </c>
      <c r="H807" s="443">
        <v>500</v>
      </c>
      <c r="I807" s="428">
        <v>15.65</v>
      </c>
      <c r="J807" s="429">
        <v>0.17</v>
      </c>
      <c r="K807" s="429">
        <f t="shared" si="122"/>
        <v>7824.83</v>
      </c>
      <c r="L807" s="427"/>
      <c r="M807" s="429"/>
    </row>
    <row r="808" spans="1:13" ht="30" x14ac:dyDescent="0.25">
      <c r="A808" s="427"/>
      <c r="B808" s="473">
        <v>42608</v>
      </c>
      <c r="C808" s="427">
        <v>500</v>
      </c>
      <c r="D808" s="428">
        <v>15.85</v>
      </c>
      <c r="E808" s="429">
        <v>0</v>
      </c>
      <c r="F808" s="429">
        <f t="shared" si="121"/>
        <v>7925</v>
      </c>
      <c r="G808" s="426">
        <v>42621</v>
      </c>
      <c r="H808" s="443">
        <v>500</v>
      </c>
      <c r="I808" s="428">
        <v>16.72</v>
      </c>
      <c r="J808" s="429">
        <v>0.18</v>
      </c>
      <c r="K808" s="429">
        <f t="shared" si="122"/>
        <v>8359.82</v>
      </c>
      <c r="L808" s="543" t="s">
        <v>263</v>
      </c>
      <c r="M808" s="429"/>
    </row>
    <row r="809" spans="1:13" x14ac:dyDescent="0.25">
      <c r="A809" s="427"/>
      <c r="B809" s="473">
        <v>42612</v>
      </c>
      <c r="C809" s="427">
        <v>500</v>
      </c>
      <c r="D809" s="428">
        <v>15.68</v>
      </c>
      <c r="E809" s="429">
        <v>0</v>
      </c>
      <c r="F809" s="429">
        <f t="shared" si="121"/>
        <v>7840</v>
      </c>
      <c r="G809" s="426">
        <v>42621</v>
      </c>
      <c r="H809" s="443">
        <v>500</v>
      </c>
      <c r="I809" s="428">
        <v>16.28</v>
      </c>
      <c r="J809" s="429">
        <v>0.18</v>
      </c>
      <c r="K809" s="429">
        <f t="shared" si="122"/>
        <v>8139.8200000000006</v>
      </c>
      <c r="L809" s="543"/>
      <c r="M809" s="429"/>
    </row>
    <row r="810" spans="1:13" x14ac:dyDescent="0.25">
      <c r="A810" s="427"/>
      <c r="B810" s="473">
        <v>42612</v>
      </c>
      <c r="C810" s="427">
        <v>500</v>
      </c>
      <c r="D810" s="428">
        <v>15.55</v>
      </c>
      <c r="E810" s="429">
        <v>0</v>
      </c>
      <c r="F810" s="429">
        <f t="shared" si="121"/>
        <v>7775</v>
      </c>
      <c r="G810" s="426">
        <v>42621</v>
      </c>
      <c r="H810" s="443">
        <v>220</v>
      </c>
      <c r="I810" s="428">
        <v>16.77</v>
      </c>
      <c r="J810" s="429">
        <v>0.08</v>
      </c>
      <c r="K810" s="429">
        <f t="shared" si="122"/>
        <v>3689.32</v>
      </c>
      <c r="L810" s="543"/>
      <c r="M810" s="429"/>
    </row>
    <row r="811" spans="1:13" x14ac:dyDescent="0.25">
      <c r="A811" s="427"/>
      <c r="B811" s="473">
        <v>42613</v>
      </c>
      <c r="C811" s="427">
        <v>500</v>
      </c>
      <c r="D811" s="428">
        <v>15.244999999999999</v>
      </c>
      <c r="E811" s="429">
        <v>0</v>
      </c>
      <c r="F811" s="429">
        <f t="shared" si="121"/>
        <v>7622.5</v>
      </c>
      <c r="G811" s="426">
        <v>42625</v>
      </c>
      <c r="H811" s="443">
        <v>500</v>
      </c>
      <c r="I811" s="428">
        <v>15.5</v>
      </c>
      <c r="J811" s="429">
        <v>0.17</v>
      </c>
      <c r="K811" s="429">
        <f t="shared" si="122"/>
        <v>7749.83</v>
      </c>
      <c r="L811" s="427"/>
      <c r="M811" s="429"/>
    </row>
    <row r="812" spans="1:13" x14ac:dyDescent="0.25">
      <c r="A812" s="427"/>
      <c r="B812" s="473">
        <v>42613</v>
      </c>
      <c r="C812" s="427">
        <v>500</v>
      </c>
      <c r="D812" s="428">
        <v>15.08</v>
      </c>
      <c r="E812" s="429">
        <v>0</v>
      </c>
      <c r="F812" s="429">
        <f t="shared" si="121"/>
        <v>7540</v>
      </c>
      <c r="G812" s="426">
        <v>42628</v>
      </c>
      <c r="H812" s="443">
        <v>300</v>
      </c>
      <c r="I812" s="428">
        <v>14.46</v>
      </c>
      <c r="J812" s="429">
        <v>0.09</v>
      </c>
      <c r="K812" s="429">
        <f t="shared" si="122"/>
        <v>4337.91</v>
      </c>
      <c r="L812" s="427"/>
      <c r="M812" s="429"/>
    </row>
    <row r="813" spans="1:13" x14ac:dyDescent="0.25">
      <c r="A813" s="427"/>
      <c r="B813" s="473">
        <v>42622</v>
      </c>
      <c r="C813" s="427">
        <v>220</v>
      </c>
      <c r="D813" s="428">
        <v>16.25</v>
      </c>
      <c r="E813" s="429">
        <v>0</v>
      </c>
      <c r="F813" s="429">
        <f t="shared" si="121"/>
        <v>3575</v>
      </c>
      <c r="G813" s="426">
        <v>42634</v>
      </c>
      <c r="H813" s="443">
        <v>322</v>
      </c>
      <c r="I813" s="428">
        <v>14.28</v>
      </c>
      <c r="J813" s="429">
        <v>0.1</v>
      </c>
      <c r="K813" s="429">
        <f t="shared" si="122"/>
        <v>4598.0599999999995</v>
      </c>
      <c r="L813" s="427"/>
      <c r="M813" s="429"/>
    </row>
    <row r="814" spans="1:13" x14ac:dyDescent="0.25">
      <c r="A814" s="427"/>
      <c r="B814" s="473">
        <v>42622</v>
      </c>
      <c r="C814" s="427">
        <v>500</v>
      </c>
      <c r="D814" s="428">
        <v>15.98</v>
      </c>
      <c r="E814" s="429">
        <v>0</v>
      </c>
      <c r="F814" s="429">
        <f t="shared" si="121"/>
        <v>7990</v>
      </c>
      <c r="G814" s="426">
        <v>42634</v>
      </c>
      <c r="H814" s="443">
        <v>400</v>
      </c>
      <c r="I814" s="428">
        <v>14.64</v>
      </c>
      <c r="J814" s="429">
        <v>0.13</v>
      </c>
      <c r="K814" s="429">
        <f t="shared" si="122"/>
        <v>5855.87</v>
      </c>
      <c r="L814" s="427"/>
      <c r="M814" s="429"/>
    </row>
    <row r="815" spans="1:13" x14ac:dyDescent="0.25">
      <c r="A815" s="427"/>
      <c r="B815" s="473">
        <v>42622</v>
      </c>
      <c r="C815" s="427">
        <v>500</v>
      </c>
      <c r="D815" s="428">
        <v>15.75</v>
      </c>
      <c r="E815" s="429">
        <v>0</v>
      </c>
      <c r="F815" s="429">
        <f t="shared" si="121"/>
        <v>7875</v>
      </c>
      <c r="G815" s="426">
        <v>42639</v>
      </c>
      <c r="H815" s="443">
        <v>200</v>
      </c>
      <c r="I815" s="428">
        <v>14.72</v>
      </c>
      <c r="J815" s="429">
        <v>0.06</v>
      </c>
      <c r="K815" s="429">
        <f t="shared" si="122"/>
        <v>2943.94</v>
      </c>
      <c r="L815" s="427"/>
      <c r="M815" s="429"/>
    </row>
    <row r="816" spans="1:13" x14ac:dyDescent="0.25">
      <c r="A816" s="427"/>
      <c r="B816" s="473">
        <v>42625</v>
      </c>
      <c r="C816" s="427">
        <v>500</v>
      </c>
      <c r="D816" s="428">
        <v>15.22</v>
      </c>
      <c r="E816" s="429">
        <v>0</v>
      </c>
      <c r="F816" s="429">
        <f t="shared" si="121"/>
        <v>7610</v>
      </c>
      <c r="G816" s="426">
        <v>42641</v>
      </c>
      <c r="H816" s="443">
        <v>300</v>
      </c>
      <c r="I816" s="428">
        <v>15.28</v>
      </c>
      <c r="J816" s="429">
        <v>0.1</v>
      </c>
      <c r="K816" s="429">
        <f t="shared" si="122"/>
        <v>4583.8999999999996</v>
      </c>
      <c r="L816" s="427"/>
      <c r="M816" s="429"/>
    </row>
    <row r="817" spans="1:13" ht="30" x14ac:dyDescent="0.25">
      <c r="A817" s="525" t="s">
        <v>272</v>
      </c>
      <c r="B817" s="473">
        <v>42626</v>
      </c>
      <c r="C817" s="427">
        <v>600</v>
      </c>
      <c r="D817" s="428">
        <v>14.91</v>
      </c>
      <c r="E817" s="429">
        <v>-3</v>
      </c>
      <c r="F817" s="429">
        <f t="shared" si="121"/>
        <v>8943</v>
      </c>
      <c r="G817" s="426">
        <v>42641</v>
      </c>
      <c r="H817" s="443">
        <v>400</v>
      </c>
      <c r="I817" s="428">
        <v>15.06</v>
      </c>
      <c r="J817" s="429">
        <v>0.13</v>
      </c>
      <c r="K817" s="429">
        <f t="shared" si="122"/>
        <v>6023.87</v>
      </c>
      <c r="L817" s="427"/>
      <c r="M817" s="429"/>
    </row>
    <row r="818" spans="1:13" x14ac:dyDescent="0.25">
      <c r="A818" s="525"/>
      <c r="B818" s="473">
        <v>42626</v>
      </c>
      <c r="C818" s="427">
        <v>400</v>
      </c>
      <c r="D818" s="428">
        <v>14.75</v>
      </c>
      <c r="E818" s="429">
        <v>0</v>
      </c>
      <c r="F818" s="429">
        <f t="shared" si="121"/>
        <v>5900</v>
      </c>
      <c r="G818" s="426">
        <v>42641</v>
      </c>
      <c r="H818" s="443">
        <v>322</v>
      </c>
      <c r="I818" s="428">
        <v>14.39</v>
      </c>
      <c r="J818" s="429">
        <v>0.1</v>
      </c>
      <c r="K818" s="429">
        <f t="shared" si="122"/>
        <v>4633.4799999999996</v>
      </c>
      <c r="L818" s="427"/>
      <c r="M818" s="429"/>
    </row>
    <row r="819" spans="1:13" x14ac:dyDescent="0.25">
      <c r="A819" s="525"/>
      <c r="B819" s="473">
        <v>42626</v>
      </c>
      <c r="C819" s="427">
        <v>300</v>
      </c>
      <c r="D819" s="428">
        <v>14.48</v>
      </c>
      <c r="E819" s="429">
        <v>0</v>
      </c>
      <c r="F819" s="429">
        <f t="shared" si="121"/>
        <v>4344</v>
      </c>
      <c r="G819" s="426">
        <v>42641</v>
      </c>
      <c r="H819" s="443">
        <v>500</v>
      </c>
      <c r="I819" s="428">
        <v>14.26</v>
      </c>
      <c r="J819" s="429">
        <v>0.16</v>
      </c>
      <c r="K819" s="429">
        <f t="shared" si="122"/>
        <v>7129.84</v>
      </c>
      <c r="L819" s="427"/>
      <c r="M819" s="429"/>
    </row>
    <row r="820" spans="1:13" x14ac:dyDescent="0.25">
      <c r="A820" s="525"/>
      <c r="B820" s="473">
        <v>42626</v>
      </c>
      <c r="C820" s="427">
        <v>300</v>
      </c>
      <c r="D820" s="428">
        <v>14.25</v>
      </c>
      <c r="E820" s="429">
        <v>0</v>
      </c>
      <c r="F820" s="429">
        <f t="shared" si="121"/>
        <v>4275</v>
      </c>
      <c r="G820" s="426">
        <v>42642</v>
      </c>
      <c r="H820" s="443">
        <v>300</v>
      </c>
      <c r="I820" s="428">
        <v>15.28</v>
      </c>
      <c r="J820" s="429">
        <v>0.1</v>
      </c>
      <c r="K820" s="429">
        <f t="shared" si="122"/>
        <v>4583.8999999999996</v>
      </c>
      <c r="L820" s="427"/>
      <c r="M820" s="429"/>
    </row>
    <row r="821" spans="1:13" x14ac:dyDescent="0.25">
      <c r="A821" s="525"/>
      <c r="B821" s="473">
        <v>42627</v>
      </c>
      <c r="C821" s="427">
        <v>200</v>
      </c>
      <c r="D821" s="428">
        <v>14.02</v>
      </c>
      <c r="E821" s="429">
        <v>-1</v>
      </c>
      <c r="F821" s="429">
        <f t="shared" si="121"/>
        <v>2803</v>
      </c>
      <c r="G821" s="426">
        <v>42642</v>
      </c>
      <c r="H821" s="443">
        <v>700</v>
      </c>
      <c r="I821" s="428">
        <v>15.78</v>
      </c>
      <c r="J821" s="429">
        <v>0.24</v>
      </c>
      <c r="K821" s="429">
        <f t="shared" si="122"/>
        <v>11045.76</v>
      </c>
      <c r="L821" s="427"/>
      <c r="M821" s="429"/>
    </row>
    <row r="822" spans="1:13" x14ac:dyDescent="0.25">
      <c r="A822" s="427"/>
      <c r="B822" s="473">
        <v>42628</v>
      </c>
      <c r="C822" s="427">
        <v>300</v>
      </c>
      <c r="D822" s="428">
        <v>14.3</v>
      </c>
      <c r="E822" s="429">
        <v>0</v>
      </c>
      <c r="F822" s="429">
        <f t="shared" si="121"/>
        <v>4290</v>
      </c>
      <c r="G822" s="426">
        <v>42642</v>
      </c>
      <c r="H822" s="443">
        <v>214</v>
      </c>
      <c r="I822" s="428">
        <v>15.98</v>
      </c>
      <c r="J822" s="429">
        <v>7.0000000000000007E-2</v>
      </c>
      <c r="K822" s="429">
        <f t="shared" si="122"/>
        <v>3419.65</v>
      </c>
      <c r="L822" s="427"/>
      <c r="M822" s="429"/>
    </row>
    <row r="823" spans="1:13" x14ac:dyDescent="0.25">
      <c r="A823" s="427"/>
      <c r="B823" s="473">
        <v>42632</v>
      </c>
      <c r="C823" s="427">
        <v>200</v>
      </c>
      <c r="D823" s="428">
        <v>14.06</v>
      </c>
      <c r="E823" s="429">
        <v>0</v>
      </c>
      <c r="F823" s="429">
        <f t="shared" si="121"/>
        <v>2812</v>
      </c>
      <c r="G823" s="426">
        <v>42648</v>
      </c>
      <c r="H823" s="443">
        <v>1000</v>
      </c>
      <c r="I823" s="428">
        <v>16.079999999999998</v>
      </c>
      <c r="J823" s="429">
        <v>0.35</v>
      </c>
      <c r="K823" s="429">
        <f t="shared" si="122"/>
        <v>16079.649999999998</v>
      </c>
      <c r="L823" s="427"/>
      <c r="M823" s="429"/>
    </row>
    <row r="824" spans="1:13" x14ac:dyDescent="0.25">
      <c r="A824" s="427"/>
      <c r="B824" s="473">
        <v>42633</v>
      </c>
      <c r="C824" s="427">
        <v>200</v>
      </c>
      <c r="D824" s="428">
        <v>14.11</v>
      </c>
      <c r="E824" s="429">
        <v>0</v>
      </c>
      <c r="F824" s="429">
        <f t="shared" si="121"/>
        <v>2822</v>
      </c>
      <c r="G824" s="426">
        <v>42648</v>
      </c>
      <c r="H824" s="443">
        <v>500</v>
      </c>
      <c r="I824" s="428">
        <v>16.38</v>
      </c>
      <c r="J824" s="429">
        <v>0.18</v>
      </c>
      <c r="K824" s="429">
        <f t="shared" si="122"/>
        <v>8189.8199999999988</v>
      </c>
      <c r="L824" s="427"/>
      <c r="M824" s="429"/>
    </row>
    <row r="825" spans="1:13" x14ac:dyDescent="0.25">
      <c r="A825" s="427"/>
      <c r="B825" s="473">
        <v>42633</v>
      </c>
      <c r="C825" s="427">
        <v>122</v>
      </c>
      <c r="D825" s="428">
        <v>14.1</v>
      </c>
      <c r="E825" s="429">
        <v>0</v>
      </c>
      <c r="F825" s="429">
        <f t="shared" si="121"/>
        <v>1720.2</v>
      </c>
      <c r="G825" s="426">
        <v>42649</v>
      </c>
      <c r="H825" s="443">
        <v>500</v>
      </c>
      <c r="I825" s="428">
        <v>16.16</v>
      </c>
      <c r="J825" s="429">
        <v>0.18</v>
      </c>
      <c r="K825" s="429">
        <f t="shared" si="122"/>
        <v>8079.82</v>
      </c>
      <c r="L825" s="427"/>
      <c r="M825" s="429"/>
    </row>
    <row r="826" spans="1:13" x14ac:dyDescent="0.25">
      <c r="A826" s="427"/>
      <c r="B826" s="473">
        <v>42636</v>
      </c>
      <c r="C826" s="427">
        <v>200</v>
      </c>
      <c r="D826" s="428">
        <v>14.38</v>
      </c>
      <c r="E826" s="429">
        <v>0</v>
      </c>
      <c r="F826" s="429">
        <f t="shared" si="121"/>
        <v>2876</v>
      </c>
      <c r="G826" s="426">
        <v>42671</v>
      </c>
      <c r="H826" s="443">
        <v>1000</v>
      </c>
      <c r="I826" s="428">
        <v>14.22</v>
      </c>
      <c r="J826" s="429">
        <v>0.31</v>
      </c>
      <c r="K826" s="429">
        <f t="shared" si="122"/>
        <v>14219.69</v>
      </c>
      <c r="L826" s="427"/>
      <c r="M826" s="429"/>
    </row>
    <row r="827" spans="1:13" x14ac:dyDescent="0.25">
      <c r="A827" s="427"/>
      <c r="B827" s="473">
        <v>42639</v>
      </c>
      <c r="C827" s="427">
        <v>200</v>
      </c>
      <c r="D827" s="428">
        <v>14.5</v>
      </c>
      <c r="E827" s="429">
        <v>0</v>
      </c>
      <c r="F827" s="429">
        <f t="shared" ref="F827:F841" si="123">C827*D827+E827</f>
        <v>2900</v>
      </c>
      <c r="G827" s="426">
        <v>42674</v>
      </c>
      <c r="H827" s="443">
        <v>300</v>
      </c>
      <c r="I827" s="428">
        <v>13.42</v>
      </c>
      <c r="J827" s="429">
        <v>0.09</v>
      </c>
      <c r="K827" s="429">
        <f t="shared" si="122"/>
        <v>4025.91</v>
      </c>
      <c r="L827" s="427"/>
      <c r="M827" s="429"/>
    </row>
    <row r="828" spans="1:13" x14ac:dyDescent="0.25">
      <c r="A828" s="427"/>
      <c r="B828" s="473">
        <v>42639</v>
      </c>
      <c r="C828" s="427">
        <v>200</v>
      </c>
      <c r="D828" s="428">
        <v>14.38</v>
      </c>
      <c r="E828" s="429">
        <v>0</v>
      </c>
      <c r="F828" s="429">
        <f t="shared" si="123"/>
        <v>2876</v>
      </c>
      <c r="G828" s="426">
        <v>42674</v>
      </c>
      <c r="H828" s="443">
        <v>200</v>
      </c>
      <c r="I828" s="428">
        <v>13.25</v>
      </c>
      <c r="J828" s="429">
        <v>-0.74</v>
      </c>
      <c r="K828" s="429">
        <f t="shared" si="122"/>
        <v>2650.74</v>
      </c>
      <c r="L828" s="427"/>
      <c r="M828" s="429"/>
    </row>
    <row r="829" spans="1:13" x14ac:dyDescent="0.25">
      <c r="A829" s="427"/>
      <c r="B829" s="473">
        <v>42640</v>
      </c>
      <c r="C829" s="427">
        <v>322</v>
      </c>
      <c r="D829" s="428">
        <v>13.97</v>
      </c>
      <c r="E829" s="429">
        <v>0</v>
      </c>
      <c r="F829" s="429">
        <f t="shared" si="123"/>
        <v>4498.34</v>
      </c>
      <c r="G829" s="426">
        <v>42676</v>
      </c>
      <c r="H829" s="443">
        <v>200</v>
      </c>
      <c r="I829" s="428">
        <v>13.05</v>
      </c>
      <c r="J829" s="429">
        <v>0.06</v>
      </c>
      <c r="K829" s="429">
        <f t="shared" si="122"/>
        <v>2609.94</v>
      </c>
      <c r="L829" s="427"/>
      <c r="M829" s="429"/>
    </row>
    <row r="830" spans="1:13" x14ac:dyDescent="0.25">
      <c r="A830" s="427"/>
      <c r="B830" s="473">
        <v>42641</v>
      </c>
      <c r="C830" s="427">
        <v>300</v>
      </c>
      <c r="D830" s="428">
        <v>14.02</v>
      </c>
      <c r="E830" s="429">
        <v>-1.26</v>
      </c>
      <c r="F830" s="429">
        <f t="shared" si="123"/>
        <v>4204.74</v>
      </c>
      <c r="G830" s="426">
        <v>42677</v>
      </c>
      <c r="H830" s="443">
        <v>500</v>
      </c>
      <c r="I830" s="428">
        <v>13.96</v>
      </c>
      <c r="J830" s="429">
        <v>0.15</v>
      </c>
      <c r="K830" s="429">
        <f t="shared" si="122"/>
        <v>6979.85</v>
      </c>
      <c r="L830" s="427"/>
      <c r="M830" s="429"/>
    </row>
    <row r="831" spans="1:13" x14ac:dyDescent="0.25">
      <c r="A831" s="427"/>
      <c r="B831" s="473">
        <v>42641</v>
      </c>
      <c r="C831" s="427">
        <v>200</v>
      </c>
      <c r="D831" s="428">
        <v>14.17</v>
      </c>
      <c r="E831" s="429">
        <v>0</v>
      </c>
      <c r="F831" s="429">
        <f t="shared" si="123"/>
        <v>2834</v>
      </c>
      <c r="G831" s="426">
        <v>42677</v>
      </c>
      <c r="H831" s="443">
        <v>2000</v>
      </c>
      <c r="I831" s="428">
        <v>14.5</v>
      </c>
      <c r="J831" s="429">
        <v>0.63</v>
      </c>
      <c r="K831" s="429">
        <f t="shared" si="122"/>
        <v>28999.37</v>
      </c>
      <c r="L831" s="427"/>
      <c r="M831" s="429"/>
    </row>
    <row r="832" spans="1:13" x14ac:dyDescent="0.25">
      <c r="A832" s="427"/>
      <c r="B832" s="473">
        <v>42642</v>
      </c>
      <c r="C832" s="427">
        <v>414</v>
      </c>
      <c r="D832" s="428">
        <v>15.66</v>
      </c>
      <c r="E832" s="429">
        <v>0</v>
      </c>
      <c r="F832" s="429">
        <f t="shared" si="123"/>
        <v>6483.24</v>
      </c>
      <c r="G832" s="426">
        <v>42682</v>
      </c>
      <c r="H832" s="443">
        <v>1000</v>
      </c>
      <c r="I832" s="428">
        <v>14.28</v>
      </c>
      <c r="J832" s="429">
        <v>0.31</v>
      </c>
      <c r="K832" s="429">
        <f t="shared" si="122"/>
        <v>14279.69</v>
      </c>
      <c r="L832" s="427"/>
      <c r="M832" s="429"/>
    </row>
    <row r="833" spans="1:13" ht="30" x14ac:dyDescent="0.25">
      <c r="A833" s="525" t="s">
        <v>286</v>
      </c>
      <c r="B833" s="473">
        <v>42647</v>
      </c>
      <c r="C833" s="427">
        <v>500</v>
      </c>
      <c r="D833" s="428">
        <v>15.86</v>
      </c>
      <c r="E833" s="429">
        <v>0</v>
      </c>
      <c r="F833" s="429">
        <f t="shared" si="123"/>
        <v>7930</v>
      </c>
      <c r="G833" s="426">
        <v>42685</v>
      </c>
      <c r="H833" s="443">
        <v>500</v>
      </c>
      <c r="I833" s="428">
        <v>15.88</v>
      </c>
      <c r="J833" s="429">
        <v>0.17</v>
      </c>
      <c r="K833" s="429">
        <f t="shared" si="122"/>
        <v>7939.83</v>
      </c>
      <c r="L833" s="427"/>
      <c r="M833" s="429"/>
    </row>
    <row r="834" spans="1:13" x14ac:dyDescent="0.25">
      <c r="A834" s="525"/>
      <c r="B834" s="473">
        <v>42647</v>
      </c>
      <c r="C834" s="427">
        <v>500</v>
      </c>
      <c r="D834" s="428">
        <v>15.62</v>
      </c>
      <c r="E834" s="429">
        <v>0</v>
      </c>
      <c r="F834" s="429">
        <f t="shared" si="123"/>
        <v>7810</v>
      </c>
      <c r="G834" s="426">
        <v>42695</v>
      </c>
      <c r="H834" s="443">
        <v>2272</v>
      </c>
      <c r="I834" s="428">
        <v>16.28</v>
      </c>
      <c r="J834" s="429">
        <v>0.81</v>
      </c>
      <c r="K834" s="429">
        <f t="shared" si="122"/>
        <v>36987.350000000006</v>
      </c>
      <c r="L834" s="427"/>
      <c r="M834" s="429"/>
    </row>
    <row r="835" spans="1:13" x14ac:dyDescent="0.25">
      <c r="A835" s="525"/>
      <c r="B835" s="473">
        <v>42649</v>
      </c>
      <c r="C835" s="427">
        <v>500</v>
      </c>
      <c r="D835" s="428">
        <v>15.97</v>
      </c>
      <c r="E835" s="429">
        <v>0</v>
      </c>
      <c r="F835" s="429">
        <f t="shared" si="123"/>
        <v>7985</v>
      </c>
      <c r="G835" s="426">
        <v>42695</v>
      </c>
      <c r="H835" s="443">
        <v>500</v>
      </c>
      <c r="I835" s="428">
        <v>16.45</v>
      </c>
      <c r="J835" s="429">
        <v>0.18</v>
      </c>
      <c r="K835" s="429">
        <f t="shared" si="122"/>
        <v>8224.82</v>
      </c>
      <c r="L835" s="427"/>
      <c r="M835" s="429"/>
    </row>
    <row r="836" spans="1:13" x14ac:dyDescent="0.25">
      <c r="A836" s="525"/>
      <c r="B836" s="473">
        <v>42649</v>
      </c>
      <c r="C836" s="427">
        <v>500</v>
      </c>
      <c r="D836" s="428">
        <v>15.84</v>
      </c>
      <c r="E836" s="429">
        <v>0</v>
      </c>
      <c r="F836" s="429">
        <f t="shared" si="123"/>
        <v>7920</v>
      </c>
      <c r="G836" s="426">
        <v>42696</v>
      </c>
      <c r="H836" s="443">
        <v>500</v>
      </c>
      <c r="I836" s="428">
        <v>16.54</v>
      </c>
      <c r="J836" s="429">
        <v>0.18</v>
      </c>
      <c r="K836" s="429">
        <f t="shared" si="122"/>
        <v>8269.82</v>
      </c>
      <c r="L836" s="427"/>
      <c r="M836" s="429"/>
    </row>
    <row r="837" spans="1:13" x14ac:dyDescent="0.25">
      <c r="A837" s="427"/>
      <c r="B837" s="473">
        <v>42649</v>
      </c>
      <c r="C837" s="427">
        <v>500</v>
      </c>
      <c r="D837" s="428">
        <v>16.079999999999998</v>
      </c>
      <c r="E837" s="429">
        <v>0</v>
      </c>
      <c r="F837" s="429">
        <f t="shared" si="123"/>
        <v>8039.9999999999991</v>
      </c>
      <c r="G837" s="426">
        <v>42697</v>
      </c>
      <c r="H837" s="443">
        <v>200</v>
      </c>
      <c r="I837" s="428">
        <v>16.79</v>
      </c>
      <c r="J837" s="429">
        <v>7.0000000000000007E-2</v>
      </c>
      <c r="K837" s="429">
        <f t="shared" si="122"/>
        <v>3357.93</v>
      </c>
      <c r="L837" s="427"/>
      <c r="M837" s="429"/>
    </row>
    <row r="838" spans="1:13" x14ac:dyDescent="0.25">
      <c r="A838" s="427"/>
      <c r="B838" s="473">
        <v>42650</v>
      </c>
      <c r="C838" s="427">
        <v>300</v>
      </c>
      <c r="D838" s="428">
        <v>15.75</v>
      </c>
      <c r="E838" s="429">
        <v>0</v>
      </c>
      <c r="F838" s="429">
        <f t="shared" si="123"/>
        <v>4725</v>
      </c>
      <c r="G838" s="426">
        <v>42697</v>
      </c>
      <c r="H838" s="443">
        <v>500</v>
      </c>
      <c r="I838" s="428">
        <v>16.59</v>
      </c>
      <c r="J838" s="429">
        <v>0.18</v>
      </c>
      <c r="K838" s="429">
        <f t="shared" si="122"/>
        <v>8294.82</v>
      </c>
      <c r="L838" s="427"/>
      <c r="M838" s="429"/>
    </row>
    <row r="839" spans="1:13" x14ac:dyDescent="0.25">
      <c r="A839" s="427"/>
      <c r="B839" s="473">
        <v>42650</v>
      </c>
      <c r="C839" s="427">
        <v>300</v>
      </c>
      <c r="D839" s="428">
        <v>15.58</v>
      </c>
      <c r="E839" s="429">
        <v>0</v>
      </c>
      <c r="F839" s="429">
        <f t="shared" si="123"/>
        <v>4674</v>
      </c>
      <c r="G839" s="426">
        <v>42704</v>
      </c>
      <c r="H839" s="443">
        <v>1000</v>
      </c>
      <c r="I839" s="428">
        <v>16.420000000000002</v>
      </c>
      <c r="J839" s="429">
        <v>0.36</v>
      </c>
      <c r="K839" s="429">
        <f t="shared" si="122"/>
        <v>16419.64</v>
      </c>
      <c r="L839" s="427"/>
      <c r="M839" s="429"/>
    </row>
    <row r="840" spans="1:13" x14ac:dyDescent="0.25">
      <c r="A840" s="427"/>
      <c r="B840" s="473">
        <v>42653</v>
      </c>
      <c r="C840" s="427">
        <v>394</v>
      </c>
      <c r="D840" s="428">
        <v>15.72</v>
      </c>
      <c r="E840" s="429">
        <v>0</v>
      </c>
      <c r="F840" s="429">
        <f t="shared" si="123"/>
        <v>6193.68</v>
      </c>
      <c r="G840" s="426">
        <v>42704</v>
      </c>
      <c r="H840" s="443">
        <v>300</v>
      </c>
      <c r="I840" s="428">
        <v>16.78</v>
      </c>
      <c r="J840" s="429">
        <v>1.61</v>
      </c>
      <c r="K840" s="429">
        <f t="shared" si="122"/>
        <v>5032.3900000000003</v>
      </c>
      <c r="L840" s="427"/>
      <c r="M840" s="429"/>
    </row>
    <row r="841" spans="1:13" x14ac:dyDescent="0.25">
      <c r="A841" s="427"/>
      <c r="B841" s="473">
        <v>42653</v>
      </c>
      <c r="C841" s="427">
        <v>6</v>
      </c>
      <c r="D841" s="428">
        <v>15.72</v>
      </c>
      <c r="E841" s="429">
        <v>0</v>
      </c>
      <c r="F841" s="429">
        <f t="shared" si="123"/>
        <v>94.320000000000007</v>
      </c>
      <c r="G841" s="426">
        <v>42704</v>
      </c>
      <c r="H841" s="443">
        <v>1000</v>
      </c>
      <c r="I841" s="428">
        <v>17.079999999999998</v>
      </c>
      <c r="J841" s="429">
        <v>0.37</v>
      </c>
      <c r="K841" s="429">
        <f t="shared" si="122"/>
        <v>17079.63</v>
      </c>
      <c r="L841" s="427"/>
      <c r="M841" s="429"/>
    </row>
    <row r="842" spans="1:13" x14ac:dyDescent="0.25">
      <c r="A842" s="427"/>
      <c r="B842" s="473">
        <v>42655</v>
      </c>
      <c r="C842" s="427">
        <v>22</v>
      </c>
      <c r="D842" s="428">
        <v>15.48</v>
      </c>
      <c r="E842" s="429">
        <v>0</v>
      </c>
      <c r="F842" s="429">
        <f>C842*D842+E842</f>
        <v>340.56</v>
      </c>
      <c r="G842" s="426">
        <v>42704</v>
      </c>
      <c r="H842" s="443">
        <v>1000</v>
      </c>
      <c r="I842" s="428">
        <v>17.32</v>
      </c>
      <c r="J842" s="429">
        <v>0.38</v>
      </c>
      <c r="K842" s="429">
        <f t="shared" si="122"/>
        <v>17319.62</v>
      </c>
      <c r="L842" s="427"/>
      <c r="M842" s="429"/>
    </row>
    <row r="843" spans="1:13" x14ac:dyDescent="0.25">
      <c r="A843" s="427"/>
      <c r="B843" s="473">
        <v>42655</v>
      </c>
      <c r="C843" s="427">
        <v>300</v>
      </c>
      <c r="D843" s="428">
        <v>15.48</v>
      </c>
      <c r="E843" s="429">
        <v>0</v>
      </c>
      <c r="F843" s="429">
        <f>C843*D843+E843</f>
        <v>4644</v>
      </c>
      <c r="G843" s="426">
        <v>42704</v>
      </c>
      <c r="H843" s="443">
        <v>500</v>
      </c>
      <c r="I843" s="428">
        <v>17.64</v>
      </c>
      <c r="J843" s="429">
        <v>0.19</v>
      </c>
      <c r="K843" s="429">
        <f t="shared" si="122"/>
        <v>8819.81</v>
      </c>
      <c r="L843" s="427"/>
      <c r="M843" s="429"/>
    </row>
    <row r="844" spans="1:13" x14ac:dyDescent="0.25">
      <c r="A844" s="526"/>
      <c r="B844" s="473">
        <v>42668</v>
      </c>
      <c r="C844" s="427">
        <v>500</v>
      </c>
      <c r="D844" s="428">
        <v>14.26</v>
      </c>
      <c r="E844" s="429">
        <v>-2.5</v>
      </c>
      <c r="F844" s="429">
        <f t="shared" ref="F844:F853" si="124">C844*D844+E844</f>
        <v>7127.5</v>
      </c>
      <c r="G844" s="426">
        <v>42705</v>
      </c>
      <c r="H844" s="443">
        <v>528</v>
      </c>
      <c r="I844" s="428">
        <v>18.7</v>
      </c>
      <c r="J844" s="429">
        <v>0.22</v>
      </c>
      <c r="K844" s="429">
        <f t="shared" si="122"/>
        <v>9873.380000000001</v>
      </c>
      <c r="L844" s="427"/>
      <c r="M844" s="429"/>
    </row>
    <row r="845" spans="1:13" x14ac:dyDescent="0.25">
      <c r="A845" s="526"/>
      <c r="B845" s="473">
        <v>42668</v>
      </c>
      <c r="C845" s="427">
        <v>500</v>
      </c>
      <c r="D845" s="428">
        <v>14.16</v>
      </c>
      <c r="E845" s="429">
        <v>0</v>
      </c>
      <c r="F845" s="429">
        <f t="shared" si="124"/>
        <v>7080</v>
      </c>
      <c r="G845" s="426">
        <v>42711</v>
      </c>
      <c r="H845" s="443">
        <v>500</v>
      </c>
      <c r="I845" s="428">
        <v>18.329999999999998</v>
      </c>
      <c r="J845" s="429">
        <v>0.2</v>
      </c>
      <c r="K845" s="429">
        <f t="shared" si="122"/>
        <v>9164.7999999999993</v>
      </c>
      <c r="L845" s="427"/>
      <c r="M845" s="429"/>
    </row>
    <row r="846" spans="1:13" x14ac:dyDescent="0.25">
      <c r="A846" s="526"/>
      <c r="B846" s="473">
        <v>42670</v>
      </c>
      <c r="C846" s="427">
        <v>500</v>
      </c>
      <c r="D846" s="428">
        <v>14.18</v>
      </c>
      <c r="E846" s="429">
        <v>0</v>
      </c>
      <c r="F846" s="429">
        <f t="shared" si="124"/>
        <v>7090</v>
      </c>
      <c r="G846" s="426">
        <v>42713</v>
      </c>
      <c r="H846" s="443">
        <v>500</v>
      </c>
      <c r="I846" s="428">
        <v>18.28</v>
      </c>
      <c r="J846" s="429">
        <v>0.2</v>
      </c>
      <c r="K846" s="429">
        <f t="shared" si="122"/>
        <v>9139.7999999999993</v>
      </c>
      <c r="L846" s="427"/>
      <c r="M846" s="429"/>
    </row>
    <row r="847" spans="1:13" x14ac:dyDescent="0.25">
      <c r="A847" s="526"/>
      <c r="B847" s="473">
        <v>42670</v>
      </c>
      <c r="C847" s="427">
        <v>500</v>
      </c>
      <c r="D847" s="428">
        <v>14.05</v>
      </c>
      <c r="E847" s="429">
        <v>0</v>
      </c>
      <c r="F847" s="429">
        <f t="shared" si="124"/>
        <v>7025</v>
      </c>
      <c r="G847" s="426">
        <v>42718</v>
      </c>
      <c r="H847" s="443">
        <v>200</v>
      </c>
      <c r="I847" s="428">
        <v>18.78</v>
      </c>
      <c r="J847" s="429">
        <v>0.08</v>
      </c>
      <c r="K847" s="429">
        <f t="shared" si="122"/>
        <v>3755.92</v>
      </c>
      <c r="L847" s="427"/>
      <c r="M847" s="429"/>
    </row>
    <row r="848" spans="1:13" x14ac:dyDescent="0.25">
      <c r="A848" s="526"/>
      <c r="B848" s="473">
        <v>42670</v>
      </c>
      <c r="C848" s="427">
        <v>500</v>
      </c>
      <c r="D848" s="428">
        <v>13.88</v>
      </c>
      <c r="E848" s="429">
        <v>0</v>
      </c>
      <c r="F848" s="429">
        <f t="shared" si="124"/>
        <v>6940</v>
      </c>
      <c r="G848" s="426">
        <v>42734</v>
      </c>
      <c r="H848" s="443">
        <v>1000</v>
      </c>
      <c r="I848" s="428">
        <v>17.72</v>
      </c>
      <c r="J848" s="429">
        <v>0.39</v>
      </c>
      <c r="K848" s="429">
        <f t="shared" si="122"/>
        <v>17719.61</v>
      </c>
      <c r="L848" s="427"/>
      <c r="M848" s="429"/>
    </row>
    <row r="849" spans="1:13" x14ac:dyDescent="0.25">
      <c r="A849" s="427"/>
      <c r="B849" s="473">
        <v>42671</v>
      </c>
      <c r="C849" s="427">
        <v>1000</v>
      </c>
      <c r="D849" s="428">
        <v>14.15</v>
      </c>
      <c r="E849" s="429">
        <v>0</v>
      </c>
      <c r="F849" s="429">
        <f t="shared" si="124"/>
        <v>14150</v>
      </c>
      <c r="G849" s="426">
        <v>42739</v>
      </c>
      <c r="H849" s="443">
        <v>500</v>
      </c>
      <c r="I849" s="428">
        <v>18.079999999999998</v>
      </c>
      <c r="J849" s="429">
        <v>0.2</v>
      </c>
      <c r="K849" s="429">
        <f t="shared" si="122"/>
        <v>9039.7999999999993</v>
      </c>
      <c r="L849" s="427"/>
      <c r="M849" s="429"/>
    </row>
    <row r="850" spans="1:13" x14ac:dyDescent="0.25">
      <c r="A850" s="427"/>
      <c r="B850" s="473">
        <v>42674</v>
      </c>
      <c r="C850" s="427">
        <v>300</v>
      </c>
      <c r="D850" s="428">
        <v>13.28</v>
      </c>
      <c r="E850" s="429">
        <v>-1.5</v>
      </c>
      <c r="F850" s="429">
        <f t="shared" si="124"/>
        <v>3982.5</v>
      </c>
      <c r="G850" s="426">
        <v>42748</v>
      </c>
      <c r="H850" s="443">
        <v>500</v>
      </c>
      <c r="I850" s="428">
        <v>17.48</v>
      </c>
      <c r="J850" s="429">
        <v>0.19</v>
      </c>
      <c r="K850" s="429">
        <f t="shared" si="122"/>
        <v>8739.81</v>
      </c>
      <c r="L850" s="427"/>
      <c r="M850" s="429"/>
    </row>
    <row r="851" spans="1:13" x14ac:dyDescent="0.25">
      <c r="A851" s="427"/>
      <c r="B851" s="473">
        <v>42674</v>
      </c>
      <c r="C851" s="427">
        <v>200</v>
      </c>
      <c r="D851" s="428">
        <v>13.15</v>
      </c>
      <c r="E851" s="429">
        <v>0.02</v>
      </c>
      <c r="F851" s="429">
        <f t="shared" si="124"/>
        <v>2630.02</v>
      </c>
      <c r="G851" s="426">
        <v>42761</v>
      </c>
      <c r="H851" s="443">
        <v>1000</v>
      </c>
      <c r="I851" s="428">
        <v>17.899999999999999</v>
      </c>
      <c r="J851" s="429">
        <v>0.39</v>
      </c>
      <c r="K851" s="429">
        <f t="shared" si="122"/>
        <v>17899.61</v>
      </c>
      <c r="L851" s="427"/>
      <c r="M851" s="429"/>
    </row>
    <row r="852" spans="1:13" x14ac:dyDescent="0.25">
      <c r="A852" s="427"/>
      <c r="B852" s="473">
        <v>42676</v>
      </c>
      <c r="C852" s="427">
        <v>200</v>
      </c>
      <c r="D852" s="428">
        <v>12.89</v>
      </c>
      <c r="E852" s="429">
        <v>0</v>
      </c>
      <c r="F852" s="429">
        <f t="shared" si="124"/>
        <v>2578</v>
      </c>
      <c r="G852" s="426">
        <v>42766</v>
      </c>
      <c r="H852" s="443">
        <v>300</v>
      </c>
      <c r="I852" s="428">
        <v>16.649999999999999</v>
      </c>
      <c r="J852" s="429">
        <v>0.11</v>
      </c>
      <c r="K852" s="429">
        <f t="shared" si="122"/>
        <v>4994.8900000000003</v>
      </c>
      <c r="L852" s="427"/>
      <c r="M852" s="429"/>
    </row>
    <row r="853" spans="1:13" x14ac:dyDescent="0.25">
      <c r="A853" s="427"/>
      <c r="B853" s="473">
        <v>42678</v>
      </c>
      <c r="C853" s="427">
        <v>500</v>
      </c>
      <c r="D853" s="428">
        <v>13.69</v>
      </c>
      <c r="E853" s="429">
        <v>0</v>
      </c>
      <c r="F853" s="429">
        <f t="shared" si="124"/>
        <v>6845</v>
      </c>
      <c r="G853" s="426">
        <v>42767</v>
      </c>
      <c r="H853" s="443">
        <v>612</v>
      </c>
      <c r="I853" s="428">
        <v>17.03</v>
      </c>
      <c r="J853" s="429">
        <v>0.23</v>
      </c>
      <c r="K853" s="429">
        <f t="shared" si="122"/>
        <v>10422.130000000001</v>
      </c>
      <c r="L853" s="427"/>
      <c r="M853" s="429"/>
    </row>
    <row r="854" spans="1:13" x14ac:dyDescent="0.25">
      <c r="A854" s="427"/>
      <c r="B854" s="473">
        <v>42678</v>
      </c>
      <c r="C854" s="427">
        <v>500</v>
      </c>
      <c r="D854" s="428">
        <v>13.69</v>
      </c>
      <c r="E854" s="429">
        <v>0</v>
      </c>
      <c r="F854" s="429">
        <f>C854*D854+E854</f>
        <v>6845</v>
      </c>
      <c r="G854" s="426">
        <v>42767</v>
      </c>
      <c r="H854" s="443">
        <v>288</v>
      </c>
      <c r="I854" s="428">
        <v>17.12</v>
      </c>
      <c r="J854" s="429">
        <v>0.11</v>
      </c>
      <c r="K854" s="429">
        <f t="shared" si="122"/>
        <v>4930.4500000000007</v>
      </c>
      <c r="L854" s="427"/>
      <c r="M854" s="429"/>
    </row>
    <row r="855" spans="1:13" x14ac:dyDescent="0.25">
      <c r="A855" s="427"/>
      <c r="B855" s="473">
        <v>42691</v>
      </c>
      <c r="C855" s="427">
        <v>150</v>
      </c>
      <c r="D855" s="428">
        <v>15.48</v>
      </c>
      <c r="E855" s="429">
        <v>0</v>
      </c>
      <c r="F855" s="429">
        <f t="shared" ref="F855:F871" si="125">C855*D855+E855</f>
        <v>2322</v>
      </c>
      <c r="G855" s="426">
        <v>42767</v>
      </c>
      <c r="H855" s="443">
        <v>700</v>
      </c>
      <c r="I855" s="428">
        <v>16.57</v>
      </c>
      <c r="J855" s="429">
        <v>0.25</v>
      </c>
      <c r="K855" s="429">
        <f t="shared" si="122"/>
        <v>11598.75</v>
      </c>
      <c r="L855" s="427"/>
      <c r="M855" s="429"/>
    </row>
    <row r="856" spans="1:13" x14ac:dyDescent="0.25">
      <c r="A856" s="427"/>
      <c r="B856" s="473">
        <v>42691</v>
      </c>
      <c r="C856" s="427">
        <v>300</v>
      </c>
      <c r="D856" s="428">
        <v>15.48</v>
      </c>
      <c r="E856" s="429">
        <v>0</v>
      </c>
      <c r="F856" s="429">
        <f t="shared" si="125"/>
        <v>4644</v>
      </c>
      <c r="G856" s="426">
        <v>42768</v>
      </c>
      <c r="H856" s="443">
        <v>200</v>
      </c>
      <c r="I856" s="428">
        <v>16.7</v>
      </c>
      <c r="J856" s="429">
        <v>7.0000000000000007E-2</v>
      </c>
      <c r="K856" s="429">
        <f t="shared" si="122"/>
        <v>3339.93</v>
      </c>
      <c r="L856" s="427"/>
      <c r="M856" s="429"/>
    </row>
    <row r="857" spans="1:13" x14ac:dyDescent="0.25">
      <c r="A857" s="427"/>
      <c r="B857" s="473">
        <v>42696</v>
      </c>
      <c r="C857" s="427">
        <v>1000</v>
      </c>
      <c r="D857" s="428">
        <v>16.12</v>
      </c>
      <c r="E857" s="429">
        <v>0</v>
      </c>
      <c r="F857" s="429">
        <f t="shared" si="125"/>
        <v>16120.000000000002</v>
      </c>
      <c r="G857" s="426">
        <v>42768</v>
      </c>
      <c r="H857" s="443">
        <v>500</v>
      </c>
      <c r="I857" s="428">
        <v>16.600000000000001</v>
      </c>
      <c r="J857" s="429">
        <v>-1.82</v>
      </c>
      <c r="K857" s="429">
        <f t="shared" si="122"/>
        <v>8301.82</v>
      </c>
      <c r="L857" s="427"/>
      <c r="M857" s="429"/>
    </row>
    <row r="858" spans="1:13" x14ac:dyDescent="0.25">
      <c r="A858" s="427"/>
      <c r="B858" s="473">
        <v>42699</v>
      </c>
      <c r="C858" s="427">
        <v>200</v>
      </c>
      <c r="D858" s="428">
        <v>16.28</v>
      </c>
      <c r="E858" s="429">
        <v>0</v>
      </c>
      <c r="F858" s="429">
        <f t="shared" si="125"/>
        <v>3256</v>
      </c>
      <c r="G858" s="426">
        <v>42768</v>
      </c>
      <c r="H858" s="443">
        <v>500</v>
      </c>
      <c r="I858" s="428">
        <v>16.75</v>
      </c>
      <c r="J858" s="429">
        <v>0.18</v>
      </c>
      <c r="K858" s="429">
        <f t="shared" si="122"/>
        <v>8374.82</v>
      </c>
      <c r="L858" s="427"/>
      <c r="M858" s="429"/>
    </row>
    <row r="859" spans="1:13" x14ac:dyDescent="0.25">
      <c r="A859" s="526"/>
      <c r="B859" s="473">
        <v>42699</v>
      </c>
      <c r="C859" s="427">
        <v>500</v>
      </c>
      <c r="D859" s="428">
        <v>16.16</v>
      </c>
      <c r="E859" s="429">
        <v>0</v>
      </c>
      <c r="F859" s="429">
        <f t="shared" si="125"/>
        <v>8080</v>
      </c>
      <c r="G859" s="426">
        <v>42769</v>
      </c>
      <c r="H859" s="527">
        <v>400</v>
      </c>
      <c r="I859" s="528">
        <v>16.95</v>
      </c>
      <c r="J859" s="529">
        <v>0.15</v>
      </c>
      <c r="K859" s="529">
        <f t="shared" si="122"/>
        <v>6779.85</v>
      </c>
      <c r="L859" s="427"/>
      <c r="M859" s="429"/>
    </row>
    <row r="860" spans="1:13" x14ac:dyDescent="0.25">
      <c r="A860" s="526"/>
      <c r="B860" s="473">
        <v>42702</v>
      </c>
      <c r="C860" s="427">
        <v>500</v>
      </c>
      <c r="D860" s="428">
        <v>16.059999999999999</v>
      </c>
      <c r="E860" s="429">
        <v>0</v>
      </c>
      <c r="F860" s="429">
        <f t="shared" si="125"/>
        <v>8029.9999999999991</v>
      </c>
      <c r="G860" s="426">
        <v>42769</v>
      </c>
      <c r="H860" s="527">
        <v>300</v>
      </c>
      <c r="I860" s="528">
        <v>17.32</v>
      </c>
      <c r="J860" s="529">
        <v>0.11</v>
      </c>
      <c r="K860" s="529">
        <f t="shared" si="122"/>
        <v>5195.8900000000003</v>
      </c>
      <c r="L860" s="427"/>
      <c r="M860" s="429"/>
    </row>
    <row r="861" spans="1:13" x14ac:dyDescent="0.25">
      <c r="A861" s="526"/>
      <c r="B861" s="473">
        <v>42702</v>
      </c>
      <c r="C861" s="427">
        <v>200</v>
      </c>
      <c r="D861" s="428">
        <v>15.8</v>
      </c>
      <c r="E861" s="429">
        <v>0</v>
      </c>
      <c r="F861" s="429">
        <f t="shared" si="125"/>
        <v>3160</v>
      </c>
      <c r="G861" s="426">
        <v>42781</v>
      </c>
      <c r="H861" s="443">
        <v>600</v>
      </c>
      <c r="I861" s="428">
        <v>16.52</v>
      </c>
      <c r="J861" s="429">
        <v>0.22</v>
      </c>
      <c r="K861" s="429">
        <f t="shared" si="122"/>
        <v>9911.7800000000007</v>
      </c>
      <c r="L861" s="427"/>
      <c r="M861" s="429"/>
    </row>
    <row r="862" spans="1:13" x14ac:dyDescent="0.25">
      <c r="A862" s="526"/>
      <c r="B862" s="473">
        <v>42702</v>
      </c>
      <c r="C862" s="427">
        <v>300</v>
      </c>
      <c r="D862" s="428">
        <v>15.65</v>
      </c>
      <c r="E862" s="429">
        <v>0</v>
      </c>
      <c r="F862" s="429">
        <f t="shared" si="125"/>
        <v>4695</v>
      </c>
      <c r="G862" s="426">
        <v>42781</v>
      </c>
      <c r="H862" s="443">
        <v>300</v>
      </c>
      <c r="I862" s="428">
        <v>16.440000000000001</v>
      </c>
      <c r="J862" s="429">
        <v>0.11</v>
      </c>
      <c r="K862" s="429">
        <f t="shared" si="122"/>
        <v>4931.8900000000003</v>
      </c>
      <c r="L862" s="427"/>
      <c r="M862" s="429"/>
    </row>
    <row r="863" spans="1:13" x14ac:dyDescent="0.25">
      <c r="A863" s="427"/>
      <c r="B863" s="473">
        <v>42703</v>
      </c>
      <c r="C863" s="427">
        <v>300</v>
      </c>
      <c r="D863" s="428">
        <v>14.78</v>
      </c>
      <c r="E863" s="429">
        <v>0</v>
      </c>
      <c r="F863" s="429">
        <f t="shared" si="125"/>
        <v>4434</v>
      </c>
      <c r="G863" s="426">
        <v>42782</v>
      </c>
      <c r="H863" s="443">
        <v>300</v>
      </c>
      <c r="I863" s="428">
        <v>17</v>
      </c>
      <c r="J863" s="429">
        <v>0.11</v>
      </c>
      <c r="K863" s="429">
        <f t="shared" si="122"/>
        <v>5099.8900000000003</v>
      </c>
      <c r="L863" s="427"/>
      <c r="M863" s="429"/>
    </row>
    <row r="864" spans="1:13" x14ac:dyDescent="0.25">
      <c r="A864" s="427"/>
      <c r="B864" s="473">
        <v>42705</v>
      </c>
      <c r="C864" s="427">
        <v>350</v>
      </c>
      <c r="D864" s="428">
        <v>17.600000000000001</v>
      </c>
      <c r="E864" s="429">
        <v>0</v>
      </c>
      <c r="F864" s="429">
        <f t="shared" si="125"/>
        <v>6160.0000000000009</v>
      </c>
      <c r="G864" s="427"/>
      <c r="H864" s="443"/>
      <c r="I864" s="428"/>
      <c r="J864" s="429"/>
      <c r="K864" s="429"/>
      <c r="L864" s="427"/>
      <c r="M864" s="429"/>
    </row>
    <row r="865" spans="1:13" x14ac:dyDescent="0.25">
      <c r="A865" s="427"/>
      <c r="B865" s="473">
        <v>42711</v>
      </c>
      <c r="C865" s="427">
        <v>500</v>
      </c>
      <c r="D865" s="428">
        <v>18.12</v>
      </c>
      <c r="E865" s="429">
        <v>0</v>
      </c>
      <c r="F865" s="429">
        <f t="shared" si="125"/>
        <v>9060</v>
      </c>
      <c r="G865" s="427"/>
      <c r="H865" s="443"/>
      <c r="I865" s="428"/>
      <c r="J865" s="429"/>
      <c r="K865" s="429"/>
      <c r="L865" s="427"/>
      <c r="M865" s="429"/>
    </row>
    <row r="866" spans="1:13" x14ac:dyDescent="0.25">
      <c r="A866" s="427"/>
      <c r="B866" s="473">
        <v>42713</v>
      </c>
      <c r="C866" s="427">
        <v>500</v>
      </c>
      <c r="D866" s="428">
        <v>18.12</v>
      </c>
      <c r="E866" s="429">
        <v>0</v>
      </c>
      <c r="F866" s="429">
        <f t="shared" si="125"/>
        <v>9060</v>
      </c>
      <c r="G866" s="427"/>
      <c r="H866" s="443"/>
      <c r="I866" s="428"/>
      <c r="J866" s="429"/>
      <c r="K866" s="429"/>
      <c r="L866" s="427"/>
      <c r="M866" s="429"/>
    </row>
    <row r="867" spans="1:13" x14ac:dyDescent="0.25">
      <c r="A867" s="427"/>
      <c r="B867" s="473">
        <v>42718</v>
      </c>
      <c r="C867" s="427">
        <v>200</v>
      </c>
      <c r="D867" s="428">
        <v>18.73</v>
      </c>
      <c r="E867" s="429">
        <v>-1</v>
      </c>
      <c r="F867" s="429">
        <f t="shared" si="125"/>
        <v>3745</v>
      </c>
      <c r="G867" s="427"/>
      <c r="H867" s="443"/>
      <c r="I867" s="428"/>
      <c r="J867" s="429"/>
      <c r="K867" s="429"/>
      <c r="L867" s="427"/>
      <c r="M867" s="429"/>
    </row>
    <row r="868" spans="1:13" x14ac:dyDescent="0.25">
      <c r="A868" s="427"/>
      <c r="B868" s="473">
        <v>42733</v>
      </c>
      <c r="C868" s="427">
        <v>1000</v>
      </c>
      <c r="D868" s="428">
        <v>17.64</v>
      </c>
      <c r="E868" s="429">
        <v>-1.5</v>
      </c>
      <c r="F868" s="429">
        <f t="shared" si="125"/>
        <v>17638.5</v>
      </c>
      <c r="G868" s="427"/>
      <c r="H868" s="443"/>
      <c r="I868" s="428"/>
      <c r="J868" s="429"/>
      <c r="K868" s="429"/>
      <c r="L868" s="427"/>
      <c r="M868" s="429"/>
    </row>
    <row r="869" spans="1:13" x14ac:dyDescent="0.25">
      <c r="A869" s="427"/>
      <c r="B869" s="473">
        <v>42734</v>
      </c>
      <c r="C869" s="427">
        <v>1000</v>
      </c>
      <c r="D869" s="428">
        <v>17.329999999999998</v>
      </c>
      <c r="E869" s="429">
        <v>0</v>
      </c>
      <c r="F869" s="429">
        <f t="shared" si="125"/>
        <v>17330</v>
      </c>
      <c r="G869" s="427"/>
      <c r="H869" s="443"/>
      <c r="I869" s="428"/>
      <c r="J869" s="429"/>
      <c r="K869" s="429"/>
      <c r="L869" s="427"/>
      <c r="M869" s="429"/>
    </row>
    <row r="870" spans="1:13" x14ac:dyDescent="0.25">
      <c r="A870" s="427"/>
      <c r="B870" s="473">
        <v>42741</v>
      </c>
      <c r="C870" s="427">
        <v>500</v>
      </c>
      <c r="D870" s="428">
        <v>17.88</v>
      </c>
      <c r="E870" s="429">
        <v>0</v>
      </c>
      <c r="F870" s="429">
        <f t="shared" si="125"/>
        <v>8940</v>
      </c>
      <c r="G870" s="427"/>
      <c r="H870" s="443"/>
      <c r="I870" s="428"/>
      <c r="J870" s="429"/>
      <c r="K870" s="429"/>
      <c r="L870" s="427"/>
      <c r="M870" s="429"/>
    </row>
    <row r="871" spans="1:13" x14ac:dyDescent="0.25">
      <c r="A871" s="427"/>
      <c r="B871" s="473">
        <v>42748</v>
      </c>
      <c r="C871" s="427">
        <v>500</v>
      </c>
      <c r="D871" s="428">
        <v>17.260000000000002</v>
      </c>
      <c r="E871" s="429">
        <v>0</v>
      </c>
      <c r="F871" s="429">
        <f t="shared" si="125"/>
        <v>8630</v>
      </c>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525"/>
      <c r="B874" s="473"/>
      <c r="C874" s="427"/>
      <c r="D874" s="428"/>
      <c r="E874" s="429"/>
      <c r="F874" s="429"/>
      <c r="G874" s="427"/>
      <c r="H874" s="443"/>
      <c r="I874" s="428"/>
      <c r="J874" s="429"/>
      <c r="K874" s="429"/>
      <c r="L874" s="427"/>
      <c r="M874" s="429"/>
    </row>
    <row r="875" spans="1:13" x14ac:dyDescent="0.25">
      <c r="A875" s="525"/>
      <c r="B875" s="473"/>
      <c r="C875" s="427"/>
      <c r="D875" s="428"/>
      <c r="E875" s="429"/>
      <c r="F875" s="429"/>
      <c r="G875" s="427"/>
      <c r="H875" s="443"/>
      <c r="I875" s="428"/>
      <c r="J875" s="429"/>
      <c r="K875" s="429"/>
      <c r="L875" s="427"/>
      <c r="M875" s="429"/>
    </row>
    <row r="876" spans="1:13" x14ac:dyDescent="0.25">
      <c r="A876" s="525"/>
      <c r="B876" s="473"/>
      <c r="C876" s="427"/>
      <c r="D876" s="428"/>
      <c r="E876" s="429"/>
      <c r="F876" s="429"/>
      <c r="G876" s="427"/>
      <c r="H876" s="443"/>
      <c r="I876" s="428"/>
      <c r="J876" s="429"/>
      <c r="K876" s="429"/>
      <c r="L876" s="427"/>
      <c r="M876" s="429"/>
    </row>
    <row r="877" spans="1:13" x14ac:dyDescent="0.25">
      <c r="A877" s="525"/>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45" t="s">
        <v>81</v>
      </c>
      <c r="B895" s="530"/>
      <c r="C895" s="468">
        <f>SUM(C634:C894)</f>
        <v>133812</v>
      </c>
      <c r="D895" s="447"/>
      <c r="E895" s="447"/>
      <c r="F895" s="447">
        <f>SUM(F634:F894)</f>
        <v>1899450.8389999999</v>
      </c>
      <c r="G895" s="446"/>
      <c r="H895" s="468">
        <f>SUM(H634:H894)</f>
        <v>133812</v>
      </c>
      <c r="I895" s="531"/>
      <c r="J895" s="447"/>
      <c r="K895" s="447">
        <f>SUM(K634:K894)</f>
        <v>1911314.2100000016</v>
      </c>
      <c r="L895" s="446"/>
      <c r="M895" s="447">
        <f>SUM(M634:M644)</f>
        <v>2752.2000000000003</v>
      </c>
    </row>
    <row r="896" spans="1:13" ht="15.75" thickBot="1" x14ac:dyDescent="0.3">
      <c r="A896" s="448" t="s">
        <v>191</v>
      </c>
      <c r="B896" s="532"/>
      <c r="C896" s="450">
        <f>SumByColor($A$130, C634:C894)</f>
        <v>0</v>
      </c>
      <c r="D896" s="450"/>
      <c r="E896" s="450"/>
      <c r="F896" s="451">
        <f>SumByColor($A$130, F634:F894)</f>
        <v>0</v>
      </c>
      <c r="G896" s="450"/>
      <c r="H896" s="450">
        <f>SumByColor($A$130, H634:H894)</f>
        <v>0</v>
      </c>
      <c r="I896" s="450"/>
      <c r="J896" s="451"/>
      <c r="K896" s="451">
        <f>SumByColor($A$130, K634:K894)</f>
        <v>0</v>
      </c>
      <c r="L896" s="450"/>
      <c r="M896" s="451">
        <f>SumByColor($A$130, M634:M894)</f>
        <v>0</v>
      </c>
    </row>
    <row r="897" spans="1:13" x14ac:dyDescent="0.25">
      <c r="A897" s="427"/>
      <c r="B897" s="473"/>
      <c r="C897" s="427"/>
      <c r="D897" s="428"/>
      <c r="E897" s="429"/>
      <c r="F897" s="429"/>
      <c r="G897" s="427"/>
      <c r="H897" s="443"/>
      <c r="I897" s="428"/>
      <c r="J897" s="429"/>
      <c r="K897" s="429"/>
      <c r="L897" s="427"/>
      <c r="M897" s="429"/>
    </row>
  </sheetData>
  <mergeCells count="5">
    <mergeCell ref="O23:P23"/>
    <mergeCell ref="A80:A82"/>
    <mergeCell ref="A87:A90"/>
    <mergeCell ref="A96:A99"/>
    <mergeCell ref="A100:A104"/>
  </mergeCells>
  <conditionalFormatting sqref="F380:F398 H380:H398 H533 F533 H604:H628 F604:F628 F152:F241 H152:H241 H294:H298 F294:F298 K134:K304 F308:F311 H308:H311 K309:K311 H321:H323 F321:F323 K321:K323 K369:K370 F369:F370 H369:H370">
    <cfRule type="expression" dxfId="2742" priority="235">
      <formula>F134&gt;0</formula>
    </cfRule>
    <cfRule type="expression" dxfId="2741" priority="236">
      <formula>F134&lt;0</formula>
    </cfRule>
  </conditionalFormatting>
  <conditionalFormatting sqref="O24:O61">
    <cfRule type="colorScale" priority="233">
      <colorScale>
        <cfvo type="min"/>
        <cfvo type="percentile" val="50"/>
        <cfvo type="max"/>
        <color rgb="FFF8696B"/>
        <color rgb="FFFFEB84"/>
        <color rgb="FF63BE7B"/>
      </colorScale>
    </cfRule>
  </conditionalFormatting>
  <conditionalFormatting sqref="P24:P61">
    <cfRule type="colorScale" priority="232">
      <colorScale>
        <cfvo type="min"/>
        <cfvo type="percentile" val="50"/>
        <cfvo type="max"/>
        <color rgb="FFF8696B"/>
        <color rgb="FFFFEB84"/>
        <color rgb="FF63BE7B"/>
      </colorScale>
    </cfRule>
  </conditionalFormatting>
  <conditionalFormatting sqref="Z89:Z1048576">
    <cfRule type="dataBar" priority="23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0">
      <iconSet iconSet="3Arrows">
        <cfvo type="percent" val="0"/>
        <cfvo type="num" val="0"/>
        <cfvo type="num" val="0"/>
      </iconSet>
    </cfRule>
  </conditionalFormatting>
  <conditionalFormatting sqref="F373:F379">
    <cfRule type="expression" dxfId="2740" priority="228">
      <formula>F373&gt;0</formula>
    </cfRule>
    <cfRule type="expression" dxfId="2739" priority="229">
      <formula>F373&lt;0</formula>
    </cfRule>
  </conditionalFormatting>
  <conditionalFormatting sqref="H373:H379">
    <cfRule type="expression" dxfId="2738" priority="224">
      <formula>H373&gt;0</formula>
    </cfRule>
    <cfRule type="expression" dxfId="2737" priority="225">
      <formula>H373&lt;0</formula>
    </cfRule>
  </conditionalFormatting>
  <conditionalFormatting sqref="Q8">
    <cfRule type="expression" dxfId="2736" priority="210">
      <formula>Q8&gt;0</formula>
    </cfRule>
    <cfRule type="expression" dxfId="2735" priority="211">
      <formula>Q8&lt;0</formula>
    </cfRule>
  </conditionalFormatting>
  <conditionalFormatting sqref="Q7">
    <cfRule type="expression" dxfId="2734" priority="212">
      <formula>Q7&gt;0</formula>
    </cfRule>
    <cfRule type="expression" dxfId="2733" priority="213">
      <formula>Q7&lt;0</formula>
    </cfRule>
  </conditionalFormatting>
  <conditionalFormatting sqref="F481:F487">
    <cfRule type="expression" dxfId="2732" priority="184">
      <formula>F481&gt;0</formula>
    </cfRule>
    <cfRule type="expression" dxfId="2731" priority="185">
      <formula>F481&lt;0</formula>
    </cfRule>
  </conditionalFormatting>
  <conditionalFormatting sqref="F406:F424 H406:H424">
    <cfRule type="expression" dxfId="2730" priority="206">
      <formula>F406&gt;0</formula>
    </cfRule>
    <cfRule type="expression" dxfId="2729" priority="207">
      <formula>F406&lt;0</formula>
    </cfRule>
  </conditionalFormatting>
  <conditionalFormatting sqref="F399:F405">
    <cfRule type="expression" dxfId="2728" priority="204">
      <formula>F399&gt;0</formula>
    </cfRule>
    <cfRule type="expression" dxfId="2727" priority="205">
      <formula>F399&lt;0</formula>
    </cfRule>
  </conditionalFormatting>
  <conditionalFormatting sqref="H399:H405">
    <cfRule type="expression" dxfId="2726" priority="202">
      <formula>H399&gt;0</formula>
    </cfRule>
    <cfRule type="expression" dxfId="2725" priority="203">
      <formula>H399&lt;0</formula>
    </cfRule>
  </conditionalFormatting>
  <conditionalFormatting sqref="F432:F450 H432:H450">
    <cfRule type="expression" dxfId="2724" priority="200">
      <formula>F432&gt;0</formula>
    </cfRule>
    <cfRule type="expression" dxfId="2723" priority="201">
      <formula>F432&lt;0</formula>
    </cfRule>
  </conditionalFormatting>
  <conditionalFormatting sqref="F425:F431">
    <cfRule type="expression" dxfId="2722" priority="198">
      <formula>F425&gt;0</formula>
    </cfRule>
    <cfRule type="expression" dxfId="2721" priority="199">
      <formula>F425&lt;0</formula>
    </cfRule>
  </conditionalFormatting>
  <conditionalFormatting sqref="H425:H431">
    <cfRule type="expression" dxfId="2720" priority="196">
      <formula>H425&gt;0</formula>
    </cfRule>
    <cfRule type="expression" dxfId="2719" priority="197">
      <formula>H425&lt;0</formula>
    </cfRule>
  </conditionalFormatting>
  <conditionalFormatting sqref="F458:F475 H458:H475">
    <cfRule type="expression" dxfId="2718" priority="194">
      <formula>F458&gt;0</formula>
    </cfRule>
    <cfRule type="expression" dxfId="2717" priority="195">
      <formula>F458&lt;0</formula>
    </cfRule>
  </conditionalFormatting>
  <conditionalFormatting sqref="F451:F457">
    <cfRule type="expression" dxfId="2716" priority="192">
      <formula>F451&gt;0</formula>
    </cfRule>
    <cfRule type="expression" dxfId="2715" priority="193">
      <formula>F451&lt;0</formula>
    </cfRule>
  </conditionalFormatting>
  <conditionalFormatting sqref="H451:H457">
    <cfRule type="expression" dxfId="2714" priority="190">
      <formula>H451&gt;0</formula>
    </cfRule>
    <cfRule type="expression" dxfId="2713" priority="191">
      <formula>H451&lt;0</formula>
    </cfRule>
  </conditionalFormatting>
  <conditionalFormatting sqref="F476:F480 H476:H480">
    <cfRule type="expression" dxfId="2712" priority="188">
      <formula>F476&gt;0</formula>
    </cfRule>
    <cfRule type="expression" dxfId="2711" priority="189">
      <formula>F476&lt;0</formula>
    </cfRule>
  </conditionalFormatting>
  <conditionalFormatting sqref="F488:F503 H488:H503">
    <cfRule type="expression" dxfId="2710" priority="186">
      <formula>F488&gt;0</formula>
    </cfRule>
    <cfRule type="expression" dxfId="2709" priority="187">
      <formula>F488&lt;0</formula>
    </cfRule>
  </conditionalFormatting>
  <conditionalFormatting sqref="H481:H487">
    <cfRule type="expression" dxfId="2708" priority="182">
      <formula>H481&gt;0</formula>
    </cfRule>
    <cfRule type="expression" dxfId="2707" priority="183">
      <formula>H481&lt;0</formula>
    </cfRule>
  </conditionalFormatting>
  <conditionalFormatting sqref="F504 H504">
    <cfRule type="expression" dxfId="2706" priority="180">
      <formula>F504&gt;0</formula>
    </cfRule>
    <cfRule type="expression" dxfId="2705" priority="181">
      <formula>F504&lt;0</formula>
    </cfRule>
  </conditionalFormatting>
  <conditionalFormatting sqref="F505:F509 H505:H509">
    <cfRule type="expression" dxfId="2704" priority="178">
      <formula>F505&gt;0</formula>
    </cfRule>
    <cfRule type="expression" dxfId="2703" priority="179">
      <formula>F505&lt;0</formula>
    </cfRule>
  </conditionalFormatting>
  <conditionalFormatting sqref="F517:F532 H517:H532">
    <cfRule type="expression" dxfId="2702" priority="176">
      <formula>F517&gt;0</formula>
    </cfRule>
    <cfRule type="expression" dxfId="2701" priority="177">
      <formula>F517&lt;0</formula>
    </cfRule>
  </conditionalFormatting>
  <conditionalFormatting sqref="F510:F516">
    <cfRule type="expression" dxfId="2700" priority="174">
      <formula>F510&gt;0</formula>
    </cfRule>
    <cfRule type="expression" dxfId="2699" priority="175">
      <formula>F510&lt;0</formula>
    </cfRule>
  </conditionalFormatting>
  <conditionalFormatting sqref="H510:H516">
    <cfRule type="expression" dxfId="2698" priority="172">
      <formula>H510&gt;0</formula>
    </cfRule>
    <cfRule type="expression" dxfId="2697" priority="173">
      <formula>H510&lt;0</formula>
    </cfRule>
  </conditionalFormatting>
  <conditionalFormatting sqref="F534:F539 H534:H539">
    <cfRule type="expression" dxfId="2696" priority="170">
      <formula>F534&gt;0</formula>
    </cfRule>
    <cfRule type="expression" dxfId="2695" priority="171">
      <formula>F534&lt;0</formula>
    </cfRule>
  </conditionalFormatting>
  <conditionalFormatting sqref="F540 H540">
    <cfRule type="expression" dxfId="2694" priority="168">
      <formula>F540&gt;0</formula>
    </cfRule>
    <cfRule type="expression" dxfId="2693" priority="169">
      <formula>F540&lt;0</formula>
    </cfRule>
  </conditionalFormatting>
  <conditionalFormatting sqref="F541:F545 H541:H545">
    <cfRule type="expression" dxfId="2692" priority="166">
      <formula>F541&gt;0</formula>
    </cfRule>
    <cfRule type="expression" dxfId="2691" priority="167">
      <formula>F541&lt;0</formula>
    </cfRule>
  </conditionalFormatting>
  <conditionalFormatting sqref="F553:F568 H553:H568">
    <cfRule type="expression" dxfId="2690" priority="164">
      <formula>F553&gt;0</formula>
    </cfRule>
    <cfRule type="expression" dxfId="2689" priority="165">
      <formula>F553&lt;0</formula>
    </cfRule>
  </conditionalFormatting>
  <conditionalFormatting sqref="F546:F552">
    <cfRule type="expression" dxfId="2688" priority="162">
      <formula>F546&gt;0</formula>
    </cfRule>
    <cfRule type="expression" dxfId="2687" priority="163">
      <formula>F546&lt;0</formula>
    </cfRule>
  </conditionalFormatting>
  <conditionalFormatting sqref="H546:H552">
    <cfRule type="expression" dxfId="2686" priority="160">
      <formula>H546&gt;0</formula>
    </cfRule>
    <cfRule type="expression" dxfId="2685" priority="161">
      <formula>H546&lt;0</formula>
    </cfRule>
  </conditionalFormatting>
  <conditionalFormatting sqref="F569:F574 H569:H574">
    <cfRule type="expression" dxfId="2684" priority="158">
      <formula>F569&gt;0</formula>
    </cfRule>
    <cfRule type="expression" dxfId="2683" priority="159">
      <formula>F569&lt;0</formula>
    </cfRule>
  </conditionalFormatting>
  <conditionalFormatting sqref="F575 H575">
    <cfRule type="expression" dxfId="2682" priority="156">
      <formula>F575&gt;0</formula>
    </cfRule>
    <cfRule type="expression" dxfId="2681" priority="157">
      <formula>F575&lt;0</formula>
    </cfRule>
  </conditionalFormatting>
  <conditionalFormatting sqref="F576:F580 H576:H580">
    <cfRule type="expression" dxfId="2680" priority="154">
      <formula>F576&gt;0</formula>
    </cfRule>
    <cfRule type="expression" dxfId="2679" priority="155">
      <formula>F576&lt;0</formula>
    </cfRule>
  </conditionalFormatting>
  <conditionalFormatting sqref="F588:F603 H588:H603">
    <cfRule type="expression" dxfId="2678" priority="152">
      <formula>F588&gt;0</formula>
    </cfRule>
    <cfRule type="expression" dxfId="2677" priority="153">
      <formula>F588&lt;0</formula>
    </cfRule>
  </conditionalFormatting>
  <conditionalFormatting sqref="F581:F587">
    <cfRule type="expression" dxfId="2676" priority="150">
      <formula>F581&gt;0</formula>
    </cfRule>
    <cfRule type="expression" dxfId="2675" priority="151">
      <formula>F581&lt;0</formula>
    </cfRule>
  </conditionalFormatting>
  <conditionalFormatting sqref="H581:H587">
    <cfRule type="expression" dxfId="2674" priority="148">
      <formula>H581&gt;0</formula>
    </cfRule>
    <cfRule type="expression" dxfId="2673" priority="149">
      <formula>H581&lt;0</formula>
    </cfRule>
  </conditionalFormatting>
  <conditionalFormatting sqref="M632">
    <cfRule type="expression" dxfId="2672" priority="146">
      <formula>M632&gt;0</formula>
    </cfRule>
    <cfRule type="expression" dxfId="2671" priority="147">
      <formula>M632&lt;0</formula>
    </cfRule>
  </conditionalFormatting>
  <conditionalFormatting sqref="F140:F151">
    <cfRule type="expression" dxfId="2670" priority="142">
      <formula>F140&gt;0</formula>
    </cfRule>
    <cfRule type="expression" dxfId="2669" priority="143">
      <formula>F140&lt;0</formula>
    </cfRule>
  </conditionalFormatting>
  <conditionalFormatting sqref="H140:H151">
    <cfRule type="expression" dxfId="2668" priority="140">
      <formula>H140&gt;0</formula>
    </cfRule>
    <cfRule type="expression" dxfId="2667" priority="141">
      <formula>H140&lt;0</formula>
    </cfRule>
  </conditionalFormatting>
  <conditionalFormatting sqref="F134:F139 H134:H139">
    <cfRule type="expression" dxfId="2666" priority="138">
      <formula>F134&gt;0</formula>
    </cfRule>
    <cfRule type="expression" dxfId="2665" priority="139">
      <formula>F134&lt;0</formula>
    </cfRule>
  </conditionalFormatting>
  <conditionalFormatting sqref="J136">
    <cfRule type="expression" dxfId="2664" priority="136">
      <formula>J136&gt;0</formula>
    </cfRule>
    <cfRule type="expression" dxfId="2663" priority="137">
      <formula>J136&lt;0</formula>
    </cfRule>
  </conditionalFormatting>
  <conditionalFormatting sqref="J137:J143">
    <cfRule type="expression" dxfId="2662" priority="134">
      <formula>J137&gt;0</formula>
    </cfRule>
    <cfRule type="expression" dxfId="2661" priority="135">
      <formula>J137&lt;0</formula>
    </cfRule>
  </conditionalFormatting>
  <conditionalFormatting sqref="L136:L218 L225 L227">
    <cfRule type="expression" dxfId="2660" priority="130">
      <formula>L136&gt;0</formula>
    </cfRule>
    <cfRule type="expression" dxfId="2659" priority="131">
      <formula>L136&lt;0</formula>
    </cfRule>
  </conditionalFormatting>
  <conditionalFormatting sqref="Q10">
    <cfRule type="expression" dxfId="2658" priority="128">
      <formula>Q10&gt;0</formula>
    </cfRule>
    <cfRule type="expression" dxfId="2657" priority="129">
      <formula>Q10&lt;0</formula>
    </cfRule>
  </conditionalFormatting>
  <conditionalFormatting sqref="H247:H249 F247:F249">
    <cfRule type="expression" dxfId="2656" priority="125">
      <formula>F247&gt;0</formula>
    </cfRule>
    <cfRule type="expression" dxfId="2655" priority="126">
      <formula>F247&lt;0</formula>
    </cfRule>
  </conditionalFormatting>
  <conditionalFormatting sqref="H243:H245 F243:F245">
    <cfRule type="expression" dxfId="2654" priority="123">
      <formula>F243&gt;0</formula>
    </cfRule>
    <cfRule type="expression" dxfId="2653" priority="124">
      <formula>F243&lt;0</formula>
    </cfRule>
  </conditionalFormatting>
  <conditionalFormatting sqref="H242 F242">
    <cfRule type="expression" dxfId="2652" priority="121">
      <formula>F242&gt;0</formula>
    </cfRule>
    <cfRule type="expression" dxfId="2651" priority="122">
      <formula>F242&lt;0</formula>
    </cfRule>
  </conditionalFormatting>
  <conditionalFormatting sqref="H246 F246">
    <cfRule type="expression" dxfId="2650" priority="119">
      <formula>F246&gt;0</formula>
    </cfRule>
    <cfRule type="expression" dxfId="2649" priority="120">
      <formula>F246&lt;0</formula>
    </cfRule>
  </conditionalFormatting>
  <conditionalFormatting sqref="H252:H255 F252:F255">
    <cfRule type="expression" dxfId="2648" priority="115">
      <formula>F252&gt;0</formula>
    </cfRule>
    <cfRule type="expression" dxfId="2647" priority="116">
      <formula>F252&lt;0</formula>
    </cfRule>
  </conditionalFormatting>
  <conditionalFormatting sqref="H250:H251 F250:F251">
    <cfRule type="expression" dxfId="2646" priority="113">
      <formula>F250&gt;0</formula>
    </cfRule>
    <cfRule type="expression" dxfId="2645" priority="114">
      <formula>F250&lt;0</formula>
    </cfRule>
  </conditionalFormatting>
  <conditionalFormatting sqref="H277 F277">
    <cfRule type="expression" dxfId="2644" priority="111">
      <formula>F277&gt;0</formula>
    </cfRule>
    <cfRule type="expression" dxfId="2643" priority="112">
      <formula>F277&lt;0</formula>
    </cfRule>
  </conditionalFormatting>
  <conditionalFormatting sqref="H258:H260 F258:F260">
    <cfRule type="expression" dxfId="2642" priority="109">
      <formula>F258&gt;0</formula>
    </cfRule>
    <cfRule type="expression" dxfId="2641" priority="110">
      <formula>F258&lt;0</formula>
    </cfRule>
  </conditionalFormatting>
  <conditionalFormatting sqref="H256:H257 F256:F257">
    <cfRule type="expression" dxfId="2640" priority="107">
      <formula>F256&gt;0</formula>
    </cfRule>
    <cfRule type="expression" dxfId="2639" priority="108">
      <formula>F256&lt;0</formula>
    </cfRule>
  </conditionalFormatting>
  <conditionalFormatting sqref="H270:H272 F270:F272">
    <cfRule type="expression" dxfId="2638" priority="105">
      <formula>F270&gt;0</formula>
    </cfRule>
    <cfRule type="expression" dxfId="2637" priority="106">
      <formula>F270&lt;0</formula>
    </cfRule>
  </conditionalFormatting>
  <conditionalFormatting sqref="H269 F269">
    <cfRule type="expression" dxfId="2636" priority="103">
      <formula>F269&gt;0</formula>
    </cfRule>
    <cfRule type="expression" dxfId="2635" priority="104">
      <formula>F269&lt;0</formula>
    </cfRule>
  </conditionalFormatting>
  <conditionalFormatting sqref="H266:H268 F266:F268">
    <cfRule type="expression" dxfId="2634" priority="101">
      <formula>F266&gt;0</formula>
    </cfRule>
    <cfRule type="expression" dxfId="2633" priority="102">
      <formula>F266&lt;0</formula>
    </cfRule>
  </conditionalFormatting>
  <conditionalFormatting sqref="H265 F265">
    <cfRule type="expression" dxfId="2632" priority="99">
      <formula>F265&gt;0</formula>
    </cfRule>
    <cfRule type="expression" dxfId="2631" priority="100">
      <formula>F265&lt;0</formula>
    </cfRule>
  </conditionalFormatting>
  <conditionalFormatting sqref="H262:H264 F262:F264">
    <cfRule type="expression" dxfId="2630" priority="97">
      <formula>F262&gt;0</formula>
    </cfRule>
    <cfRule type="expression" dxfId="2629" priority="98">
      <formula>F262&lt;0</formula>
    </cfRule>
  </conditionalFormatting>
  <conditionalFormatting sqref="H261 F261">
    <cfRule type="expression" dxfId="2628" priority="95">
      <formula>F261&gt;0</formula>
    </cfRule>
    <cfRule type="expression" dxfId="2627" priority="96">
      <formula>F261&lt;0</formula>
    </cfRule>
  </conditionalFormatting>
  <conditionalFormatting sqref="H274:H276 F274:F276">
    <cfRule type="expression" dxfId="2626" priority="93">
      <formula>F274&gt;0</formula>
    </cfRule>
    <cfRule type="expression" dxfId="2625" priority="94">
      <formula>F274&lt;0</formula>
    </cfRule>
  </conditionalFormatting>
  <conditionalFormatting sqref="H273 F273">
    <cfRule type="expression" dxfId="2624" priority="91">
      <formula>F273&gt;0</formula>
    </cfRule>
    <cfRule type="expression" dxfId="2623" priority="92">
      <formula>F273&lt;0</formula>
    </cfRule>
  </conditionalFormatting>
  <conditionalFormatting sqref="H281 F281">
    <cfRule type="expression" dxfId="2622" priority="87">
      <formula>F281&gt;0</formula>
    </cfRule>
    <cfRule type="expression" dxfId="2621" priority="88">
      <formula>F281&lt;0</formula>
    </cfRule>
  </conditionalFormatting>
  <conditionalFormatting sqref="H278:H280 F278:F280">
    <cfRule type="expression" dxfId="2620" priority="85">
      <formula>F278&gt;0</formula>
    </cfRule>
    <cfRule type="expression" dxfId="2619" priority="86">
      <formula>F278&lt;0</formula>
    </cfRule>
  </conditionalFormatting>
  <conditionalFormatting sqref="H292:H293 F292:F293">
    <cfRule type="expression" dxfId="2618" priority="83">
      <formula>F292&gt;0</formula>
    </cfRule>
    <cfRule type="expression" dxfId="2617" priority="84">
      <formula>F292&lt;0</formula>
    </cfRule>
  </conditionalFormatting>
  <conditionalFormatting sqref="H288:H291 F288:F291">
    <cfRule type="expression" dxfId="2616" priority="79">
      <formula>F288&gt;0</formula>
    </cfRule>
    <cfRule type="expression" dxfId="2615" priority="80">
      <formula>F288&lt;0</formula>
    </cfRule>
  </conditionalFormatting>
  <conditionalFormatting sqref="H286:H287 F286:F287">
    <cfRule type="expression" dxfId="2614" priority="77">
      <formula>F286&gt;0</formula>
    </cfRule>
    <cfRule type="expression" dxfId="2613" priority="78">
      <formula>F286&lt;0</formula>
    </cfRule>
  </conditionalFormatting>
  <conditionalFormatting sqref="H282:H285 F282:F285">
    <cfRule type="expression" dxfId="2612" priority="73">
      <formula>F282&gt;0</formula>
    </cfRule>
    <cfRule type="expression" dxfId="2611" priority="74">
      <formula>F282&lt;0</formula>
    </cfRule>
  </conditionalFormatting>
  <conditionalFormatting sqref="F301:F304 H301:H304">
    <cfRule type="expression" dxfId="2610" priority="71">
      <formula>F301&gt;0</formula>
    </cfRule>
    <cfRule type="expression" dxfId="2609" priority="72">
      <formula>F301&lt;0</formula>
    </cfRule>
  </conditionalFormatting>
  <conditionalFormatting sqref="F299:F300 H299:H300">
    <cfRule type="expression" dxfId="2608" priority="69">
      <formula>F299&gt;0</formula>
    </cfRule>
    <cfRule type="expression" dxfId="2607" priority="70">
      <formula>F299&lt;0</formula>
    </cfRule>
  </conditionalFormatting>
  <conditionalFormatting sqref="F305:F307 H305:H307 K305:K308">
    <cfRule type="expression" dxfId="2606" priority="63">
      <formula>F305&gt;0</formula>
    </cfRule>
    <cfRule type="expression" dxfId="2605" priority="64">
      <formula>F305&lt;0</formula>
    </cfRule>
  </conditionalFormatting>
  <conditionalFormatting sqref="H312:H314 F312:F314 K312:K315">
    <cfRule type="expression" dxfId="2604" priority="59">
      <formula>F312&gt;0</formula>
    </cfRule>
    <cfRule type="expression" dxfId="2603" priority="60">
      <formula>F312&lt;0</formula>
    </cfRule>
  </conditionalFormatting>
  <conditionalFormatting sqref="H315:H318 F315:F318 K316:K318">
    <cfRule type="expression" dxfId="2602" priority="57">
      <formula>F315&gt;0</formula>
    </cfRule>
    <cfRule type="expression" dxfId="2601" priority="58">
      <formula>F315&lt;0</formula>
    </cfRule>
  </conditionalFormatting>
  <conditionalFormatting sqref="H319:H320 F319:F320 K319:K320">
    <cfRule type="expression" dxfId="2600" priority="55">
      <formula>F319&gt;0</formula>
    </cfRule>
    <cfRule type="expression" dxfId="2599" priority="56">
      <formula>F319&lt;0</formula>
    </cfRule>
  </conditionalFormatting>
  <conditionalFormatting sqref="K336 F336 H336">
    <cfRule type="expression" dxfId="2598" priority="53">
      <formula>F336&gt;0</formula>
    </cfRule>
    <cfRule type="expression" dxfId="2597" priority="54">
      <formula>F336&lt;0</formula>
    </cfRule>
  </conditionalFormatting>
  <conditionalFormatting sqref="K324:K326 F324:F326 H324:H326">
    <cfRule type="expression" dxfId="2596" priority="51">
      <formula>F324&gt;0</formula>
    </cfRule>
    <cfRule type="expression" dxfId="2595" priority="52">
      <formula>F324&lt;0</formula>
    </cfRule>
  </conditionalFormatting>
  <conditionalFormatting sqref="F328:F330 H328:H330 K328:K330">
    <cfRule type="expression" dxfId="2594" priority="47">
      <formula>F328&gt;0</formula>
    </cfRule>
    <cfRule type="expression" dxfId="2593" priority="48">
      <formula>F328&lt;0</formula>
    </cfRule>
  </conditionalFormatting>
  <conditionalFormatting sqref="K327 F327 H327">
    <cfRule type="expression" dxfId="2592" priority="45">
      <formula>F327&gt;0</formula>
    </cfRule>
    <cfRule type="expression" dxfId="2591" priority="46">
      <formula>F327&lt;0</formula>
    </cfRule>
  </conditionalFormatting>
  <conditionalFormatting sqref="K331:K332 F331:F332 H331:H332">
    <cfRule type="expression" dxfId="2590" priority="43">
      <formula>F331&gt;0</formula>
    </cfRule>
    <cfRule type="expression" dxfId="2589" priority="44">
      <formula>F331&lt;0</formula>
    </cfRule>
  </conditionalFormatting>
  <conditionalFormatting sqref="K333:K335 F333:F335 H333:H335">
    <cfRule type="expression" dxfId="2588" priority="37">
      <formula>F333&gt;0</formula>
    </cfRule>
    <cfRule type="expression" dxfId="2587" priority="38">
      <formula>F333&lt;0</formula>
    </cfRule>
  </conditionalFormatting>
  <conditionalFormatting sqref="F341:F343 H341:H343">
    <cfRule type="expression" dxfId="2586" priority="35">
      <formula>F341&gt;0</formula>
    </cfRule>
    <cfRule type="expression" dxfId="2585" priority="36">
      <formula>F341&lt;0</formula>
    </cfRule>
  </conditionalFormatting>
  <conditionalFormatting sqref="F340 H340">
    <cfRule type="expression" dxfId="2584" priority="33">
      <formula>F340&gt;0</formula>
    </cfRule>
    <cfRule type="expression" dxfId="2583" priority="34">
      <formula>F340&lt;0</formula>
    </cfRule>
  </conditionalFormatting>
  <conditionalFormatting sqref="F337:F339 H337:H339 K337:K343">
    <cfRule type="expression" dxfId="2582" priority="31">
      <formula>F337&gt;0</formula>
    </cfRule>
    <cfRule type="expression" dxfId="2581" priority="32">
      <formula>F337&lt;0</formula>
    </cfRule>
  </conditionalFormatting>
  <conditionalFormatting sqref="K344 F344 H344">
    <cfRule type="expression" dxfId="2580" priority="29">
      <formula>F344&gt;0</formula>
    </cfRule>
    <cfRule type="expression" dxfId="2579" priority="30">
      <formula>F344&lt;0</formula>
    </cfRule>
  </conditionalFormatting>
  <conditionalFormatting sqref="K345:K347 F345:F347 H345:H347">
    <cfRule type="expression" dxfId="2578" priority="27">
      <formula>F345&gt;0</formula>
    </cfRule>
    <cfRule type="expression" dxfId="2577" priority="28">
      <formula>F345&lt;0</formula>
    </cfRule>
  </conditionalFormatting>
  <conditionalFormatting sqref="K352 F352 H352">
    <cfRule type="expression" dxfId="2576" priority="25">
      <formula>F352&gt;0</formula>
    </cfRule>
    <cfRule type="expression" dxfId="2575" priority="26">
      <formula>F352&lt;0</formula>
    </cfRule>
  </conditionalFormatting>
  <conditionalFormatting sqref="F349:F351 H349:H351 K349:K351">
    <cfRule type="expression" dxfId="2574" priority="23">
      <formula>F349&gt;0</formula>
    </cfRule>
    <cfRule type="expression" dxfId="2573" priority="24">
      <formula>F349&lt;0</formula>
    </cfRule>
  </conditionalFormatting>
  <conditionalFormatting sqref="K348 F348 H348">
    <cfRule type="expression" dxfId="2572" priority="21">
      <formula>F348&gt;0</formula>
    </cfRule>
    <cfRule type="expression" dxfId="2571" priority="22">
      <formula>F348&lt;0</formula>
    </cfRule>
  </conditionalFormatting>
  <conditionalFormatting sqref="F357:F359 H357:H359 K357:K359">
    <cfRule type="expression" dxfId="2570" priority="19">
      <formula>F357&gt;0</formula>
    </cfRule>
    <cfRule type="expression" dxfId="2569" priority="20">
      <formula>F357&lt;0</formula>
    </cfRule>
  </conditionalFormatting>
  <conditionalFormatting sqref="K356 F356 H356">
    <cfRule type="expression" dxfId="2568" priority="17">
      <formula>F356&gt;0</formula>
    </cfRule>
    <cfRule type="expression" dxfId="2567" priority="18">
      <formula>F356&lt;0</formula>
    </cfRule>
  </conditionalFormatting>
  <conditionalFormatting sqref="K353:K355 F353:F355 H353:H355">
    <cfRule type="expression" dxfId="2566" priority="15">
      <formula>F353&gt;0</formula>
    </cfRule>
    <cfRule type="expression" dxfId="2565" priority="16">
      <formula>F353&lt;0</formula>
    </cfRule>
  </conditionalFormatting>
  <conditionalFormatting sqref="K366 F366 H366">
    <cfRule type="expression" dxfId="2564" priority="13">
      <formula>F366&gt;0</formula>
    </cfRule>
    <cfRule type="expression" dxfId="2563" priority="14">
      <formula>F366&lt;0</formula>
    </cfRule>
  </conditionalFormatting>
  <conditionalFormatting sqref="K361 F361 H361">
    <cfRule type="expression" dxfId="2562" priority="11">
      <formula>F361&gt;0</formula>
    </cfRule>
    <cfRule type="expression" dxfId="2561" priority="12">
      <formula>F361&lt;0</formula>
    </cfRule>
  </conditionalFormatting>
  <conditionalFormatting sqref="K360 F360 H360">
    <cfRule type="expression" dxfId="2560" priority="9">
      <formula>F360&gt;0</formula>
    </cfRule>
    <cfRule type="expression" dxfId="2559" priority="10">
      <formula>F360&lt;0</formula>
    </cfRule>
  </conditionalFormatting>
  <conditionalFormatting sqref="F362:F364 H362:H364 K362:K364">
    <cfRule type="expression" dxfId="2558" priority="7">
      <formula>F362&gt;0</formula>
    </cfRule>
    <cfRule type="expression" dxfId="2557" priority="8">
      <formula>F362&lt;0</formula>
    </cfRule>
  </conditionalFormatting>
  <conditionalFormatting sqref="K365 F365 H365">
    <cfRule type="expression" dxfId="2556" priority="5">
      <formula>F365&gt;0</formula>
    </cfRule>
    <cfRule type="expression" dxfId="2555" priority="6">
      <formula>F365&lt;0</formula>
    </cfRule>
  </conditionalFormatting>
  <conditionalFormatting sqref="K367:K368 F367:F368 H367:H368">
    <cfRule type="expression" dxfId="2554" priority="1">
      <formula>F367&gt;0</formula>
    </cfRule>
    <cfRule type="expression" dxfId="2553" priority="2">
      <formula>F367&lt;0</formula>
    </cfRule>
  </conditionalFormatting>
  <hyperlinks>
    <hyperlink ref="A3" location="ACTIVE!A1" display="Back"/>
    <hyperlink ref="A63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477</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4" t="s">
        <v>78</v>
      </c>
      <c r="P20" s="884"/>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2" priority="27">
      <formula>Q7&gt;0</formula>
    </cfRule>
    <cfRule type="expression" dxfId="2551" priority="28">
      <formula>Q7&lt;0</formula>
    </cfRule>
  </conditionalFormatting>
  <conditionalFormatting sqref="Q8">
    <cfRule type="expression" dxfId="2550" priority="25">
      <formula>Q8&gt;0</formula>
    </cfRule>
    <cfRule type="expression" dxfId="2549" priority="26">
      <formula>Q8&lt;0</formula>
    </cfRule>
  </conditionalFormatting>
  <conditionalFormatting sqref="F25:F30 F34:F64">
    <cfRule type="expression" dxfId="2548" priority="23">
      <formula>F25&gt;0</formula>
    </cfRule>
    <cfRule type="expression" dxfId="2547" priority="24">
      <formula>F25&lt;0</formula>
    </cfRule>
  </conditionalFormatting>
  <conditionalFormatting sqref="H25:H30 H34:H64">
    <cfRule type="expression" dxfId="2546" priority="21">
      <formula>H25&gt;0</formula>
    </cfRule>
    <cfRule type="expression" dxfId="2545" priority="22">
      <formula>H25&lt;0</formula>
    </cfRule>
  </conditionalFormatting>
  <conditionalFormatting sqref="F89:F110">
    <cfRule type="expression" dxfId="2544" priority="19">
      <formula>F89&gt;0</formula>
    </cfRule>
    <cfRule type="expression" dxfId="2543" priority="20">
      <formula>F89&lt;0</formula>
    </cfRule>
  </conditionalFormatting>
  <conditionalFormatting sqref="H89:H110">
    <cfRule type="expression" dxfId="2542" priority="17">
      <formula>H89&gt;0</formula>
    </cfRule>
    <cfRule type="expression" dxfId="2541" priority="18">
      <formula>H89&lt;0</formula>
    </cfRule>
  </conditionalFormatting>
  <conditionalFormatting sqref="Q10">
    <cfRule type="expression" dxfId="2540" priority="15">
      <formula>Q10&gt;0</formula>
    </cfRule>
    <cfRule type="expression" dxfId="2539" priority="16">
      <formula>Q10&lt;0</formula>
    </cfRule>
  </conditionalFormatting>
  <conditionalFormatting sqref="J25:J38">
    <cfRule type="expression" dxfId="2538" priority="13">
      <formula>J25&gt;0</formula>
    </cfRule>
    <cfRule type="expression" dxfId="2537" priority="14">
      <formula>J25&lt;0</formula>
    </cfRule>
  </conditionalFormatting>
  <conditionalFormatting sqref="K25:K38">
    <cfRule type="expression" dxfId="2536" priority="11">
      <formula>K25&gt;0</formula>
    </cfRule>
    <cfRule type="expression" dxfId="2535" priority="12">
      <formula>K25&lt;0</formula>
    </cfRule>
  </conditionalFormatting>
  <conditionalFormatting sqref="L25:L38">
    <cfRule type="expression" dxfId="2534" priority="9">
      <formula>L25&gt;0</formula>
    </cfRule>
    <cfRule type="expression" dxfId="253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2" priority="7">
      <formula>F31&gt;0</formula>
    </cfRule>
    <cfRule type="expression" dxfId="2531" priority="8">
      <formula>F31&lt;0</formula>
    </cfRule>
  </conditionalFormatting>
  <conditionalFormatting sqref="H31:H33">
    <cfRule type="expression" dxfId="2530" priority="5">
      <formula>H31&gt;0</formula>
    </cfRule>
    <cfRule type="expression" dxfId="2529" priority="6">
      <formula>H31&lt;0</formula>
    </cfRule>
  </conditionalFormatting>
  <conditionalFormatting sqref="J61">
    <cfRule type="expression" dxfId="2528" priority="3">
      <formula>J61&gt;0</formula>
    </cfRule>
    <cfRule type="expression" dxfId="2527" priority="4">
      <formula>J61&lt;0</formula>
    </cfRule>
  </conditionalFormatting>
  <conditionalFormatting sqref="J62">
    <cfRule type="expression" dxfId="2526" priority="1">
      <formula>J62&gt;0</formula>
    </cfRule>
    <cfRule type="expression" dxfId="252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24" priority="39">
      <formula>F51&gt;0</formula>
    </cfRule>
    <cfRule type="expression" dxfId="2523" priority="40">
      <formula>F51&lt;0</formula>
    </cfRule>
  </conditionalFormatting>
  <conditionalFormatting sqref="Q7">
    <cfRule type="expression" dxfId="2522" priority="37">
      <formula>Q7&gt;0</formula>
    </cfRule>
    <cfRule type="expression" dxfId="2521" priority="38">
      <formula>Q7&lt;0</formula>
    </cfRule>
  </conditionalFormatting>
  <conditionalFormatting sqref="Q8">
    <cfRule type="expression" dxfId="2520" priority="35">
      <formula>Q8&gt;0</formula>
    </cfRule>
    <cfRule type="expression" dxfId="2519" priority="36">
      <formula>Q8&lt;0</formula>
    </cfRule>
  </conditionalFormatting>
  <conditionalFormatting sqref="F31:F49">
    <cfRule type="expression" dxfId="2518" priority="33">
      <formula>F31&gt;0</formula>
    </cfRule>
    <cfRule type="expression" dxfId="2517" priority="34">
      <formula>F31&lt;0</formula>
    </cfRule>
  </conditionalFormatting>
  <conditionalFormatting sqref="H31:H49">
    <cfRule type="expression" dxfId="2516" priority="31">
      <formula>H31&gt;0</formula>
    </cfRule>
    <cfRule type="expression" dxfId="2515" priority="32">
      <formula>H31&lt;0</formula>
    </cfRule>
  </conditionalFormatting>
  <conditionalFormatting sqref="Q10">
    <cfRule type="expression" dxfId="2514" priority="29">
      <formula>Q10&gt;0</formula>
    </cfRule>
    <cfRule type="expression" dxfId="2513" priority="30">
      <formula>Q10&lt;0</formula>
    </cfRule>
  </conditionalFormatting>
  <conditionalFormatting sqref="J25:J38">
    <cfRule type="expression" dxfId="2512" priority="27">
      <formula>J25&gt;0</formula>
    </cfRule>
    <cfRule type="expression" dxfId="2511" priority="28">
      <formula>J25&lt;0</formula>
    </cfRule>
  </conditionalFormatting>
  <conditionalFormatting sqref="K38">
    <cfRule type="expression" dxfId="2510" priority="25">
      <formula>K38&gt;0</formula>
    </cfRule>
    <cfRule type="expression" dxfId="2509" priority="26">
      <formula>K38&lt;0</formula>
    </cfRule>
  </conditionalFormatting>
  <conditionalFormatting sqref="L25:L38">
    <cfRule type="expression" dxfId="2508" priority="23">
      <formula>L25&gt;0</formula>
    </cfRule>
    <cfRule type="expression" dxfId="2507" priority="24">
      <formula>L25&lt;0</formula>
    </cfRule>
  </conditionalFormatting>
  <conditionalFormatting sqref="F95:F116">
    <cfRule type="expression" dxfId="2506" priority="21">
      <formula>F95&gt;0</formula>
    </cfRule>
    <cfRule type="expression" dxfId="2505" priority="22">
      <formula>F95&lt;0</formula>
    </cfRule>
  </conditionalFormatting>
  <conditionalFormatting sqref="H95:H116">
    <cfRule type="expression" dxfId="2504" priority="19">
      <formula>H95&gt;0</formula>
    </cfRule>
    <cfRule type="expression" dxfId="2503" priority="20">
      <formula>H95&lt;0</formula>
    </cfRule>
  </conditionalFormatting>
  <conditionalFormatting sqref="J95:J108">
    <cfRule type="expression" dxfId="2502" priority="17">
      <formula>J95&gt;0</formula>
    </cfRule>
    <cfRule type="expression" dxfId="2501" priority="18">
      <formula>J95&lt;0</formula>
    </cfRule>
  </conditionalFormatting>
  <conditionalFormatting sqref="K95:K108">
    <cfRule type="expression" dxfId="2500" priority="15">
      <formula>K95&gt;0</formula>
    </cfRule>
    <cfRule type="expression" dxfId="2499" priority="16">
      <formula>K95&lt;0</formula>
    </cfRule>
  </conditionalFormatting>
  <conditionalFormatting sqref="L95:L108">
    <cfRule type="expression" dxfId="2498" priority="13">
      <formula>L95&gt;0</formula>
    </cfRule>
    <cfRule type="expression" dxfId="2497" priority="14">
      <formula>L95&lt;0</formula>
    </cfRule>
  </conditionalFormatting>
  <conditionalFormatting sqref="F25:F30">
    <cfRule type="expression" dxfId="2496" priority="11">
      <formula>F25&gt;0</formula>
    </cfRule>
    <cfRule type="expression" dxfId="2495" priority="12">
      <formula>F25&lt;0</formula>
    </cfRule>
  </conditionalFormatting>
  <conditionalFormatting sqref="H25:H30">
    <cfRule type="expression" dxfId="2494" priority="9">
      <formula>H25&gt;0</formula>
    </cfRule>
    <cfRule type="expression" dxfId="2493" priority="10">
      <formula>H25&lt;0</formula>
    </cfRule>
  </conditionalFormatting>
  <conditionalFormatting sqref="F50">
    <cfRule type="expression" dxfId="2492" priority="7">
      <formula>F50&gt;0</formula>
    </cfRule>
    <cfRule type="expression" dxfId="2491" priority="8">
      <formula>F50&lt;0</formula>
    </cfRule>
  </conditionalFormatting>
  <conditionalFormatting sqref="H50">
    <cfRule type="expression" dxfId="2490" priority="5">
      <formula>H50&gt;0</formula>
    </cfRule>
    <cfRule type="expression" dxfId="2489" priority="6">
      <formula>H50&lt;0</formula>
    </cfRule>
  </conditionalFormatting>
  <conditionalFormatting sqref="H62:H63 F62:F63">
    <cfRule type="expression" dxfId="2488" priority="3">
      <formula>F62&gt;0</formula>
    </cfRule>
    <cfRule type="expression" dxfId="2487" priority="4">
      <formula>F62&lt;0</formula>
    </cfRule>
  </conditionalFormatting>
  <conditionalFormatting sqref="J60">
    <cfRule type="expression" dxfId="2486" priority="1">
      <formula>J60&gt;0</formula>
    </cfRule>
    <cfRule type="expression" dxfId="248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4" priority="35">
      <formula>F47&gt;0</formula>
    </cfRule>
    <cfRule type="expression" dxfId="2483" priority="36">
      <formula>F47&lt;0</formula>
    </cfRule>
  </conditionalFormatting>
  <conditionalFormatting sqref="Q7">
    <cfRule type="expression" dxfId="2482" priority="33">
      <formula>Q7&gt;0</formula>
    </cfRule>
    <cfRule type="expression" dxfId="2481" priority="34">
      <formula>Q7&lt;0</formula>
    </cfRule>
  </conditionalFormatting>
  <conditionalFormatting sqref="Q8">
    <cfRule type="expression" dxfId="2480" priority="31">
      <formula>Q8&gt;0</formula>
    </cfRule>
    <cfRule type="expression" dxfId="2479" priority="32">
      <formula>Q8&lt;0</formula>
    </cfRule>
  </conditionalFormatting>
  <conditionalFormatting sqref="F30:F46">
    <cfRule type="expression" dxfId="2478" priority="29">
      <formula>F30&gt;0</formula>
    </cfRule>
    <cfRule type="expression" dxfId="2477" priority="30">
      <formula>F30&lt;0</formula>
    </cfRule>
  </conditionalFormatting>
  <conditionalFormatting sqref="H30:H46">
    <cfRule type="expression" dxfId="2476" priority="27">
      <formula>H30&gt;0</formula>
    </cfRule>
    <cfRule type="expression" dxfId="2475" priority="28">
      <formula>H30&lt;0</formula>
    </cfRule>
  </conditionalFormatting>
  <conditionalFormatting sqref="Q10">
    <cfRule type="expression" dxfId="2474" priority="25">
      <formula>Q10&gt;0</formula>
    </cfRule>
    <cfRule type="expression" dxfId="2473" priority="26">
      <formula>Q10&lt;0</formula>
    </cfRule>
  </conditionalFormatting>
  <conditionalFormatting sqref="J25:J38">
    <cfRule type="expression" dxfId="2472" priority="23">
      <formula>J25&gt;0</formula>
    </cfRule>
    <cfRule type="expression" dxfId="2471" priority="24">
      <formula>J25&lt;0</formula>
    </cfRule>
  </conditionalFormatting>
  <conditionalFormatting sqref="K25:K38">
    <cfRule type="expression" dxfId="2470" priority="21">
      <formula>K25&gt;0</formula>
    </cfRule>
    <cfRule type="expression" dxfId="2469" priority="22">
      <formula>K25&lt;0</formula>
    </cfRule>
  </conditionalFormatting>
  <conditionalFormatting sqref="L25 L38">
    <cfRule type="expression" dxfId="2468" priority="19">
      <formula>L25&gt;0</formula>
    </cfRule>
    <cfRule type="expression" dxfId="2467" priority="20">
      <formula>L25&lt;0</formula>
    </cfRule>
  </conditionalFormatting>
  <conditionalFormatting sqref="F89:F110">
    <cfRule type="expression" dxfId="2466" priority="17">
      <formula>F89&gt;0</formula>
    </cfRule>
    <cfRule type="expression" dxfId="2465" priority="18">
      <formula>F89&lt;0</formula>
    </cfRule>
  </conditionalFormatting>
  <conditionalFormatting sqref="H89:H110">
    <cfRule type="expression" dxfId="2464" priority="15">
      <formula>H89&gt;0</formula>
    </cfRule>
    <cfRule type="expression" dxfId="2463" priority="16">
      <formula>H89&lt;0</formula>
    </cfRule>
  </conditionalFormatting>
  <conditionalFormatting sqref="J89:J102">
    <cfRule type="expression" dxfId="2462" priority="13">
      <formula>J89&gt;0</formula>
    </cfRule>
    <cfRule type="expression" dxfId="2461" priority="14">
      <formula>J89&lt;0</formula>
    </cfRule>
  </conditionalFormatting>
  <conditionalFormatting sqref="K89:K102">
    <cfRule type="expression" dxfId="2460" priority="11">
      <formula>K89&gt;0</formula>
    </cfRule>
    <cfRule type="expression" dxfId="2459" priority="12">
      <formula>K89&lt;0</formula>
    </cfRule>
  </conditionalFormatting>
  <conditionalFormatting sqref="L89:L102">
    <cfRule type="expression" dxfId="2458" priority="9">
      <formula>L89&gt;0</formula>
    </cfRule>
    <cfRule type="expression" dxfId="2457" priority="10">
      <formula>L89&lt;0</formula>
    </cfRule>
  </conditionalFormatting>
  <conditionalFormatting sqref="F25:F29">
    <cfRule type="expression" dxfId="2456" priority="7">
      <formula>F25&gt;0</formula>
    </cfRule>
    <cfRule type="expression" dxfId="2455" priority="8">
      <formula>F25&lt;0</formula>
    </cfRule>
  </conditionalFormatting>
  <conditionalFormatting sqref="H25:H29">
    <cfRule type="expression" dxfId="2454" priority="5">
      <formula>H25&gt;0</formula>
    </cfRule>
    <cfRule type="expression" dxfId="245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2" priority="35">
      <formula>F47&gt;0</formula>
    </cfRule>
    <cfRule type="expression" dxfId="2451" priority="36">
      <formula>F47&lt;0</formula>
    </cfRule>
  </conditionalFormatting>
  <conditionalFormatting sqref="Q7">
    <cfRule type="expression" dxfId="2450" priority="33">
      <formula>Q7&gt;0</formula>
    </cfRule>
    <cfRule type="expression" dxfId="2449" priority="34">
      <formula>Q7&lt;0</formula>
    </cfRule>
  </conditionalFormatting>
  <conditionalFormatting sqref="Q8">
    <cfRule type="expression" dxfId="2448" priority="31">
      <formula>Q8&gt;0</formula>
    </cfRule>
    <cfRule type="expression" dxfId="2447" priority="32">
      <formula>Q8&lt;0</formula>
    </cfRule>
  </conditionalFormatting>
  <conditionalFormatting sqref="F30:F46">
    <cfRule type="expression" dxfId="2446" priority="29">
      <formula>F30&gt;0</formula>
    </cfRule>
    <cfRule type="expression" dxfId="2445" priority="30">
      <formula>F30&lt;0</formula>
    </cfRule>
  </conditionalFormatting>
  <conditionalFormatting sqref="H30:H46">
    <cfRule type="expression" dxfId="2444" priority="27">
      <formula>H30&gt;0</formula>
    </cfRule>
    <cfRule type="expression" dxfId="2443" priority="28">
      <formula>H30&lt;0</formula>
    </cfRule>
  </conditionalFormatting>
  <conditionalFormatting sqref="Q10">
    <cfRule type="expression" dxfId="2442" priority="25">
      <formula>Q10&gt;0</formula>
    </cfRule>
    <cfRule type="expression" dxfId="2441" priority="26">
      <formula>Q10&lt;0</formula>
    </cfRule>
  </conditionalFormatting>
  <conditionalFormatting sqref="J25:J38">
    <cfRule type="expression" dxfId="2440" priority="23">
      <formula>J25&gt;0</formula>
    </cfRule>
    <cfRule type="expression" dxfId="2439" priority="24">
      <formula>J25&lt;0</formula>
    </cfRule>
  </conditionalFormatting>
  <conditionalFormatting sqref="K25:K38">
    <cfRule type="expression" dxfId="2438" priority="21">
      <formula>K25&gt;0</formula>
    </cfRule>
    <cfRule type="expression" dxfId="2437" priority="22">
      <formula>K25&lt;0</formula>
    </cfRule>
  </conditionalFormatting>
  <conditionalFormatting sqref="L25 L38">
    <cfRule type="expression" dxfId="2436" priority="19">
      <formula>L25&gt;0</formula>
    </cfRule>
    <cfRule type="expression" dxfId="2435" priority="20">
      <formula>L25&lt;0</formula>
    </cfRule>
  </conditionalFormatting>
  <conditionalFormatting sqref="F89:F110">
    <cfRule type="expression" dxfId="2434" priority="17">
      <formula>F89&gt;0</formula>
    </cfRule>
    <cfRule type="expression" dxfId="2433" priority="18">
      <formula>F89&lt;0</formula>
    </cfRule>
  </conditionalFormatting>
  <conditionalFormatting sqref="H89:H110">
    <cfRule type="expression" dxfId="2432" priority="15">
      <formula>H89&gt;0</formula>
    </cfRule>
    <cfRule type="expression" dxfId="2431" priority="16">
      <formula>H89&lt;0</formula>
    </cfRule>
  </conditionalFormatting>
  <conditionalFormatting sqref="J89:J102">
    <cfRule type="expression" dxfId="2430" priority="13">
      <formula>J89&gt;0</formula>
    </cfRule>
    <cfRule type="expression" dxfId="2429" priority="14">
      <formula>J89&lt;0</formula>
    </cfRule>
  </conditionalFormatting>
  <conditionalFormatting sqref="K89:K102">
    <cfRule type="expression" dxfId="2428" priority="11">
      <formula>K89&gt;0</formula>
    </cfRule>
    <cfRule type="expression" dxfId="2427" priority="12">
      <formula>K89&lt;0</formula>
    </cfRule>
  </conditionalFormatting>
  <conditionalFormatting sqref="L89:L102">
    <cfRule type="expression" dxfId="2426" priority="9">
      <formula>L89&gt;0</formula>
    </cfRule>
    <cfRule type="expression" dxfId="2425" priority="10">
      <formula>L89&lt;0</formula>
    </cfRule>
  </conditionalFormatting>
  <conditionalFormatting sqref="F29 F25:F27">
    <cfRule type="expression" dxfId="2424" priority="7">
      <formula>F25&gt;0</formula>
    </cfRule>
    <cfRule type="expression" dxfId="2423" priority="8">
      <formula>F25&lt;0</formula>
    </cfRule>
  </conditionalFormatting>
  <conditionalFormatting sqref="H25:H29">
    <cfRule type="expression" dxfId="2422" priority="5">
      <formula>H25&gt;0</formula>
    </cfRule>
    <cfRule type="expression" dxfId="2421" priority="6">
      <formula>H25&lt;0</formula>
    </cfRule>
  </conditionalFormatting>
  <conditionalFormatting sqref="F28">
    <cfRule type="expression" dxfId="2420" priority="3">
      <formula>F28&gt;0</formula>
    </cfRule>
    <cfRule type="expression" dxfId="241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8" priority="35">
      <formula>F47&gt;0</formula>
    </cfRule>
    <cfRule type="expression" dxfId="2417" priority="36">
      <formula>F47&lt;0</formula>
    </cfRule>
  </conditionalFormatting>
  <conditionalFormatting sqref="Q7">
    <cfRule type="expression" dxfId="2416" priority="33">
      <formula>Q7&gt;0</formula>
    </cfRule>
    <cfRule type="expression" dxfId="2415" priority="34">
      <formula>Q7&lt;0</formula>
    </cfRule>
  </conditionalFormatting>
  <conditionalFormatting sqref="Q8">
    <cfRule type="expression" dxfId="2414" priority="31">
      <formula>Q8&gt;0</formula>
    </cfRule>
    <cfRule type="expression" dxfId="2413" priority="32">
      <formula>Q8&lt;0</formula>
    </cfRule>
  </conditionalFormatting>
  <conditionalFormatting sqref="F30:F46">
    <cfRule type="expression" dxfId="2412" priority="29">
      <formula>F30&gt;0</formula>
    </cfRule>
    <cfRule type="expression" dxfId="2411" priority="30">
      <formula>F30&lt;0</formula>
    </cfRule>
  </conditionalFormatting>
  <conditionalFormatting sqref="H30:H46">
    <cfRule type="expression" dxfId="2410" priority="27">
      <formula>H30&gt;0</formula>
    </cfRule>
    <cfRule type="expression" dxfId="2409" priority="28">
      <formula>H30&lt;0</formula>
    </cfRule>
  </conditionalFormatting>
  <conditionalFormatting sqref="Q10">
    <cfRule type="expression" dxfId="2408" priority="25">
      <formula>Q10&gt;0</formula>
    </cfRule>
    <cfRule type="expression" dxfId="2407" priority="26">
      <formula>Q10&lt;0</formula>
    </cfRule>
  </conditionalFormatting>
  <conditionalFormatting sqref="J25:J38">
    <cfRule type="expression" dxfId="2406" priority="23">
      <formula>J25&gt;0</formula>
    </cfRule>
    <cfRule type="expression" dxfId="2405" priority="24">
      <formula>J25&lt;0</formula>
    </cfRule>
  </conditionalFormatting>
  <conditionalFormatting sqref="K25:K38">
    <cfRule type="expression" dxfId="2404" priority="21">
      <formula>K25&gt;0</formula>
    </cfRule>
    <cfRule type="expression" dxfId="2403" priority="22">
      <formula>K25&lt;0</formula>
    </cfRule>
  </conditionalFormatting>
  <conditionalFormatting sqref="L25 L38">
    <cfRule type="expression" dxfId="2402" priority="19">
      <formula>L25&gt;0</formula>
    </cfRule>
    <cfRule type="expression" dxfId="2401" priority="20">
      <formula>L25&lt;0</formula>
    </cfRule>
  </conditionalFormatting>
  <conditionalFormatting sqref="F89:F110">
    <cfRule type="expression" dxfId="2400" priority="17">
      <formula>F89&gt;0</formula>
    </cfRule>
    <cfRule type="expression" dxfId="2399" priority="18">
      <formula>F89&lt;0</formula>
    </cfRule>
  </conditionalFormatting>
  <conditionalFormatting sqref="H89:H110">
    <cfRule type="expression" dxfId="2398" priority="15">
      <formula>H89&gt;0</formula>
    </cfRule>
    <cfRule type="expression" dxfId="2397" priority="16">
      <formula>H89&lt;0</formula>
    </cfRule>
  </conditionalFormatting>
  <conditionalFormatting sqref="J89:J102">
    <cfRule type="expression" dxfId="2396" priority="13">
      <formula>J89&gt;0</formula>
    </cfRule>
    <cfRule type="expression" dxfId="2395" priority="14">
      <formula>J89&lt;0</formula>
    </cfRule>
  </conditionalFormatting>
  <conditionalFormatting sqref="K89:K102">
    <cfRule type="expression" dxfId="2394" priority="11">
      <formula>K89&gt;0</formula>
    </cfRule>
    <cfRule type="expression" dxfId="2393" priority="12">
      <formula>K89&lt;0</formula>
    </cfRule>
  </conditionalFormatting>
  <conditionalFormatting sqref="L89:L102">
    <cfRule type="expression" dxfId="2392" priority="9">
      <formula>L89&gt;0</formula>
    </cfRule>
    <cfRule type="expression" dxfId="2391" priority="10">
      <formula>L89&lt;0</formula>
    </cfRule>
  </conditionalFormatting>
  <conditionalFormatting sqref="F29 F25:F26">
    <cfRule type="expression" dxfId="2390" priority="7">
      <formula>F25&gt;0</formula>
    </cfRule>
    <cfRule type="expression" dxfId="2389" priority="8">
      <formula>F25&lt;0</formula>
    </cfRule>
  </conditionalFormatting>
  <conditionalFormatting sqref="H29 H25:H27">
    <cfRule type="expression" dxfId="2388" priority="5">
      <formula>H25&gt;0</formula>
    </cfRule>
    <cfRule type="expression" dxfId="2387" priority="6">
      <formula>H25&lt;0</formula>
    </cfRule>
  </conditionalFormatting>
  <conditionalFormatting sqref="F27:F28">
    <cfRule type="expression" dxfId="2386" priority="3">
      <formula>F27&gt;0</formula>
    </cfRule>
    <cfRule type="expression" dxfId="2385" priority="4">
      <formula>F27&lt;0</formula>
    </cfRule>
  </conditionalFormatting>
  <conditionalFormatting sqref="H28">
    <cfRule type="expression" dxfId="2384" priority="1">
      <formula>H28&gt;0</formula>
    </cfRule>
    <cfRule type="expression" dxfId="2383"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2" priority="35">
      <formula>F47&gt;0</formula>
    </cfRule>
    <cfRule type="expression" dxfId="2381" priority="36">
      <formula>F47&lt;0</formula>
    </cfRule>
  </conditionalFormatting>
  <conditionalFormatting sqref="Q7">
    <cfRule type="expression" dxfId="2380" priority="33">
      <formula>Q7&gt;0</formula>
    </cfRule>
    <cfRule type="expression" dxfId="2379" priority="34">
      <formula>Q7&lt;0</formula>
    </cfRule>
  </conditionalFormatting>
  <conditionalFormatting sqref="Q8">
    <cfRule type="expression" dxfId="2378" priority="31">
      <formula>Q8&gt;0</formula>
    </cfRule>
    <cfRule type="expression" dxfId="2377" priority="32">
      <formula>Q8&lt;0</formula>
    </cfRule>
  </conditionalFormatting>
  <conditionalFormatting sqref="F30:F46">
    <cfRule type="expression" dxfId="2376" priority="29">
      <formula>F30&gt;0</formula>
    </cfRule>
    <cfRule type="expression" dxfId="2375" priority="30">
      <formula>F30&lt;0</formula>
    </cfRule>
  </conditionalFormatting>
  <conditionalFormatting sqref="H30:H46">
    <cfRule type="expression" dxfId="2374" priority="27">
      <formula>H30&gt;0</formula>
    </cfRule>
    <cfRule type="expression" dxfId="2373" priority="28">
      <formula>H30&lt;0</formula>
    </cfRule>
  </conditionalFormatting>
  <conditionalFormatting sqref="Q10">
    <cfRule type="expression" dxfId="2372" priority="25">
      <formula>Q10&gt;0</formula>
    </cfRule>
    <cfRule type="expression" dxfId="2371" priority="26">
      <formula>Q10&lt;0</formula>
    </cfRule>
  </conditionalFormatting>
  <conditionalFormatting sqref="J25:J38">
    <cfRule type="expression" dxfId="2370" priority="23">
      <formula>J25&gt;0</formula>
    </cfRule>
    <cfRule type="expression" dxfId="2369" priority="24">
      <formula>J25&lt;0</formula>
    </cfRule>
  </conditionalFormatting>
  <conditionalFormatting sqref="K25:K38">
    <cfRule type="expression" dxfId="2368" priority="21">
      <formula>K25&gt;0</formula>
    </cfRule>
    <cfRule type="expression" dxfId="2367" priority="22">
      <formula>K25&lt;0</formula>
    </cfRule>
  </conditionalFormatting>
  <conditionalFormatting sqref="L25 L38">
    <cfRule type="expression" dxfId="2366" priority="19">
      <formula>L25&gt;0</formula>
    </cfRule>
    <cfRule type="expression" dxfId="2365" priority="20">
      <formula>L25&lt;0</formula>
    </cfRule>
  </conditionalFormatting>
  <conditionalFormatting sqref="F89:F110">
    <cfRule type="expression" dxfId="2364" priority="17">
      <formula>F89&gt;0</formula>
    </cfRule>
    <cfRule type="expression" dxfId="2363" priority="18">
      <formula>F89&lt;0</formula>
    </cfRule>
  </conditionalFormatting>
  <conditionalFormatting sqref="H89:H110">
    <cfRule type="expression" dxfId="2362" priority="15">
      <formula>H89&gt;0</formula>
    </cfRule>
    <cfRule type="expression" dxfId="2361" priority="16">
      <formula>H89&lt;0</formula>
    </cfRule>
  </conditionalFormatting>
  <conditionalFormatting sqref="J89:J102">
    <cfRule type="expression" dxfId="2360" priority="13">
      <formula>J89&gt;0</formula>
    </cfRule>
    <cfRule type="expression" dxfId="2359" priority="14">
      <formula>J89&lt;0</formula>
    </cfRule>
  </conditionalFormatting>
  <conditionalFormatting sqref="K89:K102">
    <cfRule type="expression" dxfId="2358" priority="11">
      <formula>K89&gt;0</formula>
    </cfRule>
    <cfRule type="expression" dxfId="2357" priority="12">
      <formula>K89&lt;0</formula>
    </cfRule>
  </conditionalFormatting>
  <conditionalFormatting sqref="L89:L102">
    <cfRule type="expression" dxfId="2356" priority="9">
      <formula>L89&gt;0</formula>
    </cfRule>
    <cfRule type="expression" dxfId="2355" priority="10">
      <formula>L89&lt;0</formula>
    </cfRule>
  </conditionalFormatting>
  <conditionalFormatting sqref="F29 F25:F26">
    <cfRule type="expression" dxfId="2354" priority="7">
      <formula>F25&gt;0</formula>
    </cfRule>
    <cfRule type="expression" dxfId="2353" priority="8">
      <formula>F25&lt;0</formula>
    </cfRule>
  </conditionalFormatting>
  <conditionalFormatting sqref="H29 H25:H27">
    <cfRule type="expression" dxfId="2352" priority="5">
      <formula>H25&gt;0</formula>
    </cfRule>
    <cfRule type="expression" dxfId="2351" priority="6">
      <formula>H25&lt;0</formula>
    </cfRule>
  </conditionalFormatting>
  <conditionalFormatting sqref="F27:F28">
    <cfRule type="expression" dxfId="2350" priority="3">
      <formula>F27&gt;0</formula>
    </cfRule>
    <cfRule type="expression" dxfId="2349" priority="4">
      <formula>F27&lt;0</formula>
    </cfRule>
  </conditionalFormatting>
  <conditionalFormatting sqref="H28">
    <cfRule type="expression" dxfId="2348" priority="1">
      <formula>H28&gt;0</formula>
    </cfRule>
    <cfRule type="expression" dxfId="2347"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6" priority="43">
      <formula>F54&gt;0</formula>
    </cfRule>
    <cfRule type="expression" dxfId="2345" priority="44">
      <formula>F54&lt;0</formula>
    </cfRule>
  </conditionalFormatting>
  <conditionalFormatting sqref="Q7">
    <cfRule type="expression" dxfId="2344" priority="41">
      <formula>Q7&gt;0</formula>
    </cfRule>
    <cfRule type="expression" dxfId="2343" priority="42">
      <formula>Q7&lt;0</formula>
    </cfRule>
  </conditionalFormatting>
  <conditionalFormatting sqref="Q8">
    <cfRule type="expression" dxfId="2342" priority="39">
      <formula>Q8&gt;0</formula>
    </cfRule>
    <cfRule type="expression" dxfId="2341" priority="40">
      <formula>Q8&lt;0</formula>
    </cfRule>
  </conditionalFormatting>
  <conditionalFormatting sqref="F33:F36 F38:F53">
    <cfRule type="expression" dxfId="2340" priority="37">
      <formula>F33&gt;0</formula>
    </cfRule>
    <cfRule type="expression" dxfId="2339" priority="38">
      <formula>F33&lt;0</formula>
    </cfRule>
  </conditionalFormatting>
  <conditionalFormatting sqref="H33:H36 H38:H53">
    <cfRule type="expression" dxfId="2338" priority="35">
      <formula>H33&gt;0</formula>
    </cfRule>
    <cfRule type="expression" dxfId="2337" priority="36">
      <formula>H33&lt;0</formula>
    </cfRule>
  </conditionalFormatting>
  <conditionalFormatting sqref="Q10">
    <cfRule type="expression" dxfId="2336" priority="33">
      <formula>Q10&gt;0</formula>
    </cfRule>
    <cfRule type="expression" dxfId="2335" priority="34">
      <formula>Q10&lt;0</formula>
    </cfRule>
  </conditionalFormatting>
  <conditionalFormatting sqref="J25:J37">
    <cfRule type="expression" dxfId="2334" priority="31">
      <formula>J25&gt;0</formula>
    </cfRule>
    <cfRule type="expression" dxfId="2333" priority="32">
      <formula>J25&lt;0</formula>
    </cfRule>
  </conditionalFormatting>
  <conditionalFormatting sqref="K25:K38">
    <cfRule type="expression" dxfId="2332" priority="29">
      <formula>K25&gt;0</formula>
    </cfRule>
    <cfRule type="expression" dxfId="2331" priority="30">
      <formula>K25&lt;0</formula>
    </cfRule>
  </conditionalFormatting>
  <conditionalFormatting sqref="L25">
    <cfRule type="expression" dxfId="2330" priority="27">
      <formula>L25&gt;0</formula>
    </cfRule>
    <cfRule type="expression" dxfId="2329" priority="28">
      <formula>L25&lt;0</formula>
    </cfRule>
  </conditionalFormatting>
  <conditionalFormatting sqref="F89:F110">
    <cfRule type="expression" dxfId="2328" priority="25">
      <formula>F89&gt;0</formula>
    </cfRule>
    <cfRule type="expression" dxfId="2327" priority="26">
      <formula>F89&lt;0</formula>
    </cfRule>
  </conditionalFormatting>
  <conditionalFormatting sqref="H89:H110">
    <cfRule type="expression" dxfId="2326" priority="23">
      <formula>H89&gt;0</formula>
    </cfRule>
    <cfRule type="expression" dxfId="2325" priority="24">
      <formula>H89&lt;0</formula>
    </cfRule>
  </conditionalFormatting>
  <conditionalFormatting sqref="J89:J102">
    <cfRule type="expression" dxfId="2324" priority="21">
      <formula>J89&gt;0</formula>
    </cfRule>
    <cfRule type="expression" dxfId="2323" priority="22">
      <formula>J89&lt;0</formula>
    </cfRule>
  </conditionalFormatting>
  <conditionalFormatting sqref="K89:K102">
    <cfRule type="expression" dxfId="2322" priority="19">
      <formula>K89&gt;0</formula>
    </cfRule>
    <cfRule type="expression" dxfId="2321" priority="20">
      <formula>K89&lt;0</formula>
    </cfRule>
  </conditionalFormatting>
  <conditionalFormatting sqref="L89:L102">
    <cfRule type="expression" dxfId="2320" priority="17">
      <formula>L89&gt;0</formula>
    </cfRule>
    <cfRule type="expression" dxfId="2319" priority="18">
      <formula>L89&lt;0</formula>
    </cfRule>
  </conditionalFormatting>
  <conditionalFormatting sqref="F29:F32">
    <cfRule type="expression" dxfId="2318" priority="15">
      <formula>F29&gt;0</formula>
    </cfRule>
    <cfRule type="expression" dxfId="2317" priority="16">
      <formula>F29&lt;0</formula>
    </cfRule>
  </conditionalFormatting>
  <conditionalFormatting sqref="H29:H32">
    <cfRule type="expression" dxfId="2316" priority="13">
      <formula>H29&gt;0</formula>
    </cfRule>
    <cfRule type="expression" dxfId="2315" priority="14">
      <formula>H29&lt;0</formula>
    </cfRule>
  </conditionalFormatting>
  <conditionalFormatting sqref="F25:F28">
    <cfRule type="expression" dxfId="2314" priority="11">
      <formula>F25&gt;0</formula>
    </cfRule>
    <cfRule type="expression" dxfId="2313" priority="12">
      <formula>F25&lt;0</formula>
    </cfRule>
  </conditionalFormatting>
  <conditionalFormatting sqref="H25:H28">
    <cfRule type="expression" dxfId="2312" priority="9">
      <formula>H25&gt;0</formula>
    </cfRule>
    <cfRule type="expression" dxfId="2311" priority="10">
      <formula>H25&lt;0</formula>
    </cfRule>
  </conditionalFormatting>
  <conditionalFormatting sqref="F37">
    <cfRule type="expression" dxfId="2310" priority="7">
      <formula>F37&gt;0</formula>
    </cfRule>
    <cfRule type="expression" dxfId="2309" priority="8">
      <formula>F37&lt;0</formula>
    </cfRule>
  </conditionalFormatting>
  <conditionalFormatting sqref="H37">
    <cfRule type="expression" dxfId="2308" priority="5">
      <formula>H37&gt;0</formula>
    </cfRule>
    <cfRule type="expression" dxfId="2307" priority="6">
      <formula>H37&lt;0</formula>
    </cfRule>
  </conditionalFormatting>
  <conditionalFormatting sqref="J49">
    <cfRule type="expression" dxfId="2306" priority="3">
      <formula>J49&gt;0</formula>
    </cfRule>
    <cfRule type="expression" dxfId="2305" priority="4">
      <formula>J49&lt;0</formula>
    </cfRule>
  </conditionalFormatting>
  <conditionalFormatting sqref="J38:J48">
    <cfRule type="expression" dxfId="2304" priority="1">
      <formula>J38&gt;0</formula>
    </cfRule>
    <cfRule type="expression" dxfId="2303" priority="2">
      <formula>J38&lt;0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2" priority="35">
      <formula>F47&gt;0</formula>
    </cfRule>
    <cfRule type="expression" dxfId="2301" priority="36">
      <formula>F47&lt;0</formula>
    </cfRule>
  </conditionalFormatting>
  <conditionalFormatting sqref="Q7">
    <cfRule type="expression" dxfId="2300" priority="33">
      <formula>Q7&gt;0</formula>
    </cfRule>
    <cfRule type="expression" dxfId="2299" priority="34">
      <formula>Q7&lt;0</formula>
    </cfRule>
  </conditionalFormatting>
  <conditionalFormatting sqref="Q8">
    <cfRule type="expression" dxfId="2298" priority="31">
      <formula>Q8&gt;0</formula>
    </cfRule>
    <cfRule type="expression" dxfId="2297" priority="32">
      <formula>Q8&lt;0</formula>
    </cfRule>
  </conditionalFormatting>
  <conditionalFormatting sqref="F30:F46">
    <cfRule type="expression" dxfId="2296" priority="29">
      <formula>F30&gt;0</formula>
    </cfRule>
    <cfRule type="expression" dxfId="2295" priority="30">
      <formula>F30&lt;0</formula>
    </cfRule>
  </conditionalFormatting>
  <conditionalFormatting sqref="H30:H46">
    <cfRule type="expression" dxfId="2294" priority="27">
      <formula>H30&gt;0</formula>
    </cfRule>
    <cfRule type="expression" dxfId="2293" priority="28">
      <formula>H30&lt;0</formula>
    </cfRule>
  </conditionalFormatting>
  <conditionalFormatting sqref="Q10">
    <cfRule type="expression" dxfId="2292" priority="25">
      <formula>Q10&gt;0</formula>
    </cfRule>
    <cfRule type="expression" dxfId="2291" priority="26">
      <formula>Q10&lt;0</formula>
    </cfRule>
  </conditionalFormatting>
  <conditionalFormatting sqref="J25:J38">
    <cfRule type="expression" dxfId="2290" priority="23">
      <formula>J25&gt;0</formula>
    </cfRule>
    <cfRule type="expression" dxfId="2289" priority="24">
      <formula>J25&lt;0</formula>
    </cfRule>
  </conditionalFormatting>
  <conditionalFormatting sqref="K25:K38">
    <cfRule type="expression" dxfId="2288" priority="21">
      <formula>K25&gt;0</formula>
    </cfRule>
    <cfRule type="expression" dxfId="2287" priority="22">
      <formula>K25&lt;0</formula>
    </cfRule>
  </conditionalFormatting>
  <conditionalFormatting sqref="L25 L38">
    <cfRule type="expression" dxfId="2286" priority="19">
      <formula>L25&gt;0</formula>
    </cfRule>
    <cfRule type="expression" dxfId="2285" priority="20">
      <formula>L25&lt;0</formula>
    </cfRule>
  </conditionalFormatting>
  <conditionalFormatting sqref="F89:F110">
    <cfRule type="expression" dxfId="2284" priority="17">
      <formula>F89&gt;0</formula>
    </cfRule>
    <cfRule type="expression" dxfId="2283" priority="18">
      <formula>F89&lt;0</formula>
    </cfRule>
  </conditionalFormatting>
  <conditionalFormatting sqref="H89:H110">
    <cfRule type="expression" dxfId="2282" priority="15">
      <formula>H89&gt;0</formula>
    </cfRule>
    <cfRule type="expression" dxfId="2281" priority="16">
      <formula>H89&lt;0</formula>
    </cfRule>
  </conditionalFormatting>
  <conditionalFormatting sqref="J89:J102">
    <cfRule type="expression" dxfId="2280" priority="13">
      <formula>J89&gt;0</formula>
    </cfRule>
    <cfRule type="expression" dxfId="2279" priority="14">
      <formula>J89&lt;0</formula>
    </cfRule>
  </conditionalFormatting>
  <conditionalFormatting sqref="K89:K102">
    <cfRule type="expression" dxfId="2278" priority="11">
      <formula>K89&gt;0</formula>
    </cfRule>
    <cfRule type="expression" dxfId="2277" priority="12">
      <formula>K89&lt;0</formula>
    </cfRule>
  </conditionalFormatting>
  <conditionalFormatting sqref="L89:L102">
    <cfRule type="expression" dxfId="2276" priority="9">
      <formula>L89&gt;0</formula>
    </cfRule>
    <cfRule type="expression" dxfId="2275" priority="10">
      <formula>L89&lt;0</formula>
    </cfRule>
  </conditionalFormatting>
  <conditionalFormatting sqref="F25:F29">
    <cfRule type="expression" dxfId="2274" priority="7">
      <formula>F25&gt;0</formula>
    </cfRule>
    <cfRule type="expression" dxfId="2273" priority="8">
      <formula>F25&lt;0</formula>
    </cfRule>
  </conditionalFormatting>
  <conditionalFormatting sqref="H25:H29">
    <cfRule type="expression" dxfId="2272" priority="5">
      <formula>H25&gt;0</formula>
    </cfRule>
    <cfRule type="expression" dxfId="2271"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4" t="s">
        <v>78</v>
      </c>
      <c r="P16" s="884"/>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0" priority="47">
      <formula>F54&gt;0</formula>
    </cfRule>
    <cfRule type="expression" dxfId="2269" priority="48">
      <formula>F54&lt;0</formula>
    </cfRule>
  </conditionalFormatting>
  <conditionalFormatting sqref="Q7">
    <cfRule type="expression" dxfId="2268" priority="45">
      <formula>Q7&gt;0</formula>
    </cfRule>
    <cfRule type="expression" dxfId="2267" priority="46">
      <formula>Q7&lt;0</formula>
    </cfRule>
  </conditionalFormatting>
  <conditionalFormatting sqref="Q8">
    <cfRule type="expression" dxfId="2266" priority="43">
      <formula>Q8&gt;0</formula>
    </cfRule>
    <cfRule type="expression" dxfId="2265" priority="44">
      <formula>Q8&lt;0</formula>
    </cfRule>
  </conditionalFormatting>
  <conditionalFormatting sqref="F33:F36 F38:F53">
    <cfRule type="expression" dxfId="2264" priority="41">
      <formula>F33&gt;0</formula>
    </cfRule>
    <cfRule type="expression" dxfId="2263" priority="42">
      <formula>F33&lt;0</formula>
    </cfRule>
  </conditionalFormatting>
  <conditionalFormatting sqref="H33:H36 H38:H53">
    <cfRule type="expression" dxfId="2262" priority="39">
      <formula>H33&gt;0</formula>
    </cfRule>
    <cfRule type="expression" dxfId="2261" priority="40">
      <formula>H33&lt;0</formula>
    </cfRule>
  </conditionalFormatting>
  <conditionalFormatting sqref="Q10">
    <cfRule type="expression" dxfId="2260" priority="37">
      <formula>Q10&gt;0</formula>
    </cfRule>
    <cfRule type="expression" dxfId="2259" priority="38">
      <formula>Q10&lt;0</formula>
    </cfRule>
  </conditionalFormatting>
  <conditionalFormatting sqref="J25:J37">
    <cfRule type="expression" dxfId="2258" priority="35">
      <formula>J25&gt;0</formula>
    </cfRule>
    <cfRule type="expression" dxfId="2257" priority="36">
      <formula>J25&lt;0</formula>
    </cfRule>
  </conditionalFormatting>
  <conditionalFormatting sqref="K25:K38">
    <cfRule type="expression" dxfId="2256" priority="33">
      <formula>K25&gt;0</formula>
    </cfRule>
    <cfRule type="expression" dxfId="2255" priority="34">
      <formula>K25&lt;0</formula>
    </cfRule>
  </conditionalFormatting>
  <conditionalFormatting sqref="L25">
    <cfRule type="expression" dxfId="2254" priority="31">
      <formula>L25&gt;0</formula>
    </cfRule>
    <cfRule type="expression" dxfId="2253" priority="32">
      <formula>L25&lt;0</formula>
    </cfRule>
  </conditionalFormatting>
  <conditionalFormatting sqref="F89:F110">
    <cfRule type="expression" dxfId="2252" priority="29">
      <formula>F89&gt;0</formula>
    </cfRule>
    <cfRule type="expression" dxfId="2251" priority="30">
      <formula>F89&lt;0</formula>
    </cfRule>
  </conditionalFormatting>
  <conditionalFormatting sqref="H89:H110">
    <cfRule type="expression" dxfId="2250" priority="27">
      <formula>H89&gt;0</formula>
    </cfRule>
    <cfRule type="expression" dxfId="2249" priority="28">
      <formula>H89&lt;0</formula>
    </cfRule>
  </conditionalFormatting>
  <conditionalFormatting sqref="J89:J102">
    <cfRule type="expression" dxfId="2248" priority="25">
      <formula>J89&gt;0</formula>
    </cfRule>
    <cfRule type="expression" dxfId="2247" priority="26">
      <formula>J89&lt;0</formula>
    </cfRule>
  </conditionalFormatting>
  <conditionalFormatting sqref="K89:K102">
    <cfRule type="expression" dxfId="2246" priority="23">
      <formula>K89&gt;0</formula>
    </cfRule>
    <cfRule type="expression" dxfId="2245" priority="24">
      <formula>K89&lt;0</formula>
    </cfRule>
  </conditionalFormatting>
  <conditionalFormatting sqref="L89:L102">
    <cfRule type="expression" dxfId="2244" priority="21">
      <formula>L89&gt;0</formula>
    </cfRule>
    <cfRule type="expression" dxfId="2243" priority="22">
      <formula>L89&lt;0</formula>
    </cfRule>
  </conditionalFormatting>
  <conditionalFormatting sqref="F30:F32">
    <cfRule type="expression" dxfId="2242" priority="19">
      <formula>F30&gt;0</formula>
    </cfRule>
    <cfRule type="expression" dxfId="2241" priority="20">
      <formula>F30&lt;0</formula>
    </cfRule>
  </conditionalFormatting>
  <conditionalFormatting sqref="H30:H32">
    <cfRule type="expression" dxfId="2240" priority="17">
      <formula>H30&gt;0</formula>
    </cfRule>
    <cfRule type="expression" dxfId="2239" priority="18">
      <formula>H30&lt;0</formula>
    </cfRule>
  </conditionalFormatting>
  <conditionalFormatting sqref="F25:F27">
    <cfRule type="expression" dxfId="2238" priority="15">
      <formula>F25&gt;0</formula>
    </cfRule>
    <cfRule type="expression" dxfId="2237" priority="16">
      <formula>F25&lt;0</formula>
    </cfRule>
  </conditionalFormatting>
  <conditionalFormatting sqref="H25:H27">
    <cfRule type="expression" dxfId="2236" priority="13">
      <formula>H25&gt;0</formula>
    </cfRule>
    <cfRule type="expression" dxfId="2235" priority="14">
      <formula>H25&lt;0</formula>
    </cfRule>
  </conditionalFormatting>
  <conditionalFormatting sqref="F37">
    <cfRule type="expression" dxfId="2234" priority="11">
      <formula>F37&gt;0</formula>
    </cfRule>
    <cfRule type="expression" dxfId="2233" priority="12">
      <formula>F37&lt;0</formula>
    </cfRule>
  </conditionalFormatting>
  <conditionalFormatting sqref="H37">
    <cfRule type="expression" dxfId="2232" priority="9">
      <formula>H37&gt;0</formula>
    </cfRule>
    <cfRule type="expression" dxfId="2231" priority="10">
      <formula>H37&lt;0</formula>
    </cfRule>
  </conditionalFormatting>
  <conditionalFormatting sqref="J49">
    <cfRule type="expression" dxfId="2230" priority="7">
      <formula>J49&gt;0</formula>
    </cfRule>
    <cfRule type="expression" dxfId="2229" priority="8">
      <formula>J49&lt;0</formula>
    </cfRule>
  </conditionalFormatting>
  <conditionalFormatting sqref="J38:J48">
    <cfRule type="expression" dxfId="2228" priority="5">
      <formula>J38&gt;0</formula>
    </cfRule>
    <cfRule type="expression" dxfId="2227" priority="6">
      <formula>J38&lt;0</formula>
    </cfRule>
  </conditionalFormatting>
  <conditionalFormatting sqref="F28:F29">
    <cfRule type="expression" dxfId="2226" priority="3">
      <formula>F28&gt;0</formula>
    </cfRule>
    <cfRule type="expression" dxfId="2225" priority="4">
      <formula>F28&lt;0</formula>
    </cfRule>
  </conditionalFormatting>
  <conditionalFormatting sqref="H28:H29">
    <cfRule type="expression" dxfId="2224" priority="1">
      <formula>H28&gt;0</formula>
    </cfRule>
    <cfRule type="expression" dxfId="222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2" priority="35">
      <formula>F47&gt;0</formula>
    </cfRule>
    <cfRule type="expression" dxfId="2221" priority="36">
      <formula>F47&lt;0</formula>
    </cfRule>
  </conditionalFormatting>
  <conditionalFormatting sqref="Q7">
    <cfRule type="expression" dxfId="2220" priority="33">
      <formula>Q7&gt;0</formula>
    </cfRule>
    <cfRule type="expression" dxfId="2219" priority="34">
      <formula>Q7&lt;0</formula>
    </cfRule>
  </conditionalFormatting>
  <conditionalFormatting sqref="Q8">
    <cfRule type="expression" dxfId="2218" priority="31">
      <formula>Q8&gt;0</formula>
    </cfRule>
    <cfRule type="expression" dxfId="2217" priority="32">
      <formula>Q8&lt;0</formula>
    </cfRule>
  </conditionalFormatting>
  <conditionalFormatting sqref="F30:F46">
    <cfRule type="expression" dxfId="2216" priority="29">
      <formula>F30&gt;0</formula>
    </cfRule>
    <cfRule type="expression" dxfId="2215" priority="30">
      <formula>F30&lt;0</formula>
    </cfRule>
  </conditionalFormatting>
  <conditionalFormatting sqref="H30:H46">
    <cfRule type="expression" dxfId="2214" priority="27">
      <formula>H30&gt;0</formula>
    </cfRule>
    <cfRule type="expression" dxfId="2213" priority="28">
      <formula>H30&lt;0</formula>
    </cfRule>
  </conditionalFormatting>
  <conditionalFormatting sqref="Q10">
    <cfRule type="expression" dxfId="2212" priority="25">
      <formula>Q10&gt;0</formula>
    </cfRule>
    <cfRule type="expression" dxfId="2211" priority="26">
      <formula>Q10&lt;0</formula>
    </cfRule>
  </conditionalFormatting>
  <conditionalFormatting sqref="J25:J38">
    <cfRule type="expression" dxfId="2210" priority="23">
      <formula>J25&gt;0</formula>
    </cfRule>
    <cfRule type="expression" dxfId="2209" priority="24">
      <formula>J25&lt;0</formula>
    </cfRule>
  </conditionalFormatting>
  <conditionalFormatting sqref="K25:K38">
    <cfRule type="expression" dxfId="2208" priority="21">
      <formula>K25&gt;0</formula>
    </cfRule>
    <cfRule type="expression" dxfId="2207" priority="22">
      <formula>K25&lt;0</formula>
    </cfRule>
  </conditionalFormatting>
  <conditionalFormatting sqref="L25 L38">
    <cfRule type="expression" dxfId="2206" priority="19">
      <formula>L25&gt;0</formula>
    </cfRule>
    <cfRule type="expression" dxfId="2205" priority="20">
      <formula>L25&lt;0</formula>
    </cfRule>
  </conditionalFormatting>
  <conditionalFormatting sqref="F89:F110">
    <cfRule type="expression" dxfId="2204" priority="17">
      <formula>F89&gt;0</formula>
    </cfRule>
    <cfRule type="expression" dxfId="2203" priority="18">
      <formula>F89&lt;0</formula>
    </cfRule>
  </conditionalFormatting>
  <conditionalFormatting sqref="H89:H110">
    <cfRule type="expression" dxfId="2202" priority="15">
      <formula>H89&gt;0</formula>
    </cfRule>
    <cfRule type="expression" dxfId="2201" priority="16">
      <formula>H89&lt;0</formula>
    </cfRule>
  </conditionalFormatting>
  <conditionalFormatting sqref="J89:J102">
    <cfRule type="expression" dxfId="2200" priority="13">
      <formula>J89&gt;0</formula>
    </cfRule>
    <cfRule type="expression" dxfId="2199" priority="14">
      <formula>J89&lt;0</formula>
    </cfRule>
  </conditionalFormatting>
  <conditionalFormatting sqref="K89:K102">
    <cfRule type="expression" dxfId="2198" priority="11">
      <formula>K89&gt;0</formula>
    </cfRule>
    <cfRule type="expression" dxfId="2197" priority="12">
      <formula>K89&lt;0</formula>
    </cfRule>
  </conditionalFormatting>
  <conditionalFormatting sqref="L89:L102">
    <cfRule type="expression" dxfId="2196" priority="9">
      <formula>L89&gt;0</formula>
    </cfRule>
    <cfRule type="expression" dxfId="2195" priority="10">
      <formula>L89&lt;0</formula>
    </cfRule>
  </conditionalFormatting>
  <conditionalFormatting sqref="F25 F29">
    <cfRule type="expression" dxfId="2194" priority="7">
      <formula>F25&gt;0</formula>
    </cfRule>
    <cfRule type="expression" dxfId="2193" priority="8">
      <formula>F25&lt;0</formula>
    </cfRule>
  </conditionalFormatting>
  <conditionalFormatting sqref="H29 H25:H27">
    <cfRule type="expression" dxfId="2192" priority="5">
      <formula>H25&gt;0</formula>
    </cfRule>
    <cfRule type="expression" dxfId="2191" priority="6">
      <formula>H25&lt;0</formula>
    </cfRule>
  </conditionalFormatting>
  <conditionalFormatting sqref="F26:F28">
    <cfRule type="expression" dxfId="2190" priority="3">
      <formula>F26&gt;0</formula>
    </cfRule>
    <cfRule type="expression" dxfId="2189" priority="4">
      <formula>F26&lt;0</formula>
    </cfRule>
  </conditionalFormatting>
  <conditionalFormatting sqref="H28">
    <cfRule type="expression" dxfId="2188" priority="1">
      <formula>H28&gt;0</formula>
    </cfRule>
    <cfRule type="expression" dxfId="218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4" t="s">
        <v>78</v>
      </c>
      <c r="P22" s="884"/>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9" t="s">
        <v>1283</v>
      </c>
      <c r="B52" s="406">
        <v>43377</v>
      </c>
      <c r="C52" s="7">
        <v>100</v>
      </c>
      <c r="D52" s="77">
        <v>28.88</v>
      </c>
      <c r="E52" s="43">
        <v>0</v>
      </c>
      <c r="F52" s="43">
        <f t="shared" si="4"/>
        <v>2888</v>
      </c>
      <c r="G52" s="29"/>
      <c r="AA52" s="2"/>
      <c r="AD52" s="2"/>
      <c r="AG52" s="2"/>
      <c r="AI52" s="2"/>
    </row>
    <row r="53" spans="1:39" x14ac:dyDescent="0.25">
      <c r="A53" s="889"/>
      <c r="B53" s="406">
        <v>43382</v>
      </c>
      <c r="C53" s="7">
        <v>100</v>
      </c>
      <c r="D53" s="43">
        <v>27.72</v>
      </c>
      <c r="E53" s="43">
        <v>0</v>
      </c>
      <c r="F53" s="43">
        <f t="shared" si="4"/>
        <v>2772</v>
      </c>
      <c r="G53" s="29"/>
      <c r="T53" s="733">
        <v>43243</v>
      </c>
      <c r="U53" t="s">
        <v>1068</v>
      </c>
      <c r="AA53" s="2"/>
      <c r="AD53" s="2"/>
      <c r="AG53" s="2"/>
      <c r="AI53" s="2"/>
    </row>
    <row r="54" spans="1:39" x14ac:dyDescent="0.25">
      <c r="A54" s="889"/>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6" priority="127">
      <formula>F141&gt;0</formula>
    </cfRule>
    <cfRule type="expression" dxfId="2185" priority="128">
      <formula>F141&lt;0</formula>
    </cfRule>
  </conditionalFormatting>
  <conditionalFormatting sqref="F198:F211 F214:F258 F261:F262">
    <cfRule type="expression" dxfId="2184" priority="123">
      <formula>F198&gt;0</formula>
    </cfRule>
    <cfRule type="expression" dxfId="2183" priority="124">
      <formula>F198&lt;0</formula>
    </cfRule>
  </conditionalFormatting>
  <conditionalFormatting sqref="F198:F211 F214:F258 F261:F262">
    <cfRule type="expression" dxfId="2182" priority="125">
      <formula>F198&gt;0</formula>
    </cfRule>
    <cfRule type="expression" dxfId="2181" priority="126">
      <formula>F198&lt;0</formula>
    </cfRule>
  </conditionalFormatting>
  <conditionalFormatting sqref="H193:H211 H214:H258 H261:H262">
    <cfRule type="expression" dxfId="2180" priority="121">
      <formula>H193&gt;0</formula>
    </cfRule>
    <cfRule type="expression" dxfId="2179" priority="122">
      <formula>H193&lt;0</formula>
    </cfRule>
  </conditionalFormatting>
  <conditionalFormatting sqref="F189:F192">
    <cfRule type="expression" dxfId="2178" priority="115">
      <formula>F189&gt;0</formula>
    </cfRule>
    <cfRule type="expression" dxfId="2177" priority="116">
      <formula>F189&lt;0</formula>
    </cfRule>
  </conditionalFormatting>
  <conditionalFormatting sqref="H189:H192">
    <cfRule type="expression" dxfId="2176" priority="113">
      <formula>H189&gt;0</formula>
    </cfRule>
    <cfRule type="expression" dxfId="2175" priority="114">
      <formula>H189&lt;0</formula>
    </cfRule>
  </conditionalFormatting>
  <conditionalFormatting sqref="Q8">
    <cfRule type="expression" dxfId="2174" priority="109">
      <formula>Q8&gt;0</formula>
    </cfRule>
    <cfRule type="expression" dxfId="2173" priority="110">
      <formula>Q8&lt;0</formula>
    </cfRule>
  </conditionalFormatting>
  <conditionalFormatting sqref="Q7">
    <cfRule type="expression" dxfId="2172" priority="111">
      <formula>Q7&gt;0</formula>
    </cfRule>
    <cfRule type="expression" dxfId="2171" priority="112">
      <formula>Q7&lt;0</formula>
    </cfRule>
  </conditionalFormatting>
  <conditionalFormatting sqref="F212">
    <cfRule type="expression" dxfId="2170" priority="105">
      <formula>F212&gt;0</formula>
    </cfRule>
    <cfRule type="expression" dxfId="2169" priority="106">
      <formula>F212&lt;0</formula>
    </cfRule>
  </conditionalFormatting>
  <conditionalFormatting sqref="F212">
    <cfRule type="expression" dxfId="2168" priority="107">
      <formula>F212&gt;0</formula>
    </cfRule>
    <cfRule type="expression" dxfId="2167" priority="108">
      <formula>F212&lt;0</formula>
    </cfRule>
  </conditionalFormatting>
  <conditionalFormatting sqref="H212">
    <cfRule type="expression" dxfId="2166" priority="103">
      <formula>H212&gt;0</formula>
    </cfRule>
    <cfRule type="expression" dxfId="2165" priority="104">
      <formula>H212&lt;0</formula>
    </cfRule>
  </conditionalFormatting>
  <conditionalFormatting sqref="F213">
    <cfRule type="expression" dxfId="2164" priority="99">
      <formula>F213&gt;0</formula>
    </cfRule>
    <cfRule type="expression" dxfId="2163" priority="100">
      <formula>F213&lt;0</formula>
    </cfRule>
  </conditionalFormatting>
  <conditionalFormatting sqref="F213">
    <cfRule type="expression" dxfId="2162" priority="101">
      <formula>F213&gt;0</formula>
    </cfRule>
    <cfRule type="expression" dxfId="2161" priority="102">
      <formula>F213&lt;0</formula>
    </cfRule>
  </conditionalFormatting>
  <conditionalFormatting sqref="H213">
    <cfRule type="expression" dxfId="2160" priority="97">
      <formula>H213&gt;0</formula>
    </cfRule>
    <cfRule type="expression" dxfId="2159" priority="98">
      <formula>H213&lt;0</formula>
    </cfRule>
  </conditionalFormatting>
  <conditionalFormatting sqref="F259:F260">
    <cfRule type="expression" dxfId="2158" priority="93">
      <formula>F259&gt;0</formula>
    </cfRule>
    <cfRule type="expression" dxfId="2157" priority="94">
      <formula>F259&lt;0</formula>
    </cfRule>
  </conditionalFormatting>
  <conditionalFormatting sqref="F259:F260">
    <cfRule type="expression" dxfId="2156" priority="95">
      <formula>F259&gt;0</formula>
    </cfRule>
    <cfRule type="expression" dxfId="2155" priority="96">
      <formula>F259&lt;0</formula>
    </cfRule>
  </conditionalFormatting>
  <conditionalFormatting sqref="H259:H260">
    <cfRule type="expression" dxfId="2154" priority="91">
      <formula>H259&gt;0</formula>
    </cfRule>
    <cfRule type="expression" dxfId="2153" priority="92">
      <formula>H259&lt;0</formula>
    </cfRule>
  </conditionalFormatting>
  <conditionalFormatting sqref="F66:F81">
    <cfRule type="expression" dxfId="2152" priority="89">
      <formula>F66&gt;0</formula>
    </cfRule>
    <cfRule type="expression" dxfId="2151" priority="90">
      <formula>F66&lt;0</formula>
    </cfRule>
  </conditionalFormatting>
  <conditionalFormatting sqref="H66:H81">
    <cfRule type="expression" dxfId="2150" priority="87">
      <formula>H66&gt;0</formula>
    </cfRule>
    <cfRule type="expression" dxfId="2149" priority="88">
      <formula>H66&lt;0</formula>
    </cfRule>
  </conditionalFormatting>
  <conditionalFormatting sqref="Q10">
    <cfRule type="expression" dxfId="2148" priority="85">
      <formula>Q10&gt;0</formula>
    </cfRule>
    <cfRule type="expression" dxfId="2147" priority="86">
      <formula>Q10&lt;0</formula>
    </cfRule>
  </conditionalFormatting>
  <conditionalFormatting sqref="J76">
    <cfRule type="expression" dxfId="2146" priority="83">
      <formula>J76&gt;0</formula>
    </cfRule>
    <cfRule type="expression" dxfId="2145" priority="84">
      <formula>J76&lt;0</formula>
    </cfRule>
  </conditionalFormatting>
  <conditionalFormatting sqref="F83:F91">
    <cfRule type="expression" dxfId="2144" priority="77">
      <formula>F83&gt;0</formula>
    </cfRule>
    <cfRule type="expression" dxfId="2143" priority="78">
      <formula>F83&lt;0</formula>
    </cfRule>
  </conditionalFormatting>
  <conditionalFormatting sqref="H83:H91">
    <cfRule type="expression" dxfId="2142" priority="75">
      <formula>H83&gt;0</formula>
    </cfRule>
    <cfRule type="expression" dxfId="2141" priority="76">
      <formula>H83&lt;0</formula>
    </cfRule>
  </conditionalFormatting>
  <conditionalFormatting sqref="R4">
    <cfRule type="expression" dxfId="2140" priority="73">
      <formula>R4&gt;0</formula>
    </cfRule>
    <cfRule type="expression" dxfId="2139" priority="74">
      <formula>R4&lt;0</formula>
    </cfRule>
  </conditionalFormatting>
  <conditionalFormatting sqref="Q9">
    <cfRule type="expression" dxfId="2138" priority="71">
      <formula>Q9&gt;0</formula>
    </cfRule>
    <cfRule type="expression" dxfId="2137" priority="72">
      <formula>Q9&lt;0</formula>
    </cfRule>
  </conditionalFormatting>
  <conditionalFormatting sqref="F92:F115">
    <cfRule type="expression" dxfId="2136" priority="67">
      <formula>F92&gt;0</formula>
    </cfRule>
    <cfRule type="expression" dxfId="2135" priority="68">
      <formula>F92&lt;0</formula>
    </cfRule>
  </conditionalFormatting>
  <conditionalFormatting sqref="H92:H115">
    <cfRule type="expression" dxfId="2134" priority="65">
      <formula>H92&gt;0</formula>
    </cfRule>
    <cfRule type="expression" dxfId="2133"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2" priority="61">
      <formula>F116&gt;0</formula>
    </cfRule>
    <cfRule type="expression" dxfId="2131" priority="62">
      <formula>F116&lt;0</formula>
    </cfRule>
  </conditionalFormatting>
  <conditionalFormatting sqref="H116:H140">
    <cfRule type="expression" dxfId="2130" priority="59">
      <formula>H116&gt;0</formula>
    </cfRule>
    <cfRule type="expression" dxfId="2129" priority="60">
      <formula>H116&lt;0</formula>
    </cfRule>
  </conditionalFormatting>
  <conditionalFormatting sqref="H150:H151 F150:F151">
    <cfRule type="expression" dxfId="2128" priority="41">
      <formula>F150&gt;0</formula>
    </cfRule>
    <cfRule type="expression" dxfId="2127" priority="42">
      <formula>F150&lt;0</formula>
    </cfRule>
  </conditionalFormatting>
  <conditionalFormatting sqref="H145:H149 F145:F149">
    <cfRule type="expression" dxfId="2126" priority="39">
      <formula>F145&gt;0</formula>
    </cfRule>
    <cfRule type="expression" dxfId="2125" priority="40">
      <formula>F145&lt;0</formula>
    </cfRule>
  </conditionalFormatting>
  <conditionalFormatting sqref="F82">
    <cfRule type="expression" dxfId="2124" priority="37">
      <formula>F82&gt;0</formula>
    </cfRule>
    <cfRule type="expression" dxfId="2123" priority="38">
      <formula>F82&lt;0</formula>
    </cfRule>
  </conditionalFormatting>
  <conditionalFormatting sqref="H82">
    <cfRule type="expression" dxfId="2122" priority="35">
      <formula>H82&gt;0</formula>
    </cfRule>
    <cfRule type="expression" dxfId="2121" priority="36">
      <formula>H82&lt;0</formula>
    </cfRule>
  </conditionalFormatting>
  <conditionalFormatting sqref="F173:F175 H173:H175">
    <cfRule type="expression" dxfId="2120" priority="33">
      <formula>F173&gt;0</formula>
    </cfRule>
    <cfRule type="expression" dxfId="2119" priority="34">
      <formula>F173&lt;0</formula>
    </cfRule>
  </conditionalFormatting>
  <conditionalFormatting sqref="F162:F166 H162:H166">
    <cfRule type="expression" dxfId="2118" priority="29">
      <formula>F162&gt;0</formula>
    </cfRule>
    <cfRule type="expression" dxfId="2117" priority="30">
      <formula>F162&lt;0</formula>
    </cfRule>
  </conditionalFormatting>
  <conditionalFormatting sqref="F159:F161 H159:H161">
    <cfRule type="expression" dxfId="2116" priority="25">
      <formula>F159&gt;0</formula>
    </cfRule>
    <cfRule type="expression" dxfId="2115" priority="26">
      <formula>F159&lt;0</formula>
    </cfRule>
  </conditionalFormatting>
  <conditionalFormatting sqref="F156:F158 H156:H158">
    <cfRule type="expression" dxfId="2114" priority="23">
      <formula>F156&gt;0</formula>
    </cfRule>
    <cfRule type="expression" dxfId="2113" priority="24">
      <formula>F156&lt;0</formula>
    </cfRule>
  </conditionalFormatting>
  <conditionalFormatting sqref="F155 H155">
    <cfRule type="expression" dxfId="2112" priority="21">
      <formula>F155&gt;0</formula>
    </cfRule>
    <cfRule type="expression" dxfId="2111" priority="22">
      <formula>F155&lt;0</formula>
    </cfRule>
  </conditionalFormatting>
  <conditionalFormatting sqref="F168:F170 H168:H170 K66:K170">
    <cfRule type="expression" dxfId="2110" priority="19">
      <formula>F66&gt;0</formula>
    </cfRule>
    <cfRule type="expression" dxfId="2109" priority="20">
      <formula>F66&lt;0</formula>
    </cfRule>
  </conditionalFormatting>
  <conditionalFormatting sqref="F167 H167">
    <cfRule type="expression" dxfId="2108" priority="17">
      <formula>F167&gt;0</formula>
    </cfRule>
    <cfRule type="expression" dxfId="2107" priority="18">
      <formula>F167&lt;0</formula>
    </cfRule>
  </conditionalFormatting>
  <conditionalFormatting sqref="F171:F172 H171:H172 K171:K172">
    <cfRule type="expression" dxfId="2106" priority="15">
      <formula>F171&gt;0</formula>
    </cfRule>
    <cfRule type="expression" dxfId="2105" priority="16">
      <formula>F171&lt;0</formula>
    </cfRule>
  </conditionalFormatting>
  <conditionalFormatting sqref="F178:F180 H178:H180 K178:K180">
    <cfRule type="expression" dxfId="2104" priority="11">
      <formula>F178&gt;0</formula>
    </cfRule>
    <cfRule type="expression" dxfId="2103" priority="12">
      <formula>F178&lt;0</formula>
    </cfRule>
  </conditionalFormatting>
  <conditionalFormatting sqref="F176:F177 H176:H177 K176:K177">
    <cfRule type="expression" dxfId="2102" priority="9">
      <formula>F176&gt;0</formula>
    </cfRule>
    <cfRule type="expression" dxfId="2101" priority="10">
      <formula>F176&lt;0</formula>
    </cfRule>
  </conditionalFormatting>
  <conditionalFormatting sqref="F184:F185 H184:H185 K184:K185">
    <cfRule type="expression" dxfId="2100" priority="5">
      <formula>F184&gt;0</formula>
    </cfRule>
    <cfRule type="expression" dxfId="2099" priority="6">
      <formula>F184&lt;0</formula>
    </cfRule>
  </conditionalFormatting>
  <conditionalFormatting sqref="F182:F183 H182:H183 K182:K183">
    <cfRule type="expression" dxfId="2098" priority="3">
      <formula>F182&gt;0</formula>
    </cfRule>
    <cfRule type="expression" dxfId="2097" priority="4">
      <formula>F182&lt;0</formula>
    </cfRule>
  </conditionalFormatting>
  <conditionalFormatting sqref="F181 H181 K181">
    <cfRule type="expression" dxfId="2096" priority="1">
      <formula>F181&gt;0</formula>
    </cfRule>
    <cfRule type="expression" dxfId="2095"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4" t="s">
        <v>78</v>
      </c>
      <c r="P40" s="884"/>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94" priority="31">
      <formula>Q7&gt;0</formula>
    </cfRule>
    <cfRule type="expression" dxfId="2093" priority="32">
      <formula>Q7&lt;0</formula>
    </cfRule>
  </conditionalFormatting>
  <conditionalFormatting sqref="Q8">
    <cfRule type="expression" dxfId="2092" priority="29">
      <formula>Q8&gt;0</formula>
    </cfRule>
    <cfRule type="expression" dxfId="2091" priority="30">
      <formula>Q8&lt;0</formula>
    </cfRule>
  </conditionalFormatting>
  <conditionalFormatting sqref="F62:F65">
    <cfRule type="expression" dxfId="2090" priority="21">
      <formula>F62&gt;0</formula>
    </cfRule>
    <cfRule type="expression" dxfId="2089" priority="22">
      <formula>F62&lt;0</formula>
    </cfRule>
  </conditionalFormatting>
  <conditionalFormatting sqref="F66:F74 F78:F98 F102:F106">
    <cfRule type="expression" dxfId="2088" priority="17">
      <formula>F66&gt;0</formula>
    </cfRule>
    <cfRule type="expression" dxfId="2087" priority="18">
      <formula>F66&lt;0</formula>
    </cfRule>
  </conditionalFormatting>
  <conditionalFormatting sqref="F66:F74 F78:F98 F102:F106">
    <cfRule type="expression" dxfId="2086" priority="19">
      <formula>F66&gt;0</formula>
    </cfRule>
    <cfRule type="expression" dxfId="2085" priority="20">
      <formula>F66&lt;0</formula>
    </cfRule>
  </conditionalFormatting>
  <conditionalFormatting sqref="H62:H74 H78:H98 H102:H106">
    <cfRule type="expression" dxfId="2084" priority="15">
      <formula>H62&gt;0</formula>
    </cfRule>
    <cfRule type="expression" dxfId="2083" priority="16">
      <formula>H62&lt;0</formula>
    </cfRule>
  </conditionalFormatting>
  <conditionalFormatting sqref="F57:F61">
    <cfRule type="expression" dxfId="2082" priority="13">
      <formula>F57&gt;0</formula>
    </cfRule>
    <cfRule type="expression" dxfId="2081" priority="14">
      <formula>F57&lt;0</formula>
    </cfRule>
  </conditionalFormatting>
  <conditionalFormatting sqref="H57:H61">
    <cfRule type="expression" dxfId="2080" priority="11">
      <formula>H57&gt;0</formula>
    </cfRule>
    <cfRule type="expression" dxfId="2079" priority="12">
      <formula>H57&lt;0</formula>
    </cfRule>
  </conditionalFormatting>
  <conditionalFormatting sqref="F75:F77">
    <cfRule type="expression" dxfId="2078" priority="7">
      <formula>F75&gt;0</formula>
    </cfRule>
    <cfRule type="expression" dxfId="2077" priority="8">
      <formula>F75&lt;0</formula>
    </cfRule>
  </conditionalFormatting>
  <conditionalFormatting sqref="F75:F77">
    <cfRule type="expression" dxfId="2076" priority="9">
      <formula>F75&gt;0</formula>
    </cfRule>
    <cfRule type="expression" dxfId="2075" priority="10">
      <formula>F75&lt;0</formula>
    </cfRule>
  </conditionalFormatting>
  <conditionalFormatting sqref="H75:H77">
    <cfRule type="expression" dxfId="2074" priority="5">
      <formula>H75&gt;0</formula>
    </cfRule>
    <cfRule type="expression" dxfId="2073" priority="6">
      <formula>H75&lt;0</formula>
    </cfRule>
  </conditionalFormatting>
  <conditionalFormatting sqref="F22:F30">
    <cfRule type="expression" dxfId="2072" priority="3">
      <formula>F22&gt;0</formula>
    </cfRule>
    <cfRule type="expression" dxfId="2071" priority="4">
      <formula>F22&lt;0</formula>
    </cfRule>
  </conditionalFormatting>
  <conditionalFormatting sqref="F99:F101">
    <cfRule type="expression" dxfId="2070" priority="1">
      <formula>F99&gt;0</formula>
    </cfRule>
    <cfRule type="expression" dxfId="206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4" t="s">
        <v>78</v>
      </c>
      <c r="P40" s="884"/>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8" priority="25">
      <formula>F30&gt;0</formula>
    </cfRule>
    <cfRule type="expression" dxfId="2067" priority="26">
      <formula>F30&lt;0</formula>
    </cfRule>
  </conditionalFormatting>
  <conditionalFormatting sqref="Q7">
    <cfRule type="expression" dxfId="2066" priority="23">
      <formula>Q7&gt;0</formula>
    </cfRule>
    <cfRule type="expression" dxfId="2065" priority="24">
      <formula>Q7&lt;0</formula>
    </cfRule>
  </conditionalFormatting>
  <conditionalFormatting sqref="Q8">
    <cfRule type="expression" dxfId="2064" priority="21">
      <formula>Q8&gt;0</formula>
    </cfRule>
    <cfRule type="expression" dxfId="2063" priority="22">
      <formula>Q8&lt;0</formula>
    </cfRule>
  </conditionalFormatting>
  <conditionalFormatting sqref="M74">
    <cfRule type="expression" dxfId="2062" priority="15">
      <formula>M74&gt;0</formula>
    </cfRule>
    <cfRule type="expression" dxfId="2061" priority="16">
      <formula>M74&lt;0</formula>
    </cfRule>
  </conditionalFormatting>
  <conditionalFormatting sqref="F113:F149 H113:H149">
    <cfRule type="expression" dxfId="2060" priority="13">
      <formula>F113&gt;0</formula>
    </cfRule>
    <cfRule type="expression" dxfId="2059" priority="14">
      <formula>F113&lt;0</formula>
    </cfRule>
  </conditionalFormatting>
  <conditionalFormatting sqref="F105:F112">
    <cfRule type="expression" dxfId="2058" priority="11">
      <formula>F105&gt;0</formula>
    </cfRule>
    <cfRule type="expression" dxfId="2057" priority="12">
      <formula>F105&lt;0</formula>
    </cfRule>
  </conditionalFormatting>
  <conditionalFormatting sqref="H105:H112">
    <cfRule type="expression" dxfId="2056" priority="9">
      <formula>H105&gt;0</formula>
    </cfRule>
    <cfRule type="expression" dxfId="2055" priority="10">
      <formula>H105&lt;0</formula>
    </cfRule>
  </conditionalFormatting>
  <conditionalFormatting sqref="Q10">
    <cfRule type="expression" dxfId="2054" priority="7">
      <formula>Q10&gt;0</formula>
    </cfRule>
    <cfRule type="expression" dxfId="2053" priority="8">
      <formula>Q10&lt;0</formula>
    </cfRule>
  </conditionalFormatting>
  <conditionalFormatting sqref="F25:F29">
    <cfRule type="expression" dxfId="2052" priority="5">
      <formula>F25&gt;0</formula>
    </cfRule>
    <cfRule type="expression" dxfId="2051" priority="6">
      <formula>F25&lt;0</formula>
    </cfRule>
  </conditionalFormatting>
  <conditionalFormatting sqref="H25:H29">
    <cfRule type="expression" dxfId="2050" priority="3">
      <formula>H25&gt;0</formula>
    </cfRule>
    <cfRule type="expression" dxfId="2049" priority="4">
      <formula>H25&lt;0</formula>
    </cfRule>
  </conditionalFormatting>
  <conditionalFormatting sqref="J26:J35">
    <cfRule type="expression" dxfId="2048" priority="1">
      <formula>J26&gt;0</formula>
    </cfRule>
    <cfRule type="expression" dxfId="204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4" t="s">
        <v>78</v>
      </c>
      <c r="P19" s="884"/>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6" priority="47">
      <formula>F7&gt;0</formula>
    </cfRule>
    <cfRule type="expression" dxfId="2045" priority="48">
      <formula>F7&lt;0</formula>
    </cfRule>
  </conditionalFormatting>
  <conditionalFormatting sqref="Q8">
    <cfRule type="expression" dxfId="2044" priority="45">
      <formula>Q8&gt;0</formula>
    </cfRule>
    <cfRule type="expression" dxfId="2043" priority="46">
      <formula>Q8&lt;0</formula>
    </cfRule>
  </conditionalFormatting>
  <conditionalFormatting sqref="F41:F60">
    <cfRule type="expression" dxfId="2042" priority="43">
      <formula>F41&gt;0</formula>
    </cfRule>
    <cfRule type="expression" dxfId="2041" priority="44">
      <formula>F41&lt;0</formula>
    </cfRule>
  </conditionalFormatting>
  <conditionalFormatting sqref="H41:H60">
    <cfRule type="expression" dxfId="2040" priority="41">
      <formula>H41&gt;0</formula>
    </cfRule>
    <cfRule type="expression" dxfId="2039" priority="42">
      <formula>H41&lt;0</formula>
    </cfRule>
  </conditionalFormatting>
  <conditionalFormatting sqref="Q10">
    <cfRule type="expression" dxfId="2038" priority="35">
      <formula>Q10&gt;0</formula>
    </cfRule>
    <cfRule type="expression" dxfId="2037" priority="36">
      <formula>Q10&lt;0</formula>
    </cfRule>
  </conditionalFormatting>
  <conditionalFormatting sqref="J36:J60">
    <cfRule type="expression" dxfId="2036" priority="33">
      <formula>J36&gt;0</formula>
    </cfRule>
    <cfRule type="expression" dxfId="2035" priority="34">
      <formula>J36&lt;0</formula>
    </cfRule>
  </conditionalFormatting>
  <conditionalFormatting sqref="K36:K49">
    <cfRule type="expression" dxfId="2034" priority="31">
      <formula>K36&gt;0</formula>
    </cfRule>
    <cfRule type="expression" dxfId="2033" priority="32">
      <formula>K36&lt;0</formula>
    </cfRule>
  </conditionalFormatting>
  <conditionalFormatting sqref="L36:L49">
    <cfRule type="expression" dxfId="2032" priority="29">
      <formula>L36&gt;0</formula>
    </cfRule>
    <cfRule type="expression" dxfId="2031" priority="30">
      <formula>L36&lt;0</formula>
    </cfRule>
  </conditionalFormatting>
  <conditionalFormatting sqref="F114:F135">
    <cfRule type="expression" dxfId="2030" priority="27">
      <formula>F114&gt;0</formula>
    </cfRule>
    <cfRule type="expression" dxfId="2029" priority="28">
      <formula>F114&lt;0</formula>
    </cfRule>
  </conditionalFormatting>
  <conditionalFormatting sqref="H114:H135">
    <cfRule type="expression" dxfId="2028" priority="25">
      <formula>H114&gt;0</formula>
    </cfRule>
    <cfRule type="expression" dxfId="2027" priority="26">
      <formula>H114&lt;0</formula>
    </cfRule>
  </conditionalFormatting>
  <conditionalFormatting sqref="J114:J127">
    <cfRule type="expression" dxfId="2026" priority="23">
      <formula>J114&gt;0</formula>
    </cfRule>
    <cfRule type="expression" dxfId="2025" priority="24">
      <formula>J114&lt;0</formula>
    </cfRule>
  </conditionalFormatting>
  <conditionalFormatting sqref="K114:K127">
    <cfRule type="expression" dxfId="2024" priority="21">
      <formula>K114&gt;0</formula>
    </cfRule>
    <cfRule type="expression" dxfId="2023" priority="22">
      <formula>K114&lt;0</formula>
    </cfRule>
  </conditionalFormatting>
  <conditionalFormatting sqref="L114:L127">
    <cfRule type="expression" dxfId="2022" priority="19">
      <formula>L114&gt;0</formula>
    </cfRule>
    <cfRule type="expression" dxfId="2021" priority="20">
      <formula>L114&lt;0</formula>
    </cfRule>
  </conditionalFormatting>
  <conditionalFormatting sqref="F36:F40">
    <cfRule type="expression" dxfId="2020" priority="17">
      <formula>F36&gt;0</formula>
    </cfRule>
    <cfRule type="expression" dxfId="2019" priority="18">
      <formula>F36&lt;0</formula>
    </cfRule>
  </conditionalFormatting>
  <conditionalFormatting sqref="H36:H40">
    <cfRule type="expression" dxfId="2018" priority="15">
      <formula>H36&gt;0</formula>
    </cfRule>
    <cfRule type="expression" dxfId="2017" priority="16">
      <formula>H36&lt;0</formula>
    </cfRule>
  </conditionalFormatting>
  <conditionalFormatting sqref="F61:F62">
    <cfRule type="expression" dxfId="2016" priority="13">
      <formula>F61&gt;0</formula>
    </cfRule>
    <cfRule type="expression" dxfId="2015" priority="14">
      <formula>F61&lt;0</formula>
    </cfRule>
  </conditionalFormatting>
  <conditionalFormatting sqref="H61:H62">
    <cfRule type="expression" dxfId="2014" priority="11">
      <formula>H61&gt;0</formula>
    </cfRule>
    <cfRule type="expression" dxfId="2013" priority="12">
      <formula>H61&lt;0</formula>
    </cfRule>
  </conditionalFormatting>
  <conditionalFormatting sqref="J61:J62">
    <cfRule type="expression" dxfId="2012" priority="9">
      <formula>J61&gt;0</formula>
    </cfRule>
    <cfRule type="expression" dxfId="2011" priority="10">
      <formula>J61&lt;0</formula>
    </cfRule>
  </conditionalFormatting>
  <conditionalFormatting sqref="J74:J75 H74:H75 F74:F75">
    <cfRule type="expression" dxfId="2010" priority="7">
      <formula>F74&gt;0</formula>
    </cfRule>
    <cfRule type="expression" dxfId="2009" priority="8">
      <formula>F74&lt;0</formula>
    </cfRule>
  </conditionalFormatting>
  <conditionalFormatting sqref="J79:J82 F79:F83 H79:H83">
    <cfRule type="expression" dxfId="2008" priority="3">
      <formula>F79&gt;0</formula>
    </cfRule>
    <cfRule type="expression" dxfId="2007" priority="4">
      <formula>F79&lt;0</formula>
    </cfRule>
  </conditionalFormatting>
  <conditionalFormatting sqref="J84:J86 F84:F86 H84:H86">
    <cfRule type="expression" dxfId="2006" priority="1">
      <formula>F84&gt;0</formula>
    </cfRule>
    <cfRule type="expression" dxfId="200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4" t="s">
        <v>78</v>
      </c>
      <c r="P18" s="884"/>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04" priority="25">
      <formula>F52&gt;0</formula>
    </cfRule>
    <cfRule type="expression" dxfId="2003" priority="26">
      <formula>F52&lt;0</formula>
    </cfRule>
  </conditionalFormatting>
  <conditionalFormatting sqref="Q7">
    <cfRule type="expression" dxfId="2002" priority="23">
      <formula>Q7&gt;0</formula>
    </cfRule>
    <cfRule type="expression" dxfId="2001" priority="24">
      <formula>Q7&lt;0</formula>
    </cfRule>
  </conditionalFormatting>
  <conditionalFormatting sqref="Q8">
    <cfRule type="expression" dxfId="2000" priority="21">
      <formula>Q8&gt;0</formula>
    </cfRule>
    <cfRule type="expression" dxfId="1999" priority="22">
      <formula>Q8&lt;0</formula>
    </cfRule>
  </conditionalFormatting>
  <conditionalFormatting sqref="F25:F37 F43:F51">
    <cfRule type="expression" dxfId="1998" priority="19">
      <formula>F25&gt;0</formula>
    </cfRule>
    <cfRule type="expression" dxfId="1997" priority="20">
      <formula>F25&lt;0</formula>
    </cfRule>
  </conditionalFormatting>
  <conditionalFormatting sqref="H25:H37 H41:H51">
    <cfRule type="expression" dxfId="1996" priority="17">
      <formula>H25&gt;0</formula>
    </cfRule>
    <cfRule type="expression" dxfId="1995" priority="18">
      <formula>H25&lt;0</formula>
    </cfRule>
  </conditionalFormatting>
  <conditionalFormatting sqref="F89:F110">
    <cfRule type="expression" dxfId="1994" priority="15">
      <formula>F89&gt;0</formula>
    </cfRule>
    <cfRule type="expression" dxfId="1993" priority="16">
      <formula>F89&lt;0</formula>
    </cfRule>
  </conditionalFormatting>
  <conditionalFormatting sqref="H89:H110">
    <cfRule type="expression" dxfId="1992" priority="13">
      <formula>H89&gt;0</formula>
    </cfRule>
    <cfRule type="expression" dxfId="1991" priority="14">
      <formula>H89&lt;0</formula>
    </cfRule>
  </conditionalFormatting>
  <conditionalFormatting sqref="Q10">
    <cfRule type="expression" dxfId="1990" priority="11">
      <formula>Q10&gt;0</formula>
    </cfRule>
    <cfRule type="expression" dxfId="1989" priority="12">
      <formula>Q10&lt;0</formula>
    </cfRule>
  </conditionalFormatting>
  <conditionalFormatting sqref="J25:J38">
    <cfRule type="expression" dxfId="1988" priority="9">
      <formula>J25&gt;0</formula>
    </cfRule>
    <cfRule type="expression" dxfId="1987" priority="10">
      <formula>J25&lt;0</formula>
    </cfRule>
  </conditionalFormatting>
  <conditionalFormatting sqref="K25:K38">
    <cfRule type="expression" dxfId="1986" priority="7">
      <formula>K25&gt;0</formula>
    </cfRule>
    <cfRule type="expression" dxfId="1985" priority="8">
      <formula>K25&lt;0</formula>
    </cfRule>
  </conditionalFormatting>
  <conditionalFormatting sqref="F38:F42">
    <cfRule type="expression" dxfId="1984" priority="3">
      <formula>F38&gt;0</formula>
    </cfRule>
    <cfRule type="expression" dxfId="1983" priority="4">
      <formula>F38&lt;0</formula>
    </cfRule>
  </conditionalFormatting>
  <conditionalFormatting sqref="H38:H40">
    <cfRule type="expression" dxfId="1982" priority="1">
      <formula>H38&gt;0</formula>
    </cfRule>
    <cfRule type="expression" dxfId="198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0" priority="25">
      <formula>F7&gt;0</formula>
    </cfRule>
    <cfRule type="expression" dxfId="1979" priority="26">
      <formula>F7&lt;0</formula>
    </cfRule>
  </conditionalFormatting>
  <conditionalFormatting sqref="Q8">
    <cfRule type="expression" dxfId="1978" priority="23">
      <formula>Q8&gt;0</formula>
    </cfRule>
    <cfRule type="expression" dxfId="1977" priority="24">
      <formula>Q8&lt;0</formula>
    </cfRule>
  </conditionalFormatting>
  <conditionalFormatting sqref="F93:F114">
    <cfRule type="expression" dxfId="1976" priority="17">
      <formula>F93&gt;0</formula>
    </cfRule>
    <cfRule type="expression" dxfId="1975" priority="18">
      <formula>F93&lt;0</formula>
    </cfRule>
  </conditionalFormatting>
  <conditionalFormatting sqref="H93:H114">
    <cfRule type="expression" dxfId="1974" priority="15">
      <formula>H93&gt;0</formula>
    </cfRule>
    <cfRule type="expression" dxfId="1973" priority="16">
      <formula>H93&lt;0</formula>
    </cfRule>
  </conditionalFormatting>
  <conditionalFormatting sqref="Q10">
    <cfRule type="expression" dxfId="1972" priority="13">
      <formula>Q10&gt;0</formula>
    </cfRule>
    <cfRule type="expression" dxfId="1971" priority="14">
      <formula>Q10&lt;0</formula>
    </cfRule>
  </conditionalFormatting>
  <conditionalFormatting sqref="J25:J38">
    <cfRule type="expression" dxfId="1970" priority="11">
      <formula>J25&gt;0</formula>
    </cfRule>
    <cfRule type="expression" dxfId="1969" priority="12">
      <formula>J25&lt;0</formula>
    </cfRule>
  </conditionalFormatting>
  <conditionalFormatting sqref="K25:K38">
    <cfRule type="expression" dxfId="1968" priority="9">
      <formula>K25&gt;0</formula>
    </cfRule>
    <cfRule type="expression" dxfId="1967" priority="10">
      <formula>K25&lt;0</formula>
    </cfRule>
  </conditionalFormatting>
  <conditionalFormatting sqref="L25:L34">
    <cfRule type="expression" dxfId="1966" priority="7">
      <formula>L25&gt;0</formula>
    </cfRule>
    <cfRule type="expression" dxfId="1965" priority="8">
      <formula>L25&lt;0</formula>
    </cfRule>
  </conditionalFormatting>
  <conditionalFormatting sqref="J43">
    <cfRule type="expression" dxfId="1964" priority="5">
      <formula>J43&gt;0</formula>
    </cfRule>
    <cfRule type="expression" dxfId="1963" priority="6">
      <formula>J43&lt;0</formula>
    </cfRule>
  </conditionalFormatting>
  <conditionalFormatting sqref="M25:M34">
    <cfRule type="expression" dxfId="1962" priority="3">
      <formula>M25&gt;0</formula>
    </cfRule>
    <cfRule type="expression" dxfId="1961" priority="4">
      <formula>M25&lt;0</formula>
    </cfRule>
  </conditionalFormatting>
  <conditionalFormatting sqref="H61:H64 F61:F64">
    <cfRule type="expression" dxfId="1960" priority="1">
      <formula>F61&gt;0</formula>
    </cfRule>
    <cfRule type="expression" dxfId="1959" priority="2">
      <formula>F61&lt;0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8" priority="35">
      <formula>F62&gt;0</formula>
    </cfRule>
    <cfRule type="expression" dxfId="1957" priority="36">
      <formula>F62&lt;0</formula>
    </cfRule>
  </conditionalFormatting>
  <conditionalFormatting sqref="Q7">
    <cfRule type="expression" dxfId="1956" priority="33">
      <formula>Q7&gt;0</formula>
    </cfRule>
    <cfRule type="expression" dxfId="1955" priority="34">
      <formula>Q7&lt;0</formula>
    </cfRule>
  </conditionalFormatting>
  <conditionalFormatting sqref="Q8">
    <cfRule type="expression" dxfId="1954" priority="31">
      <formula>Q8&gt;0</formula>
    </cfRule>
    <cfRule type="expression" dxfId="1953" priority="32">
      <formula>Q8&lt;0</formula>
    </cfRule>
  </conditionalFormatting>
  <conditionalFormatting sqref="F30:F61">
    <cfRule type="expression" dxfId="1952" priority="29">
      <formula>F30&gt;0</formula>
    </cfRule>
    <cfRule type="expression" dxfId="1951" priority="30">
      <formula>F30&lt;0</formula>
    </cfRule>
  </conditionalFormatting>
  <conditionalFormatting sqref="H30:H61">
    <cfRule type="expression" dxfId="1950" priority="27">
      <formula>H30&gt;0</formula>
    </cfRule>
    <cfRule type="expression" dxfId="1949" priority="28">
      <formula>H30&lt;0</formula>
    </cfRule>
  </conditionalFormatting>
  <conditionalFormatting sqref="Q10">
    <cfRule type="expression" dxfId="1948" priority="25">
      <formula>Q10&gt;0</formula>
    </cfRule>
    <cfRule type="expression" dxfId="1947" priority="26">
      <formula>Q10&lt;0</formula>
    </cfRule>
  </conditionalFormatting>
  <conditionalFormatting sqref="J25:J38">
    <cfRule type="expression" dxfId="1946" priority="23">
      <formula>J25&gt;0</formula>
    </cfRule>
    <cfRule type="expression" dxfId="1945" priority="24">
      <formula>J25&lt;0</formula>
    </cfRule>
  </conditionalFormatting>
  <conditionalFormatting sqref="K25:K33">
    <cfRule type="expression" dxfId="1944" priority="21">
      <formula>K25&gt;0</formula>
    </cfRule>
    <cfRule type="expression" dxfId="1943" priority="22">
      <formula>K25&lt;0</formula>
    </cfRule>
  </conditionalFormatting>
  <conditionalFormatting sqref="L25:L38">
    <cfRule type="expression" dxfId="1942" priority="19">
      <formula>L25&gt;0</formula>
    </cfRule>
    <cfRule type="expression" dxfId="1941" priority="20">
      <formula>L25&lt;0</formula>
    </cfRule>
  </conditionalFormatting>
  <conditionalFormatting sqref="F89:F110">
    <cfRule type="expression" dxfId="1940" priority="17">
      <formula>F89&gt;0</formula>
    </cfRule>
    <cfRule type="expression" dxfId="1939" priority="18">
      <formula>F89&lt;0</formula>
    </cfRule>
  </conditionalFormatting>
  <conditionalFormatting sqref="H89:H110">
    <cfRule type="expression" dxfId="1938" priority="15">
      <formula>H89&gt;0</formula>
    </cfRule>
    <cfRule type="expression" dxfId="1937" priority="16">
      <formula>H89&lt;0</formula>
    </cfRule>
  </conditionalFormatting>
  <conditionalFormatting sqref="J89:J102">
    <cfRule type="expression" dxfId="1936" priority="13">
      <formula>J89&gt;0</formula>
    </cfRule>
    <cfRule type="expression" dxfId="1935" priority="14">
      <formula>J89&lt;0</formula>
    </cfRule>
  </conditionalFormatting>
  <conditionalFormatting sqref="K89:K102">
    <cfRule type="expression" dxfId="1934" priority="11">
      <formula>K89&gt;0</formula>
    </cfRule>
    <cfRule type="expression" dxfId="1933" priority="12">
      <formula>K89&lt;0</formula>
    </cfRule>
  </conditionalFormatting>
  <conditionalFormatting sqref="L89:L102">
    <cfRule type="expression" dxfId="1932" priority="9">
      <formula>L89&gt;0</formula>
    </cfRule>
    <cfRule type="expression" dxfId="1931" priority="10">
      <formula>L89&lt;0</formula>
    </cfRule>
  </conditionalFormatting>
  <conditionalFormatting sqref="F25:F29">
    <cfRule type="expression" dxfId="1930" priority="7">
      <formula>F25&gt;0</formula>
    </cfRule>
    <cfRule type="expression" dxfId="1929" priority="8">
      <formula>F25&lt;0</formula>
    </cfRule>
  </conditionalFormatting>
  <conditionalFormatting sqref="H25:H29">
    <cfRule type="expression" dxfId="1928" priority="5">
      <formula>H25&gt;0</formula>
    </cfRule>
    <cfRule type="expression" dxfId="1927" priority="6">
      <formula>H25&lt;0</formula>
    </cfRule>
  </conditionalFormatting>
  <conditionalFormatting sqref="F29">
    <cfRule type="expression" dxfId="1926" priority="3">
      <formula>F29&gt;0</formula>
    </cfRule>
    <cfRule type="expression" dxfId="1925" priority="4">
      <formula>F29&lt;0</formula>
    </cfRule>
  </conditionalFormatting>
  <conditionalFormatting sqref="J57">
    <cfRule type="expression" dxfId="1924" priority="1">
      <formula>J57&gt;0</formula>
    </cfRule>
    <cfRule type="expression" dxfId="192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2" priority="31">
      <formula>F47&gt;0</formula>
    </cfRule>
    <cfRule type="expression" dxfId="1921" priority="32">
      <formula>F47&lt;0</formula>
    </cfRule>
  </conditionalFormatting>
  <conditionalFormatting sqref="Q7">
    <cfRule type="expression" dxfId="1920" priority="29">
      <formula>Q7&gt;0</formula>
    </cfRule>
    <cfRule type="expression" dxfId="1919" priority="30">
      <formula>Q7&lt;0</formula>
    </cfRule>
  </conditionalFormatting>
  <conditionalFormatting sqref="Q8">
    <cfRule type="expression" dxfId="1918" priority="27">
      <formula>Q8&gt;0</formula>
    </cfRule>
    <cfRule type="expression" dxfId="1917" priority="28">
      <formula>Q8&lt;0</formula>
    </cfRule>
  </conditionalFormatting>
  <conditionalFormatting sqref="F30:F46">
    <cfRule type="expression" dxfId="1916" priority="25">
      <formula>F30&gt;0</formula>
    </cfRule>
    <cfRule type="expression" dxfId="1915" priority="26">
      <formula>F30&lt;0</formula>
    </cfRule>
  </conditionalFormatting>
  <conditionalFormatting sqref="H30:H46">
    <cfRule type="expression" dxfId="1914" priority="23">
      <formula>H30&gt;0</formula>
    </cfRule>
    <cfRule type="expression" dxfId="1913" priority="24">
      <formula>H30&lt;0</formula>
    </cfRule>
  </conditionalFormatting>
  <conditionalFormatting sqref="Q10">
    <cfRule type="expression" dxfId="1912" priority="21">
      <formula>Q10&gt;0</formula>
    </cfRule>
    <cfRule type="expression" dxfId="1911" priority="22">
      <formula>Q10&lt;0</formula>
    </cfRule>
  </conditionalFormatting>
  <conditionalFormatting sqref="J25:J38">
    <cfRule type="expression" dxfId="1910" priority="19">
      <formula>J25&gt;0</formula>
    </cfRule>
    <cfRule type="expression" dxfId="1909" priority="20">
      <formula>J25&lt;0</formula>
    </cfRule>
  </conditionalFormatting>
  <conditionalFormatting sqref="K25:K38">
    <cfRule type="expression" dxfId="1908" priority="17">
      <formula>K25&gt;0</formula>
    </cfRule>
    <cfRule type="expression" dxfId="1907" priority="18">
      <formula>K25&lt;0</formula>
    </cfRule>
  </conditionalFormatting>
  <conditionalFormatting sqref="L25:L38">
    <cfRule type="expression" dxfId="1906" priority="15">
      <formula>L25&gt;0</formula>
    </cfRule>
    <cfRule type="expression" dxfId="1905" priority="16">
      <formula>L25&lt;0</formula>
    </cfRule>
  </conditionalFormatting>
  <conditionalFormatting sqref="F89:F110">
    <cfRule type="expression" dxfId="1904" priority="13">
      <formula>F89&gt;0</formula>
    </cfRule>
    <cfRule type="expression" dxfId="1903" priority="14">
      <formula>F89&lt;0</formula>
    </cfRule>
  </conditionalFormatting>
  <conditionalFormatting sqref="H89:H110">
    <cfRule type="expression" dxfId="1902" priority="11">
      <formula>H89&gt;0</formula>
    </cfRule>
    <cfRule type="expression" dxfId="1901" priority="12">
      <formula>H89&lt;0</formula>
    </cfRule>
  </conditionalFormatting>
  <conditionalFormatting sqref="J89:J102">
    <cfRule type="expression" dxfId="1900" priority="9">
      <formula>J89&gt;0</formula>
    </cfRule>
    <cfRule type="expression" dxfId="1899" priority="10">
      <formula>J89&lt;0</formula>
    </cfRule>
  </conditionalFormatting>
  <conditionalFormatting sqref="K89:K102">
    <cfRule type="expression" dxfId="1898" priority="7">
      <formula>K89&gt;0</formula>
    </cfRule>
    <cfRule type="expression" dxfId="1897" priority="8">
      <formula>K89&lt;0</formula>
    </cfRule>
  </conditionalFormatting>
  <conditionalFormatting sqref="L89:L102">
    <cfRule type="expression" dxfId="1896" priority="5">
      <formula>L89&gt;0</formula>
    </cfRule>
    <cfRule type="expression" dxfId="1895" priority="6">
      <formula>L89&lt;0</formula>
    </cfRule>
  </conditionalFormatting>
  <conditionalFormatting sqref="F25:F29">
    <cfRule type="expression" dxfId="1894" priority="3">
      <formula>F25&gt;0</formula>
    </cfRule>
    <cfRule type="expression" dxfId="1893" priority="4">
      <formula>F25&lt;0</formula>
    </cfRule>
  </conditionalFormatting>
  <conditionalFormatting sqref="H25:H29">
    <cfRule type="expression" dxfId="1892" priority="1">
      <formula>H25&gt;0</formula>
    </cfRule>
    <cfRule type="expression" dxfId="1891"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43.169820000000009</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36.880000000000003</v>
      </c>
      <c r="R4" s="425">
        <v>-4.7800000000000002E-2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18440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21584.910000000003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-3144.9100000000035</v>
      </c>
      <c r="R7">
        <v>300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-3144.9100000000035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-0.14569947245552578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4.9349240780911061E-2</v>
      </c>
      <c r="R11">
        <f>1.82/4</f>
        <v>0.45500000000000002</v>
      </c>
      <c r="T11" s="1">
        <v>43391</v>
      </c>
      <c r="U11" s="755" t="s">
        <v>1288</v>
      </c>
    </row>
    <row r="12" spans="1:21" x14ac:dyDescent="0.25">
      <c r="B12" s="72">
        <v>43539</v>
      </c>
      <c r="C12" s="7">
        <v>200</v>
      </c>
      <c r="D12" s="43">
        <v>37.619999999999997</v>
      </c>
      <c r="E12" s="43">
        <v>0</v>
      </c>
      <c r="F12" s="43">
        <f t="shared" si="0"/>
        <v>7523.9999999999991</v>
      </c>
      <c r="H12" s="70"/>
      <c r="O12" s="11" t="s">
        <v>921</v>
      </c>
      <c r="Q12" s="1" t="s">
        <v>1389</v>
      </c>
    </row>
    <row r="13" spans="1:21" x14ac:dyDescent="0.25">
      <c r="B13" s="404">
        <v>43571</v>
      </c>
      <c r="C13" s="4">
        <v>200</v>
      </c>
      <c r="D13" s="2">
        <v>35.28</v>
      </c>
      <c r="E13" s="2">
        <v>0</v>
      </c>
      <c r="F13" s="2">
        <f t="shared" si="0"/>
        <v>7056</v>
      </c>
      <c r="H13" s="70"/>
      <c r="O13" s="11" t="s">
        <v>947</v>
      </c>
      <c r="Q13" s="2">
        <f>Q4/4.6</f>
        <v>8.0173913043478269</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4" t="s">
        <v>78</v>
      </c>
      <c r="P16" s="884"/>
    </row>
    <row r="17" spans="1:20" ht="15.75" thickTop="1" x14ac:dyDescent="0.25">
      <c r="O17" s="81">
        <v>1.1000000000000001</v>
      </c>
      <c r="P17" s="81">
        <f>O17*$Q$4</f>
        <v>40.568000000000005</v>
      </c>
    </row>
    <row r="18" spans="1:20" x14ac:dyDescent="0.25">
      <c r="A18" s="31" t="s">
        <v>81</v>
      </c>
      <c r="B18" s="14"/>
      <c r="C18" s="14">
        <f>SUM(C2:C13)</f>
        <v>1300</v>
      </c>
      <c r="D18" s="18"/>
      <c r="E18" s="18"/>
      <c r="F18" s="18">
        <f>SUM(F2:F13)</f>
        <v>54055</v>
      </c>
      <c r="G18" s="14"/>
      <c r="H18" s="71">
        <f>SUM(H2:H8)</f>
        <v>800</v>
      </c>
      <c r="I18" s="18"/>
      <c r="J18" s="18"/>
      <c r="K18" s="18">
        <f>SUM(K2:K8)</f>
        <v>32060.589999999997</v>
      </c>
      <c r="L18" s="14"/>
      <c r="M18" s="18">
        <f>SUM(M2:M10)</f>
        <v>409.5</v>
      </c>
      <c r="O18" s="81">
        <v>1.0900000000000001</v>
      </c>
      <c r="P18" s="81">
        <f t="shared" ref="P18:P37" si="2">O18*$Q$4</f>
        <v>40.199200000000005</v>
      </c>
      <c r="T18" s="1"/>
    </row>
    <row r="19" spans="1:20" ht="15.75" thickBot="1" x14ac:dyDescent="0.3">
      <c r="A19" s="277" t="s">
        <v>191</v>
      </c>
      <c r="B19" s="278"/>
      <c r="C19" s="279">
        <f>SumByColor($A$19,C2:C17)</f>
        <v>1000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39.830400000000004</v>
      </c>
    </row>
    <row r="20" spans="1:20" x14ac:dyDescent="0.25">
      <c r="O20" s="81">
        <v>1.07</v>
      </c>
      <c r="P20" s="81">
        <f t="shared" si="2"/>
        <v>39.461600000000004</v>
      </c>
    </row>
    <row r="21" spans="1:20" x14ac:dyDescent="0.25">
      <c r="O21" s="81">
        <v>1.06</v>
      </c>
      <c r="P21" s="81">
        <f t="shared" si="2"/>
        <v>39.092800000000004</v>
      </c>
    </row>
    <row r="22" spans="1:20" x14ac:dyDescent="0.25">
      <c r="O22" s="81">
        <v>1.05</v>
      </c>
      <c r="P22" s="81">
        <f t="shared" si="2"/>
        <v>38.724000000000004</v>
      </c>
    </row>
    <row r="23" spans="1:20" x14ac:dyDescent="0.25">
      <c r="O23" s="81">
        <v>1.04</v>
      </c>
      <c r="P23" s="81">
        <f t="shared" si="2"/>
        <v>38.355200000000004</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37.986400000000003</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37.617600000000003</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37.248800000000003</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36.880000000000003</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36.511200000000002</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36.142400000000002</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35.773600000000002</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35.404800000000002</v>
      </c>
    </row>
    <row r="32" spans="1:20" x14ac:dyDescent="0.25">
      <c r="A32">
        <v>100</v>
      </c>
      <c r="B32" s="164">
        <v>43385</v>
      </c>
      <c r="C32" s="10">
        <v>400</v>
      </c>
      <c r="D32" s="39">
        <v>50.534999999999997</v>
      </c>
      <c r="E32" s="39">
        <v>42.61</v>
      </c>
      <c r="F32" s="39">
        <f t="shared" ref="F32:F56" si="6">C32*(E32-D32)</f>
        <v>-3169.9999999999991</v>
      </c>
      <c r="G32" s="39">
        <f t="shared" ref="G32:G56" si="7">D32*C32</f>
        <v>20214</v>
      </c>
      <c r="H32" s="179">
        <f t="shared" ref="H32:H56" si="8">(E32-D32)/D32</f>
        <v>-0.15682200455130102</v>
      </c>
      <c r="I32" s="39"/>
      <c r="J32" s="39"/>
      <c r="K32" s="39"/>
      <c r="L32" s="39"/>
      <c r="O32" s="81">
        <v>0.95</v>
      </c>
      <c r="P32" s="81">
        <f t="shared" si="2"/>
        <v>35.036000000000001</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34.667200000000001</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34.298400000000001</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33.929600000000001</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33.5608</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33.192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90" priority="35">
      <formula>F62&gt;0</formula>
    </cfRule>
    <cfRule type="expression" dxfId="1889" priority="36">
      <formula>F62&lt;0</formula>
    </cfRule>
  </conditionalFormatting>
  <conditionalFormatting sqref="Q7">
    <cfRule type="expression" dxfId="1888" priority="33">
      <formula>Q7&gt;0</formula>
    </cfRule>
    <cfRule type="expression" dxfId="1887" priority="34">
      <formula>Q7&lt;0</formula>
    </cfRule>
  </conditionalFormatting>
  <conditionalFormatting sqref="Q8">
    <cfRule type="expression" dxfId="1886" priority="31">
      <formula>Q8&gt;0</formula>
    </cfRule>
    <cfRule type="expression" dxfId="1885" priority="32">
      <formula>Q8&lt;0</formula>
    </cfRule>
  </conditionalFormatting>
  <conditionalFormatting sqref="F30:F61">
    <cfRule type="expression" dxfId="1884" priority="29">
      <formula>F30&gt;0</formula>
    </cfRule>
    <cfRule type="expression" dxfId="1883" priority="30">
      <formula>F30&lt;0</formula>
    </cfRule>
  </conditionalFormatting>
  <conditionalFormatting sqref="H30:H61">
    <cfRule type="expression" dxfId="1882" priority="27">
      <formula>H30&gt;0</formula>
    </cfRule>
    <cfRule type="expression" dxfId="1881" priority="28">
      <formula>H30&lt;0</formula>
    </cfRule>
  </conditionalFormatting>
  <conditionalFormatting sqref="Q10">
    <cfRule type="expression" dxfId="1880" priority="25">
      <formula>Q10&gt;0</formula>
    </cfRule>
    <cfRule type="expression" dxfId="1879" priority="26">
      <formula>Q10&lt;0</formula>
    </cfRule>
  </conditionalFormatting>
  <conditionalFormatting sqref="J25:J39">
    <cfRule type="expression" dxfId="1878" priority="23">
      <formula>J25&gt;0</formula>
    </cfRule>
    <cfRule type="expression" dxfId="1877" priority="24">
      <formula>J25&lt;0</formula>
    </cfRule>
  </conditionalFormatting>
  <conditionalFormatting sqref="K25:K36">
    <cfRule type="expression" dxfId="1876" priority="21">
      <formula>K25&gt;0</formula>
    </cfRule>
    <cfRule type="expression" dxfId="1875" priority="22">
      <formula>K25&lt;0</formula>
    </cfRule>
  </conditionalFormatting>
  <conditionalFormatting sqref="L25">
    <cfRule type="expression" dxfId="1874" priority="19">
      <formula>L25&gt;0</formula>
    </cfRule>
    <cfRule type="expression" dxfId="1873" priority="20">
      <formula>L25&lt;0</formula>
    </cfRule>
  </conditionalFormatting>
  <conditionalFormatting sqref="F89:F110">
    <cfRule type="expression" dxfId="1872" priority="17">
      <formula>F89&gt;0</formula>
    </cfRule>
    <cfRule type="expression" dxfId="1871" priority="18">
      <formula>F89&lt;0</formula>
    </cfRule>
  </conditionalFormatting>
  <conditionalFormatting sqref="H89:H110">
    <cfRule type="expression" dxfId="1870" priority="15">
      <formula>H89&gt;0</formula>
    </cfRule>
    <cfRule type="expression" dxfId="1869" priority="16">
      <formula>H89&lt;0</formula>
    </cfRule>
  </conditionalFormatting>
  <conditionalFormatting sqref="J89:J102">
    <cfRule type="expression" dxfId="1868" priority="13">
      <formula>J89&gt;0</formula>
    </cfRule>
    <cfRule type="expression" dxfId="1867" priority="14">
      <formula>J89&lt;0</formula>
    </cfRule>
  </conditionalFormatting>
  <conditionalFormatting sqref="K89:K102">
    <cfRule type="expression" dxfId="1866" priority="11">
      <formula>K89&gt;0</formula>
    </cfRule>
    <cfRule type="expression" dxfId="1865" priority="12">
      <formula>K89&lt;0</formula>
    </cfRule>
  </conditionalFormatting>
  <conditionalFormatting sqref="L89:L102">
    <cfRule type="expression" dxfId="1864" priority="9">
      <formula>L89&gt;0</formula>
    </cfRule>
    <cfRule type="expression" dxfId="1863" priority="10">
      <formula>L89&lt;0</formula>
    </cfRule>
  </conditionalFormatting>
  <conditionalFormatting sqref="F25:F29">
    <cfRule type="expression" dxfId="1862" priority="7">
      <formula>F25&gt;0</formula>
    </cfRule>
    <cfRule type="expression" dxfId="1861" priority="8">
      <formula>F25&lt;0</formula>
    </cfRule>
  </conditionalFormatting>
  <conditionalFormatting sqref="H25:H29">
    <cfRule type="expression" dxfId="1860" priority="5">
      <formula>H25&gt;0</formula>
    </cfRule>
    <cfRule type="expression" dxfId="1859"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56.39</v>
      </c>
      <c r="R4" s="425">
        <v>-9.7000000000000003E-3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11278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1690.9400000000023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1690.9400000000023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0.17637732526968672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4.9654194006029433E-2</v>
      </c>
      <c r="R11">
        <v>0.7</v>
      </c>
      <c r="T11" s="1">
        <v>43285</v>
      </c>
      <c r="U11" t="s">
        <v>1130</v>
      </c>
    </row>
    <row r="12" spans="1:21" x14ac:dyDescent="0.25">
      <c r="H12" s="70"/>
      <c r="O12" s="11" t="s">
        <v>921</v>
      </c>
      <c r="Q12" s="1" t="s">
        <v>1369</v>
      </c>
    </row>
    <row r="13" spans="1:21" x14ac:dyDescent="0.25">
      <c r="H13" s="70"/>
      <c r="O13" s="11" t="s">
        <v>947</v>
      </c>
      <c r="Q13" s="2">
        <f>Q4/(3.94+4.03)*2</f>
        <v>14.150564617314931</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4" t="s">
        <v>78</v>
      </c>
      <c r="P16" s="884"/>
    </row>
    <row r="17" spans="1:21" ht="15.75" thickTop="1" x14ac:dyDescent="0.25">
      <c r="O17" s="81">
        <v>1.1000000000000001</v>
      </c>
      <c r="P17" s="81">
        <f>O17*$Q$4</f>
        <v>62.029000000000003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61.465100000000007</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60.901200000000003</v>
      </c>
    </row>
    <row r="20" spans="1:21" x14ac:dyDescent="0.25">
      <c r="O20" s="81">
        <v>1.07</v>
      </c>
      <c r="P20" s="81">
        <f t="shared" si="2"/>
        <v>60.337300000000006</v>
      </c>
      <c r="T20" s="1">
        <v>43416</v>
      </c>
      <c r="U20" t="s">
        <v>1298</v>
      </c>
    </row>
    <row r="21" spans="1:21" x14ac:dyDescent="0.25">
      <c r="O21" s="81">
        <v>1.06</v>
      </c>
      <c r="P21" s="81">
        <f t="shared" si="2"/>
        <v>59.773400000000002</v>
      </c>
    </row>
    <row r="22" spans="1:21" x14ac:dyDescent="0.25">
      <c r="O22" s="81">
        <v>1.05</v>
      </c>
      <c r="P22" s="81">
        <f t="shared" si="2"/>
        <v>59.209500000000006</v>
      </c>
    </row>
    <row r="23" spans="1:21" x14ac:dyDescent="0.25">
      <c r="O23" s="81">
        <v>1.04</v>
      </c>
      <c r="P23" s="81">
        <f t="shared" si="2"/>
        <v>58.645600000000002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58.081700000000005</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57.517800000000001</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56.953900000000004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56.39</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55.826099999999997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55.2622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54.698299999999996</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54.134399999999999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53.570499999999996</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53.006599999999999</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52.442700000000002</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51.878800000000005</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51.314900000000002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50.751000000000005</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58" priority="49">
      <formula>F7&gt;0</formula>
    </cfRule>
    <cfRule type="expression" dxfId="1857" priority="50">
      <formula>F7&lt;0</formula>
    </cfRule>
  </conditionalFormatting>
  <conditionalFormatting sqref="Q8">
    <cfRule type="expression" dxfId="1856" priority="47">
      <formula>Q8&gt;0</formula>
    </cfRule>
    <cfRule type="expression" dxfId="1855" priority="48">
      <formula>Q8&lt;0</formula>
    </cfRule>
  </conditionalFormatting>
  <conditionalFormatting sqref="Q10">
    <cfRule type="expression" dxfId="1854" priority="41">
      <formula>Q10&gt;0</formula>
    </cfRule>
    <cfRule type="expression" dxfId="1853" priority="42">
      <formula>Q10&lt;0</formula>
    </cfRule>
  </conditionalFormatting>
  <conditionalFormatting sqref="K25:K39">
    <cfRule type="expression" dxfId="1852" priority="37">
      <formula>K25&gt;0</formula>
    </cfRule>
    <cfRule type="expression" dxfId="1851" priority="38">
      <formula>K25&lt;0</formula>
    </cfRule>
  </conditionalFormatting>
  <conditionalFormatting sqref="L25">
    <cfRule type="expression" dxfId="1850" priority="35">
      <formula>L25&gt;0</formula>
    </cfRule>
    <cfRule type="expression" dxfId="1849" priority="36">
      <formula>L25&lt;0</formula>
    </cfRule>
  </conditionalFormatting>
  <conditionalFormatting sqref="F91:F112">
    <cfRule type="expression" dxfId="1848" priority="33">
      <formula>F91&gt;0</formula>
    </cfRule>
    <cfRule type="expression" dxfId="1847" priority="34">
      <formula>F91&lt;0</formula>
    </cfRule>
  </conditionalFormatting>
  <conditionalFormatting sqref="H91:H112">
    <cfRule type="expression" dxfId="1846" priority="31">
      <formula>H91&gt;0</formula>
    </cfRule>
    <cfRule type="expression" dxfId="1845" priority="32">
      <formula>H91&lt;0</formula>
    </cfRule>
  </conditionalFormatting>
  <conditionalFormatting sqref="J91:J104">
    <cfRule type="expression" dxfId="1844" priority="29">
      <formula>J91&gt;0</formula>
    </cfRule>
    <cfRule type="expression" dxfId="1843" priority="30">
      <formula>J91&lt;0</formula>
    </cfRule>
  </conditionalFormatting>
  <conditionalFormatting sqref="K91:K104">
    <cfRule type="expression" dxfId="1842" priority="27">
      <formula>K91&gt;0</formula>
    </cfRule>
    <cfRule type="expression" dxfId="1841" priority="28">
      <formula>K91&lt;0</formula>
    </cfRule>
  </conditionalFormatting>
  <conditionalFormatting sqref="L91:L104">
    <cfRule type="expression" dxfId="1840" priority="25">
      <formula>L91&gt;0</formula>
    </cfRule>
    <cfRule type="expression" dxfId="1839" priority="26">
      <formula>L91&lt;0</formula>
    </cfRule>
  </conditionalFormatting>
  <conditionalFormatting sqref="F25 F29">
    <cfRule type="expression" dxfId="1838" priority="23">
      <formula>F25&gt;0</formula>
    </cfRule>
    <cfRule type="expression" dxfId="1837" priority="24">
      <formula>F25&lt;0</formula>
    </cfRule>
  </conditionalFormatting>
  <conditionalFormatting sqref="H25 H29">
    <cfRule type="expression" dxfId="1836" priority="21">
      <formula>H25&gt;0</formula>
    </cfRule>
    <cfRule type="expression" dxfId="1835" priority="22">
      <formula>H25&lt;0</formula>
    </cfRule>
  </conditionalFormatting>
  <conditionalFormatting sqref="F26:F28">
    <cfRule type="expression" dxfId="1834" priority="19">
      <formula>F26&gt;0</formula>
    </cfRule>
    <cfRule type="expression" dxfId="1833" priority="20">
      <formula>F26&lt;0</formula>
    </cfRule>
  </conditionalFormatting>
  <conditionalFormatting sqref="H26:H28">
    <cfRule type="expression" dxfId="1832" priority="17">
      <formula>H26&gt;0</formula>
    </cfRule>
    <cfRule type="expression" dxfId="1831" priority="18">
      <formula>H26&lt;0</formula>
    </cfRule>
  </conditionalFormatting>
  <conditionalFormatting sqref="J25:J49">
    <cfRule type="expression" dxfId="1830" priority="13">
      <formula>J25&gt;0</formula>
    </cfRule>
    <cfRule type="expression" dxfId="1829" priority="14">
      <formula>J25&lt;0</formula>
    </cfRule>
  </conditionalFormatting>
  <conditionalFormatting sqref="J50:J61">
    <cfRule type="expression" dxfId="1828" priority="11">
      <formula>J50&gt;0</formula>
    </cfRule>
    <cfRule type="expression" dxfId="1827" priority="12">
      <formula>J50&lt;0</formula>
    </cfRule>
  </conditionalFormatting>
  <conditionalFormatting sqref="H62:H63 F62:F63">
    <cfRule type="expression" dxfId="1826" priority="3">
      <formula>F62&gt;0</formula>
    </cfRule>
    <cfRule type="expression" dxfId="1825" priority="4">
      <formula>F62&lt;0</formula>
    </cfRule>
  </conditionalFormatting>
  <conditionalFormatting sqref="J62">
    <cfRule type="expression" dxfId="1824" priority="1">
      <formula>J62&gt;0</formula>
    </cfRule>
    <cfRule type="expression" dxfId="1823"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0"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0"/>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0"/>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4" t="s">
        <v>78</v>
      </c>
      <c r="P17" s="884"/>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22" priority="67">
      <formula>F37&gt;0</formula>
    </cfRule>
    <cfRule type="expression" dxfId="1821" priority="68">
      <formula>F37&lt;0</formula>
    </cfRule>
  </conditionalFormatting>
  <conditionalFormatting sqref="Q7">
    <cfRule type="expression" dxfId="1820" priority="65">
      <formula>Q7&gt;0</formula>
    </cfRule>
    <cfRule type="expression" dxfId="1819" priority="66">
      <formula>Q7&lt;0</formula>
    </cfRule>
  </conditionalFormatting>
  <conditionalFormatting sqref="Q8">
    <cfRule type="expression" dxfId="1818" priority="63">
      <formula>Q8&gt;0</formula>
    </cfRule>
    <cfRule type="expression" dxfId="1817" priority="64">
      <formula>Q8&lt;0</formula>
    </cfRule>
  </conditionalFormatting>
  <conditionalFormatting sqref="Q10">
    <cfRule type="expression" dxfId="1816" priority="57">
      <formula>Q10&gt;0</formula>
    </cfRule>
    <cfRule type="expression" dxfId="1815" priority="58">
      <formula>Q10&lt;0</formula>
    </cfRule>
  </conditionalFormatting>
  <conditionalFormatting sqref="H32:H36">
    <cfRule type="expression" dxfId="1814" priority="37">
      <formula>H32&gt;0</formula>
    </cfRule>
    <cfRule type="expression" dxfId="1813" priority="38">
      <formula>H32&lt;0</formula>
    </cfRule>
  </conditionalFormatting>
  <conditionalFormatting sqref="K32:K45">
    <cfRule type="expression" dxfId="1812" priority="53">
      <formula>K32&gt;0</formula>
    </cfRule>
    <cfRule type="expression" dxfId="1811" priority="54">
      <formula>K32&lt;0</formula>
    </cfRule>
  </conditionalFormatting>
  <conditionalFormatting sqref="L32:L40">
    <cfRule type="expression" dxfId="1810" priority="51">
      <formula>L32&gt;0</formula>
    </cfRule>
    <cfRule type="expression" dxfId="1809" priority="52">
      <formula>L32&lt;0</formula>
    </cfRule>
  </conditionalFormatting>
  <conditionalFormatting sqref="F117:F138">
    <cfRule type="expression" dxfId="1808" priority="49">
      <formula>F117&gt;0</formula>
    </cfRule>
    <cfRule type="expression" dxfId="1807" priority="50">
      <formula>F117&lt;0</formula>
    </cfRule>
  </conditionalFormatting>
  <conditionalFormatting sqref="H117:H138">
    <cfRule type="expression" dxfId="1806" priority="47">
      <formula>H117&gt;0</formula>
    </cfRule>
    <cfRule type="expression" dxfId="1805" priority="48">
      <formula>H117&lt;0</formula>
    </cfRule>
  </conditionalFormatting>
  <conditionalFormatting sqref="J117:J130">
    <cfRule type="expression" dxfId="1804" priority="45">
      <formula>J117&gt;0</formula>
    </cfRule>
    <cfRule type="expression" dxfId="1803" priority="46">
      <formula>J117&lt;0</formula>
    </cfRule>
  </conditionalFormatting>
  <conditionalFormatting sqref="K117:K130">
    <cfRule type="expression" dxfId="1802" priority="43">
      <formula>K117&gt;0</formula>
    </cfRule>
    <cfRule type="expression" dxfId="1801" priority="44">
      <formula>K117&lt;0</formula>
    </cfRule>
  </conditionalFormatting>
  <conditionalFormatting sqref="L117:L130">
    <cfRule type="expression" dxfId="1800" priority="41">
      <formula>L117&gt;0</formula>
    </cfRule>
    <cfRule type="expression" dxfId="1799" priority="42">
      <formula>L117&lt;0</formula>
    </cfRule>
  </conditionalFormatting>
  <conditionalFormatting sqref="F32:F36">
    <cfRule type="expression" dxfId="1798" priority="39">
      <formula>F32&gt;0</formula>
    </cfRule>
    <cfRule type="expression" dxfId="1797" priority="40">
      <formula>F32&lt;0</formula>
    </cfRule>
  </conditionalFormatting>
  <conditionalFormatting sqref="Q9">
    <cfRule type="expression" dxfId="1796" priority="35">
      <formula>Q9&gt;0</formula>
    </cfRule>
    <cfRule type="expression" dxfId="1795" priority="36">
      <formula>Q9&lt;0</formula>
    </cfRule>
  </conditionalFormatting>
  <conditionalFormatting sqref="H67:H69 F67:F69">
    <cfRule type="expression" dxfId="1794" priority="33">
      <formula>F67&gt;0</formula>
    </cfRule>
    <cfRule type="expression" dxfId="1793" priority="34">
      <formula>F67&lt;0</formula>
    </cfRule>
  </conditionalFormatting>
  <conditionalFormatting sqref="H70:H72 F70:F72">
    <cfRule type="expression" dxfId="1792" priority="31">
      <formula>F70&gt;0</formula>
    </cfRule>
    <cfRule type="expression" dxfId="1791" priority="32">
      <formula>F70&lt;0</formula>
    </cfRule>
  </conditionalFormatting>
  <conditionalFormatting sqref="F77 H77">
    <cfRule type="expression" dxfId="1790" priority="27">
      <formula>F77&gt;0</formula>
    </cfRule>
    <cfRule type="expression" dxfId="1789" priority="28">
      <formula>F77&lt;0</formula>
    </cfRule>
  </conditionalFormatting>
  <conditionalFormatting sqref="F74:F76 H74:H76">
    <cfRule type="expression" dxfId="1788" priority="25">
      <formula>F74&gt;0</formula>
    </cfRule>
    <cfRule type="expression" dxfId="1787" priority="26">
      <formula>F74&lt;0</formula>
    </cfRule>
  </conditionalFormatting>
  <conditionalFormatting sqref="H79:H81 F79:F81">
    <cfRule type="expression" dxfId="1786" priority="23">
      <formula>F79&gt;0</formula>
    </cfRule>
    <cfRule type="expression" dxfId="1785" priority="24">
      <formula>F79&lt;0</formula>
    </cfRule>
  </conditionalFormatting>
  <conditionalFormatting sqref="H82:H84 F82:F84">
    <cfRule type="expression" dxfId="1784" priority="21">
      <formula>F82&gt;0</formula>
    </cfRule>
    <cfRule type="expression" dxfId="1783" priority="22">
      <formula>F82&lt;0</formula>
    </cfRule>
  </conditionalFormatting>
  <conditionalFormatting sqref="H85:H87 F85:F87">
    <cfRule type="expression" dxfId="1782" priority="19">
      <formula>F85&gt;0</formula>
    </cfRule>
    <cfRule type="expression" dxfId="1781" priority="20">
      <formula>F85&lt;0</formula>
    </cfRule>
  </conditionalFormatting>
  <conditionalFormatting sqref="J37:J66 J73 J78">
    <cfRule type="expression" dxfId="1780" priority="17">
      <formula>J37&gt;0</formula>
    </cfRule>
    <cfRule type="expression" dxfId="1779" priority="18">
      <formula>J37&lt;0</formula>
    </cfRule>
  </conditionalFormatting>
  <conditionalFormatting sqref="J32:J36">
    <cfRule type="expression" dxfId="1778" priority="15">
      <formula>J32&gt;0</formula>
    </cfRule>
    <cfRule type="expression" dxfId="1777" priority="16">
      <formula>J32&lt;0</formula>
    </cfRule>
  </conditionalFormatting>
  <conditionalFormatting sqref="J67:J69">
    <cfRule type="expression" dxfId="1776" priority="13">
      <formula>J67&gt;0</formula>
    </cfRule>
    <cfRule type="expression" dxfId="1775" priority="14">
      <formula>J67&lt;0</formula>
    </cfRule>
  </conditionalFormatting>
  <conditionalFormatting sqref="J70:J72">
    <cfRule type="expression" dxfId="1774" priority="11">
      <formula>J70&gt;0</formula>
    </cfRule>
    <cfRule type="expression" dxfId="1773" priority="12">
      <formula>J70&lt;0</formula>
    </cfRule>
  </conditionalFormatting>
  <conditionalFormatting sqref="J77">
    <cfRule type="expression" dxfId="1772" priority="9">
      <formula>J77&gt;0</formula>
    </cfRule>
    <cfRule type="expression" dxfId="1771" priority="10">
      <formula>J77&lt;0</formula>
    </cfRule>
  </conditionalFormatting>
  <conditionalFormatting sqref="J74:J76">
    <cfRule type="expression" dxfId="1770" priority="7">
      <formula>J74&gt;0</formula>
    </cfRule>
    <cfRule type="expression" dxfId="1769" priority="8">
      <formula>J74&lt;0</formula>
    </cfRule>
  </conditionalFormatting>
  <conditionalFormatting sqref="J79:J81">
    <cfRule type="expression" dxfId="1768" priority="5">
      <formula>J79&gt;0</formula>
    </cfRule>
    <cfRule type="expression" dxfId="1767" priority="6">
      <formula>J79&lt;0</formula>
    </cfRule>
  </conditionalFormatting>
  <conditionalFormatting sqref="J82:J84">
    <cfRule type="expression" dxfId="1766" priority="3">
      <formula>J82&gt;0</formula>
    </cfRule>
    <cfRule type="expression" dxfId="1765" priority="4">
      <formula>J82&lt;0</formula>
    </cfRule>
  </conditionalFormatting>
  <conditionalFormatting sqref="J85:J87">
    <cfRule type="expression" dxfId="1764" priority="1">
      <formula>J85&gt;0</formula>
    </cfRule>
    <cfRule type="expression" dxfId="176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4" t="s">
        <v>78</v>
      </c>
      <c r="P24" s="884"/>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62" priority="32">
      <formula>F51&gt;0</formula>
    </cfRule>
    <cfRule type="expression" dxfId="1761" priority="33">
      <formula>F51&lt;0</formula>
    </cfRule>
  </conditionalFormatting>
  <conditionalFormatting sqref="Q7">
    <cfRule type="expression" dxfId="1760" priority="30">
      <formula>Q7&gt;0</formula>
    </cfRule>
    <cfRule type="expression" dxfId="1759" priority="31">
      <formula>Q7&lt;0</formula>
    </cfRule>
  </conditionalFormatting>
  <conditionalFormatting sqref="Q8">
    <cfRule type="expression" dxfId="1758" priority="28">
      <formula>Q8&gt;0</formula>
    </cfRule>
    <cfRule type="expression" dxfId="1757" priority="29">
      <formula>Q8&lt;0</formula>
    </cfRule>
  </conditionalFormatting>
  <conditionalFormatting sqref="F25:F44 F46:F50">
    <cfRule type="expression" dxfId="1756" priority="26">
      <formula>F25&gt;0</formula>
    </cfRule>
    <cfRule type="expression" dxfId="1755" priority="27">
      <formula>F25&lt;0</formula>
    </cfRule>
  </conditionalFormatting>
  <conditionalFormatting sqref="H25:H44 H46:H50">
    <cfRule type="expression" dxfId="1754" priority="24">
      <formula>H25&gt;0</formula>
    </cfRule>
    <cfRule type="expression" dxfId="1753" priority="25">
      <formula>H25&lt;0</formula>
    </cfRule>
  </conditionalFormatting>
  <conditionalFormatting sqref="F89:F110">
    <cfRule type="expression" dxfId="1752" priority="22">
      <formula>F89&gt;0</formula>
    </cfRule>
    <cfRule type="expression" dxfId="1751" priority="23">
      <formula>F89&lt;0</formula>
    </cfRule>
  </conditionalFormatting>
  <conditionalFormatting sqref="H89:H110">
    <cfRule type="expression" dxfId="1750" priority="20">
      <formula>H89&gt;0</formula>
    </cfRule>
    <cfRule type="expression" dxfId="1749" priority="21">
      <formula>H89&lt;0</formula>
    </cfRule>
  </conditionalFormatting>
  <conditionalFormatting sqref="Q10">
    <cfRule type="expression" dxfId="1748" priority="18">
      <formula>Q10&gt;0</formula>
    </cfRule>
    <cfRule type="expression" dxfId="1747" priority="19">
      <formula>Q10&lt;0</formula>
    </cfRule>
  </conditionalFormatting>
  <conditionalFormatting sqref="J25:J39">
    <cfRule type="expression" dxfId="1746" priority="16">
      <formula>J25&gt;0</formula>
    </cfRule>
    <cfRule type="expression" dxfId="1745" priority="17">
      <formula>J25&lt;0</formula>
    </cfRule>
  </conditionalFormatting>
  <conditionalFormatting sqref="K25:K38">
    <cfRule type="expression" dxfId="1744" priority="14">
      <formula>K25&gt;0</formula>
    </cfRule>
    <cfRule type="expression" dxfId="1743" priority="15">
      <formula>K25&lt;0</formula>
    </cfRule>
  </conditionalFormatting>
  <conditionalFormatting sqref="L25:L38">
    <cfRule type="expression" dxfId="1742" priority="12">
      <formula>L25&gt;0</formula>
    </cfRule>
    <cfRule type="expression" dxfId="174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0" priority="9">
      <formula>J40&gt;0</formula>
    </cfRule>
    <cfRule type="expression" dxfId="173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8" priority="7">
      <formula>F45&gt;0</formula>
    </cfRule>
    <cfRule type="expression" dxfId="1737" priority="8">
      <formula>F45&lt;0</formula>
    </cfRule>
  </conditionalFormatting>
  <conditionalFormatting sqref="H45">
    <cfRule type="expression" dxfId="1736" priority="5">
      <formula>H45&gt;0</formula>
    </cfRule>
    <cfRule type="expression" dxfId="1735" priority="6">
      <formula>H45&lt;0</formula>
    </cfRule>
  </conditionalFormatting>
  <conditionalFormatting sqref="J45">
    <cfRule type="expression" dxfId="1734" priority="3">
      <formula>J45&gt;0</formula>
    </cfRule>
    <cfRule type="expression" dxfId="1733" priority="4">
      <formula>J45&lt;0</formula>
    </cfRule>
  </conditionalFormatting>
  <conditionalFormatting sqref="J46">
    <cfRule type="expression" dxfId="1732" priority="1">
      <formula>J46&gt;0</formula>
    </cfRule>
    <cfRule type="expression" dxfId="173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1">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1"/>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2"/>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2"/>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0" priority="74">
      <formula>F12&gt;0</formula>
    </cfRule>
    <cfRule type="expression" dxfId="172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8" priority="67">
      <formula>F124&gt;0</formula>
    </cfRule>
    <cfRule type="expression" dxfId="1727" priority="68">
      <formula>F124&lt;0</formula>
    </cfRule>
  </conditionalFormatting>
  <conditionalFormatting sqref="H124:H130">
    <cfRule type="expression" dxfId="1726" priority="55">
      <formula>H124&gt;0</formula>
    </cfRule>
    <cfRule type="expression" dxfId="1725" priority="56">
      <formula>H124&lt;0</formula>
    </cfRule>
  </conditionalFormatting>
  <conditionalFormatting sqref="H131">
    <cfRule type="expression" dxfId="1724" priority="53">
      <formula>H131&gt;0</formula>
    </cfRule>
    <cfRule type="expression" dxfId="1723" priority="54">
      <formula>H131&lt;0</formula>
    </cfRule>
  </conditionalFormatting>
  <conditionalFormatting sqref="H132">
    <cfRule type="expression" dxfId="1722" priority="51">
      <formula>H132&gt;0</formula>
    </cfRule>
    <cfRule type="expression" dxfId="1721" priority="52">
      <formula>H132&lt;0</formula>
    </cfRule>
  </conditionalFormatting>
  <conditionalFormatting sqref="H133:H135">
    <cfRule type="expression" dxfId="1720" priority="49">
      <formula>H133&gt;0</formula>
    </cfRule>
    <cfRule type="expression" dxfId="1719" priority="50">
      <formula>H133&lt;0</formula>
    </cfRule>
  </conditionalFormatting>
  <conditionalFormatting sqref="H136">
    <cfRule type="expression" dxfId="1718" priority="45">
      <formula>H136&gt;0</formula>
    </cfRule>
    <cfRule type="expression" dxfId="1717" priority="46">
      <formula>H136&lt;0</formula>
    </cfRule>
  </conditionalFormatting>
  <conditionalFormatting sqref="Q7">
    <cfRule type="expression" dxfId="1716" priority="39">
      <formula>Q7&gt;0</formula>
    </cfRule>
    <cfRule type="expression" dxfId="1715" priority="40">
      <formula>Q7&lt;0</formula>
    </cfRule>
  </conditionalFormatting>
  <conditionalFormatting sqref="Q8">
    <cfRule type="expression" dxfId="1714" priority="37">
      <formula>Q8&gt;0</formula>
    </cfRule>
    <cfRule type="expression" dxfId="1713" priority="38">
      <formula>Q8&lt;0</formula>
    </cfRule>
  </conditionalFormatting>
  <conditionalFormatting sqref="F167:F178 H167:H178">
    <cfRule type="expression" dxfId="1712" priority="35">
      <formula>F167&gt;0</formula>
    </cfRule>
    <cfRule type="expression" dxfId="1711" priority="36">
      <formula>F167&lt;0</formula>
    </cfRule>
  </conditionalFormatting>
  <conditionalFormatting sqref="F183:F197 H183:H197">
    <cfRule type="expression" dxfId="1710" priority="33">
      <formula>F183&gt;0</formula>
    </cfRule>
    <cfRule type="expression" dxfId="1709" priority="34">
      <formula>F183&lt;0</formula>
    </cfRule>
  </conditionalFormatting>
  <conditionalFormatting sqref="F198:F206 H198:H206">
    <cfRule type="expression" dxfId="1708" priority="31">
      <formula>F198&gt;0</formula>
    </cfRule>
    <cfRule type="expression" dxfId="1707" priority="32">
      <formula>F198&lt;0</formula>
    </cfRule>
  </conditionalFormatting>
  <conditionalFormatting sqref="F141:F147 H141:H147">
    <cfRule type="expression" dxfId="1706" priority="29">
      <formula>F141&gt;0</formula>
    </cfRule>
    <cfRule type="expression" dxfId="1705" priority="30">
      <formula>F141&lt;0</formula>
    </cfRule>
  </conditionalFormatting>
  <conditionalFormatting sqref="H149:H152 F149:F152">
    <cfRule type="expression" dxfId="1704" priority="27">
      <formula>F149&gt;0</formula>
    </cfRule>
    <cfRule type="expression" dxfId="1703" priority="28">
      <formula>F149&lt;0</formula>
    </cfRule>
  </conditionalFormatting>
  <conditionalFormatting sqref="F226 H215:H218 H257:H260 F257:F260 H226 H231:H233 F231:F233 F235:F244 H235:H244">
    <cfRule type="expression" dxfId="1702" priority="25">
      <formula>F215&gt;0</formula>
    </cfRule>
    <cfRule type="expression" dxfId="1701" priority="26">
      <formula>F215&lt;0</formula>
    </cfRule>
  </conditionalFormatting>
  <conditionalFormatting sqref="F207:F218">
    <cfRule type="expression" dxfId="1700" priority="23">
      <formula>F207&gt;0</formula>
    </cfRule>
    <cfRule type="expression" dxfId="1699" priority="24">
      <formula>F207&lt;0</formula>
    </cfRule>
  </conditionalFormatting>
  <conditionalFormatting sqref="H207:H208">
    <cfRule type="expression" dxfId="1698" priority="21">
      <formula>H207&gt;0</formula>
    </cfRule>
    <cfRule type="expression" dxfId="1697" priority="22">
      <formula>H207&lt;0</formula>
    </cfRule>
  </conditionalFormatting>
  <conditionalFormatting sqref="H209">
    <cfRule type="expression" dxfId="1696" priority="19">
      <formula>H209&gt;0</formula>
    </cfRule>
    <cfRule type="expression" dxfId="1695" priority="20">
      <formula>H209&lt;0</formula>
    </cfRule>
  </conditionalFormatting>
  <conditionalFormatting sqref="H210">
    <cfRule type="expression" dxfId="1694" priority="17">
      <formula>H210&gt;0</formula>
    </cfRule>
    <cfRule type="expression" dxfId="1693" priority="18">
      <formula>H210&lt;0</formula>
    </cfRule>
  </conditionalFormatting>
  <conditionalFormatting sqref="H211:H213">
    <cfRule type="expression" dxfId="1692" priority="15">
      <formula>H211&gt;0</formula>
    </cfRule>
    <cfRule type="expression" dxfId="1691" priority="16">
      <formula>H211&lt;0</formula>
    </cfRule>
  </conditionalFormatting>
  <conditionalFormatting sqref="H214">
    <cfRule type="expression" dxfId="1690" priority="13">
      <formula>H214&gt;0</formula>
    </cfRule>
    <cfRule type="expression" dxfId="1689" priority="14">
      <formula>H214&lt;0</formula>
    </cfRule>
  </conditionalFormatting>
  <conditionalFormatting sqref="F245:F256 H245:H256">
    <cfRule type="expression" dxfId="1688" priority="11">
      <formula>F245&gt;0</formula>
    </cfRule>
    <cfRule type="expression" dxfId="1687" priority="12">
      <formula>F245&lt;0</formula>
    </cfRule>
  </conditionalFormatting>
  <conditionalFormatting sqref="F261:F275 H261:H275">
    <cfRule type="expression" dxfId="1686" priority="9">
      <formula>F261&gt;0</formula>
    </cfRule>
    <cfRule type="expression" dxfId="1685" priority="10">
      <formula>F261&lt;0</formula>
    </cfRule>
  </conditionalFormatting>
  <conditionalFormatting sqref="F276:F283 H276:H283">
    <cfRule type="expression" dxfId="1684" priority="7">
      <formula>F276&gt;0</formula>
    </cfRule>
    <cfRule type="expression" dxfId="1683" priority="8">
      <formula>F276&lt;0</formula>
    </cfRule>
  </conditionalFormatting>
  <conditionalFormatting sqref="F219:F225 H219:H225">
    <cfRule type="expression" dxfId="1682" priority="5">
      <formula>F219&gt;0</formula>
    </cfRule>
    <cfRule type="expression" dxfId="1681" priority="6">
      <formula>F219&lt;0</formula>
    </cfRule>
  </conditionalFormatting>
  <conditionalFormatting sqref="H227:H230 F227:F230">
    <cfRule type="expression" dxfId="1680" priority="3">
      <formula>F227&gt;0</formula>
    </cfRule>
    <cfRule type="expression" dxfId="1679" priority="4">
      <formula>F227&lt;0</formula>
    </cfRule>
  </conditionalFormatting>
  <conditionalFormatting sqref="H234 F234">
    <cfRule type="expression" dxfId="1678" priority="1">
      <formula>F234&gt;0</formula>
    </cfRule>
    <cfRule type="expression" dxfId="167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4" t="s">
        <v>78</v>
      </c>
      <c r="P40" s="884"/>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6" priority="43">
      <formula>F33&gt;0</formula>
    </cfRule>
    <cfRule type="expression" dxfId="1675" priority="44">
      <formula>F33&lt;0</formula>
    </cfRule>
  </conditionalFormatting>
  <conditionalFormatting sqref="Q7">
    <cfRule type="expression" dxfId="1674" priority="41">
      <formula>Q7&gt;0</formula>
    </cfRule>
    <cfRule type="expression" dxfId="1673" priority="42">
      <formula>Q7&lt;0</formula>
    </cfRule>
  </conditionalFormatting>
  <conditionalFormatting sqref="Q8">
    <cfRule type="expression" dxfId="1672" priority="39">
      <formula>Q8&gt;0</formula>
    </cfRule>
    <cfRule type="expression" dxfId="1671" priority="40">
      <formula>Q8&lt;0</formula>
    </cfRule>
  </conditionalFormatting>
  <conditionalFormatting sqref="F29 F32">
    <cfRule type="expression" dxfId="1670" priority="37">
      <formula>F29&gt;0</formula>
    </cfRule>
    <cfRule type="expression" dxfId="1669" priority="38">
      <formula>F29&lt;0</formula>
    </cfRule>
  </conditionalFormatting>
  <conditionalFormatting sqref="H29 H32">
    <cfRule type="expression" dxfId="1668" priority="35">
      <formula>H29&gt;0</formula>
    </cfRule>
    <cfRule type="expression" dxfId="1667" priority="36">
      <formula>H29&lt;0</formula>
    </cfRule>
  </conditionalFormatting>
  <conditionalFormatting sqref="F30:F31">
    <cfRule type="expression" dxfId="1666" priority="33">
      <formula>F30&gt;0</formula>
    </cfRule>
    <cfRule type="expression" dxfId="1665" priority="34">
      <formula>F30&lt;0</formula>
    </cfRule>
  </conditionalFormatting>
  <conditionalFormatting sqref="H30:H31">
    <cfRule type="expression" dxfId="1664" priority="31">
      <formula>H30&gt;0</formula>
    </cfRule>
    <cfRule type="expression" dxfId="1663" priority="32">
      <formula>H30&lt;0</formula>
    </cfRule>
  </conditionalFormatting>
  <conditionalFormatting sqref="F105:F140 H105:H140">
    <cfRule type="expression" dxfId="1662" priority="29">
      <formula>F105&gt;0</formula>
    </cfRule>
    <cfRule type="expression" dxfId="1661" priority="30">
      <formula>F105&lt;0</formula>
    </cfRule>
  </conditionalFormatting>
  <conditionalFormatting sqref="F96:F99">
    <cfRule type="expression" dxfId="1660" priority="27">
      <formula>F96&gt;0</formula>
    </cfRule>
    <cfRule type="expression" dxfId="1659" priority="28">
      <formula>F96&lt;0</formula>
    </cfRule>
  </conditionalFormatting>
  <conditionalFormatting sqref="H96:H99">
    <cfRule type="expression" dxfId="1658" priority="25">
      <formula>H96&gt;0</formula>
    </cfRule>
    <cfRule type="expression" dxfId="1657" priority="26">
      <formula>H96&lt;0</formula>
    </cfRule>
  </conditionalFormatting>
  <conditionalFormatting sqref="F25:F28">
    <cfRule type="expression" dxfId="1656" priority="19">
      <formula>F25&gt;0</formula>
    </cfRule>
    <cfRule type="expression" dxfId="1655" priority="20">
      <formula>F25&lt;0</formula>
    </cfRule>
  </conditionalFormatting>
  <conditionalFormatting sqref="H25:H28">
    <cfRule type="expression" dxfId="1654" priority="17">
      <formula>H25&gt;0</formula>
    </cfRule>
    <cfRule type="expression" dxfId="1653" priority="18">
      <formula>H25&lt;0</formula>
    </cfRule>
  </conditionalFormatting>
  <conditionalFormatting sqref="J27">
    <cfRule type="expression" dxfId="1652" priority="15">
      <formula>J27&gt;0</formula>
    </cfRule>
    <cfRule type="expression" dxfId="1651" priority="16">
      <formula>J27&lt;0</formula>
    </cfRule>
  </conditionalFormatting>
  <conditionalFormatting sqref="F104">
    <cfRule type="expression" dxfId="1650" priority="13">
      <formula>F104&gt;0</formula>
    </cfRule>
    <cfRule type="expression" dxfId="1649" priority="14">
      <formula>F104&lt;0</formula>
    </cfRule>
  </conditionalFormatting>
  <conditionalFormatting sqref="H104">
    <cfRule type="expression" dxfId="1648" priority="11">
      <formula>H104&gt;0</formula>
    </cfRule>
    <cfRule type="expression" dxfId="1647" priority="12">
      <formula>H104&lt;0</formula>
    </cfRule>
  </conditionalFormatting>
  <conditionalFormatting sqref="F100:F103">
    <cfRule type="expression" dxfId="1646" priority="9">
      <formula>F100&gt;0</formula>
    </cfRule>
    <cfRule type="expression" dxfId="1645" priority="10">
      <formula>F100&lt;0</formula>
    </cfRule>
  </conditionalFormatting>
  <conditionalFormatting sqref="H100:H103">
    <cfRule type="expression" dxfId="1644" priority="7">
      <formula>H100&gt;0</formula>
    </cfRule>
    <cfRule type="expression" dxfId="1643" priority="8">
      <formula>H100&lt;0</formula>
    </cfRule>
  </conditionalFormatting>
  <conditionalFormatting sqref="J102">
    <cfRule type="expression" dxfId="1642" priority="5">
      <formula>J102&gt;0</formula>
    </cfRule>
    <cfRule type="expression" dxfId="1641" priority="6">
      <formula>J102&lt;0</formula>
    </cfRule>
  </conditionalFormatting>
  <conditionalFormatting sqref="Q10">
    <cfRule type="expression" dxfId="1640" priority="3">
      <formula>Q10&gt;0</formula>
    </cfRule>
    <cfRule type="expression" dxfId="1639" priority="4">
      <formula>Q10&lt;0</formula>
    </cfRule>
  </conditionalFormatting>
  <conditionalFormatting sqref="M71">
    <cfRule type="expression" dxfId="1638" priority="1">
      <formula>M71&gt;0</formula>
    </cfRule>
    <cfRule type="expression" dxfId="163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4" t="s">
        <v>78</v>
      </c>
      <c r="P40" s="884"/>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6" priority="33">
      <formula>F34&gt;0</formula>
    </cfRule>
    <cfRule type="expression" dxfId="1635" priority="34">
      <formula>F34&lt;0</formula>
    </cfRule>
  </conditionalFormatting>
  <conditionalFormatting sqref="Q7">
    <cfRule type="expression" dxfId="1634" priority="31">
      <formula>Q7&gt;0</formula>
    </cfRule>
    <cfRule type="expression" dxfId="1633" priority="32">
      <formula>Q7&lt;0</formula>
    </cfRule>
  </conditionalFormatting>
  <conditionalFormatting sqref="Q8">
    <cfRule type="expression" dxfId="1632" priority="29">
      <formula>Q8&gt;0</formula>
    </cfRule>
    <cfRule type="expression" dxfId="1631" priority="30">
      <formula>Q8&lt;0</formula>
    </cfRule>
  </conditionalFormatting>
  <conditionalFormatting sqref="F27:F33">
    <cfRule type="expression" dxfId="1630" priority="27">
      <formula>F27&gt;0</formula>
    </cfRule>
    <cfRule type="expression" dxfId="1629" priority="28">
      <formula>F27&lt;0</formula>
    </cfRule>
  </conditionalFormatting>
  <conditionalFormatting sqref="H27:H33">
    <cfRule type="expression" dxfId="1628" priority="25">
      <formula>H27&gt;0</formula>
    </cfRule>
    <cfRule type="expression" dxfId="1627" priority="26">
      <formula>H27&lt;0</formula>
    </cfRule>
  </conditionalFormatting>
  <conditionalFormatting sqref="M46">
    <cfRule type="expression" dxfId="1626" priority="23">
      <formula>M46&gt;0</formula>
    </cfRule>
    <cfRule type="expression" dxfId="1625" priority="24">
      <formula>M46&lt;0</formula>
    </cfRule>
  </conditionalFormatting>
  <conditionalFormatting sqref="F79:F87 H79:H87">
    <cfRule type="expression" dxfId="1624" priority="21">
      <formula>F79&gt;0</formula>
    </cfRule>
    <cfRule type="expression" dxfId="1623" priority="22">
      <formula>F79&lt;0</formula>
    </cfRule>
  </conditionalFormatting>
  <conditionalFormatting sqref="F73 F77:F78">
    <cfRule type="expression" dxfId="1622" priority="19">
      <formula>F73&gt;0</formula>
    </cfRule>
    <cfRule type="expression" dxfId="1621" priority="20">
      <formula>F73&lt;0</formula>
    </cfRule>
  </conditionalFormatting>
  <conditionalFormatting sqref="H73 H77:H78">
    <cfRule type="expression" dxfId="1620" priority="17">
      <formula>H73&gt;0</formula>
    </cfRule>
    <cfRule type="expression" dxfId="1619" priority="18">
      <formula>H73&lt;0</formula>
    </cfRule>
  </conditionalFormatting>
  <conditionalFormatting sqref="F70:F72">
    <cfRule type="expression" dxfId="1618" priority="15">
      <formula>F70&gt;0</formula>
    </cfRule>
    <cfRule type="expression" dxfId="1617" priority="16">
      <formula>F70&lt;0</formula>
    </cfRule>
  </conditionalFormatting>
  <conditionalFormatting sqref="H70:H72">
    <cfRule type="expression" dxfId="1616" priority="13">
      <formula>H70&gt;0</formula>
    </cfRule>
    <cfRule type="expression" dxfId="1615" priority="14">
      <formula>H70&lt;0</formula>
    </cfRule>
  </conditionalFormatting>
  <conditionalFormatting sqref="F25:F26">
    <cfRule type="expression" dxfId="1614" priority="11">
      <formula>F25&gt;0</formula>
    </cfRule>
    <cfRule type="expression" dxfId="1613" priority="12">
      <formula>F25&lt;0</formula>
    </cfRule>
  </conditionalFormatting>
  <conditionalFormatting sqref="H25:H26">
    <cfRule type="expression" dxfId="1612" priority="9">
      <formula>H25&gt;0</formula>
    </cfRule>
    <cfRule type="expression" dxfId="1611" priority="10">
      <formula>H25&lt;0</formula>
    </cfRule>
  </conditionalFormatting>
  <conditionalFormatting sqref="F76">
    <cfRule type="expression" dxfId="1610" priority="7">
      <formula>F76&gt;0</formula>
    </cfRule>
    <cfRule type="expression" dxfId="1609" priority="8">
      <formula>F76&lt;0</formula>
    </cfRule>
  </conditionalFormatting>
  <conditionalFormatting sqref="H76">
    <cfRule type="expression" dxfId="1608" priority="5">
      <formula>H76&gt;0</formula>
    </cfRule>
    <cfRule type="expression" dxfId="1607" priority="6">
      <formula>H76&lt;0</formula>
    </cfRule>
  </conditionalFormatting>
  <conditionalFormatting sqref="F74:F75">
    <cfRule type="expression" dxfId="1606" priority="3">
      <formula>F74&gt;0</formula>
    </cfRule>
    <cfRule type="expression" dxfId="1605" priority="4">
      <formula>F74&lt;0</formula>
    </cfRule>
  </conditionalFormatting>
  <conditionalFormatting sqref="H74:H75">
    <cfRule type="expression" dxfId="1604" priority="1">
      <formula>H74&gt;0</formula>
    </cfRule>
    <cfRule type="expression" dxfId="160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8"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8"/>
      <c r="B12" s="406">
        <v>43383</v>
      </c>
      <c r="C12" s="7">
        <v>10</v>
      </c>
      <c r="D12" s="43">
        <v>173.28</v>
      </c>
      <c r="E12" s="43">
        <v>0</v>
      </c>
      <c r="F12" s="43">
        <f t="shared" si="0"/>
        <v>1732.8</v>
      </c>
      <c r="G12" s="406">
        <v>43430</v>
      </c>
      <c r="H12" s="80">
        <v>20</v>
      </c>
      <c r="I12" s="43">
        <v>162.84</v>
      </c>
      <c r="J12" s="43">
        <v>0.04</v>
      </c>
      <c r="K12" s="43">
        <f t="shared" si="1"/>
        <v>3256.76</v>
      </c>
    </row>
    <row r="13" spans="1:21" x14ac:dyDescent="0.25">
      <c r="A13" s="888"/>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8"/>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02" priority="59">
      <formula>F49&gt;0</formula>
    </cfRule>
    <cfRule type="expression" dxfId="1601" priority="60">
      <formula>F49&lt;0</formula>
    </cfRule>
  </conditionalFormatting>
  <conditionalFormatting sqref="Q7">
    <cfRule type="expression" dxfId="1600" priority="57">
      <formula>Q7&gt;0</formula>
    </cfRule>
    <cfRule type="expression" dxfId="1599" priority="58">
      <formula>Q7&lt;0</formula>
    </cfRule>
  </conditionalFormatting>
  <conditionalFormatting sqref="Q8">
    <cfRule type="expression" dxfId="1598" priority="55">
      <formula>Q8&gt;0</formula>
    </cfRule>
    <cfRule type="expression" dxfId="1597" priority="56">
      <formula>Q8&lt;0</formula>
    </cfRule>
  </conditionalFormatting>
  <conditionalFormatting sqref="F34:F46">
    <cfRule type="expression" dxfId="1596" priority="53">
      <formula>F34&gt;0</formula>
    </cfRule>
    <cfRule type="expression" dxfId="1595" priority="54">
      <formula>F34&lt;0</formula>
    </cfRule>
  </conditionalFormatting>
  <conditionalFormatting sqref="H34:H46">
    <cfRule type="expression" dxfId="1594" priority="51">
      <formula>H34&gt;0</formula>
    </cfRule>
    <cfRule type="expression" dxfId="1593" priority="52">
      <formula>H34&lt;0</formula>
    </cfRule>
  </conditionalFormatting>
  <conditionalFormatting sqref="Q10">
    <cfRule type="expression" dxfId="1592" priority="49">
      <formula>Q10&gt;0</formula>
    </cfRule>
    <cfRule type="expression" dxfId="1591" priority="50">
      <formula>Q10&lt;0</formula>
    </cfRule>
  </conditionalFormatting>
  <conditionalFormatting sqref="J28:J41">
    <cfRule type="expression" dxfId="1590" priority="47">
      <formula>J28&gt;0</formula>
    </cfRule>
    <cfRule type="expression" dxfId="1589" priority="48">
      <formula>J28&lt;0</formula>
    </cfRule>
  </conditionalFormatting>
  <conditionalFormatting sqref="K28:K41">
    <cfRule type="expression" dxfId="1588" priority="45">
      <formula>K28&gt;0</formula>
    </cfRule>
    <cfRule type="expression" dxfId="1587" priority="46">
      <formula>K28&lt;0</formula>
    </cfRule>
  </conditionalFormatting>
  <conditionalFormatting sqref="L28:L41">
    <cfRule type="expression" dxfId="1586" priority="43">
      <formula>L28&gt;0</formula>
    </cfRule>
    <cfRule type="expression" dxfId="1585" priority="44">
      <formula>L28&lt;0</formula>
    </cfRule>
  </conditionalFormatting>
  <conditionalFormatting sqref="F94:F115">
    <cfRule type="expression" dxfId="1584" priority="41">
      <formula>F94&gt;0</formula>
    </cfRule>
    <cfRule type="expression" dxfId="1583" priority="42">
      <formula>F94&lt;0</formula>
    </cfRule>
  </conditionalFormatting>
  <conditionalFormatting sqref="H94:H115">
    <cfRule type="expression" dxfId="1582" priority="39">
      <formula>H94&gt;0</formula>
    </cfRule>
    <cfRule type="expression" dxfId="1581" priority="40">
      <formula>H94&lt;0</formula>
    </cfRule>
  </conditionalFormatting>
  <conditionalFormatting sqref="J94:J107">
    <cfRule type="expression" dxfId="1580" priority="37">
      <formula>J94&gt;0</formula>
    </cfRule>
    <cfRule type="expression" dxfId="1579" priority="38">
      <formula>J94&lt;0</formula>
    </cfRule>
  </conditionalFormatting>
  <conditionalFormatting sqref="K94:K107">
    <cfRule type="expression" dxfId="1578" priority="35">
      <formula>K94&gt;0</formula>
    </cfRule>
    <cfRule type="expression" dxfId="1577" priority="36">
      <formula>K94&lt;0</formula>
    </cfRule>
  </conditionalFormatting>
  <conditionalFormatting sqref="L94:L107">
    <cfRule type="expression" dxfId="1576" priority="33">
      <formula>L94&gt;0</formula>
    </cfRule>
    <cfRule type="expression" dxfId="1575" priority="34">
      <formula>L94&lt;0</formula>
    </cfRule>
  </conditionalFormatting>
  <conditionalFormatting sqref="F28:F31">
    <cfRule type="expression" dxfId="1574" priority="31">
      <formula>F28&gt;0</formula>
    </cfRule>
    <cfRule type="expression" dxfId="1573" priority="32">
      <formula>F28&lt;0</formula>
    </cfRule>
  </conditionalFormatting>
  <conditionalFormatting sqref="H28:H31">
    <cfRule type="expression" dxfId="1572" priority="29">
      <formula>H28&gt;0</formula>
    </cfRule>
    <cfRule type="expression" dxfId="1571" priority="30">
      <formula>H28&lt;0</formula>
    </cfRule>
  </conditionalFormatting>
  <conditionalFormatting sqref="F32:F33">
    <cfRule type="expression" dxfId="1570" priority="25">
      <formula>F32&gt;0</formula>
    </cfRule>
    <cfRule type="expression" dxfId="1569" priority="26">
      <formula>F32&lt;0</formula>
    </cfRule>
  </conditionalFormatting>
  <conditionalFormatting sqref="H32:H33">
    <cfRule type="expression" dxfId="1568" priority="23">
      <formula>H32&gt;0</formula>
    </cfRule>
    <cfRule type="expression" dxfId="1567" priority="24">
      <formula>H32&lt;0</formula>
    </cfRule>
  </conditionalFormatting>
  <conditionalFormatting sqref="J48">
    <cfRule type="expression" dxfId="1566" priority="21">
      <formula>J48&gt;0</formula>
    </cfRule>
    <cfRule type="expression" dxfId="1565" priority="22">
      <formula>J48&lt;0</formula>
    </cfRule>
  </conditionalFormatting>
  <conditionalFormatting sqref="F47:F48">
    <cfRule type="expression" dxfId="1564" priority="19">
      <formula>F47&gt;0</formula>
    </cfRule>
    <cfRule type="expression" dxfId="1563" priority="20">
      <formula>F47&lt;0</formula>
    </cfRule>
  </conditionalFormatting>
  <conditionalFormatting sqref="H47:H48">
    <cfRule type="expression" dxfId="1562" priority="17">
      <formula>H47&gt;0</formula>
    </cfRule>
    <cfRule type="expression" dxfId="1561" priority="18">
      <formula>H47&lt;0</formula>
    </cfRule>
  </conditionalFormatting>
  <conditionalFormatting sqref="J49:J53">
    <cfRule type="expression" dxfId="1560" priority="15">
      <formula>J49&gt;0</formula>
    </cfRule>
    <cfRule type="expression" dxfId="1559" priority="16">
      <formula>J49&lt;0</formula>
    </cfRule>
  </conditionalFormatting>
  <conditionalFormatting sqref="J54:J62">
    <cfRule type="expression" dxfId="1558" priority="13">
      <formula>J54&gt;0</formula>
    </cfRule>
    <cfRule type="expression" dxfId="1557" priority="14">
      <formula>J54&lt;0</formula>
    </cfRule>
  </conditionalFormatting>
  <conditionalFormatting sqref="J63">
    <cfRule type="expression" dxfId="1556" priority="5">
      <formula>J63&gt;0</formula>
    </cfRule>
    <cfRule type="expression" dxfId="1555" priority="6">
      <formula>J63&lt;0</formula>
    </cfRule>
  </conditionalFormatting>
  <conditionalFormatting sqref="H64:H65 F64:F65">
    <cfRule type="expression" dxfId="1554" priority="3">
      <formula>F64&gt;0</formula>
    </cfRule>
    <cfRule type="expression" dxfId="1553" priority="4">
      <formula>F64&lt;0</formula>
    </cfRule>
  </conditionalFormatting>
  <conditionalFormatting sqref="J64">
    <cfRule type="expression" dxfId="1552" priority="1">
      <formula>J64&gt;0</formula>
    </cfRule>
    <cfRule type="expression" dxfId="155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4" t="s">
        <v>78</v>
      </c>
      <c r="P21" s="884"/>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0" priority="33">
      <formula>F7&gt;0</formula>
    </cfRule>
    <cfRule type="expression" dxfId="1549" priority="34">
      <formula>F7&lt;0</formula>
    </cfRule>
  </conditionalFormatting>
  <conditionalFormatting sqref="Q8">
    <cfRule type="expression" dxfId="1548" priority="31">
      <formula>Q8&gt;0</formula>
    </cfRule>
    <cfRule type="expression" dxfId="1547" priority="32">
      <formula>Q8&lt;0</formula>
    </cfRule>
  </conditionalFormatting>
  <conditionalFormatting sqref="F114:F135">
    <cfRule type="expression" dxfId="1546" priority="25">
      <formula>F114&gt;0</formula>
    </cfRule>
    <cfRule type="expression" dxfId="1545" priority="26">
      <formula>F114&lt;0</formula>
    </cfRule>
  </conditionalFormatting>
  <conditionalFormatting sqref="H114:H135">
    <cfRule type="expression" dxfId="1544" priority="23">
      <formula>H114&gt;0</formula>
    </cfRule>
    <cfRule type="expression" dxfId="1543" priority="24">
      <formula>H114&lt;0</formula>
    </cfRule>
  </conditionalFormatting>
  <conditionalFormatting sqref="Q10">
    <cfRule type="expression" dxfId="1542" priority="21">
      <formula>Q10&gt;0</formula>
    </cfRule>
    <cfRule type="expression" dxfId="1541" priority="22">
      <formula>Q10&lt;0</formula>
    </cfRule>
  </conditionalFormatting>
  <conditionalFormatting sqref="J31:J44">
    <cfRule type="expression" dxfId="1540" priority="19">
      <formula>J31&gt;0</formula>
    </cfRule>
    <cfRule type="expression" dxfId="1539" priority="20">
      <formula>J31&lt;0</formula>
    </cfRule>
  </conditionalFormatting>
  <conditionalFormatting sqref="K31:K44">
    <cfRule type="expression" dxfId="1538" priority="17">
      <formula>K31&gt;0</formula>
    </cfRule>
    <cfRule type="expression" dxfId="1537" priority="18">
      <formula>K31&lt;0</formula>
    </cfRule>
  </conditionalFormatting>
  <conditionalFormatting sqref="L31:L35 L37:L44">
    <cfRule type="expression" dxfId="1536" priority="15">
      <formula>L31&gt;0</formula>
    </cfRule>
    <cfRule type="expression" dxfId="1535" priority="16">
      <formula>L31&lt;0</formula>
    </cfRule>
  </conditionalFormatting>
  <conditionalFormatting sqref="M31:M44">
    <cfRule type="expression" dxfId="1534" priority="13">
      <formula>M31&gt;0</formula>
    </cfRule>
    <cfRule type="expression" dxfId="1533" priority="14">
      <formula>M31&lt;0</formula>
    </cfRule>
  </conditionalFormatting>
  <conditionalFormatting sqref="F82 H82">
    <cfRule type="expression" dxfId="1532" priority="9">
      <formula>F82&gt;0</formula>
    </cfRule>
    <cfRule type="expression" dxfId="1531" priority="10">
      <formula>F82&lt;0</formula>
    </cfRule>
  </conditionalFormatting>
  <conditionalFormatting sqref="F75:F81 H75:H81">
    <cfRule type="expression" dxfId="1530" priority="7">
      <formula>F75&gt;0</formula>
    </cfRule>
    <cfRule type="expression" dxfId="1529" priority="8">
      <formula>F75&lt;0</formula>
    </cfRule>
  </conditionalFormatting>
  <conditionalFormatting sqref="F71:F74 H71:H74">
    <cfRule type="expression" dxfId="1528" priority="5">
      <formula>F71&gt;0</formula>
    </cfRule>
    <cfRule type="expression" dxfId="1527" priority="6">
      <formula>F71&lt;0</formula>
    </cfRule>
  </conditionalFormatting>
  <conditionalFormatting sqref="F86 H84:H86">
    <cfRule type="expression" dxfId="1526" priority="3">
      <formula>F84&gt;0</formula>
    </cfRule>
    <cfRule type="expression" dxfId="1525" priority="4">
      <formula>F84&lt;0</formula>
    </cfRule>
  </conditionalFormatting>
  <conditionalFormatting sqref="J86">
    <cfRule type="expression" dxfId="1524" priority="1">
      <formula>J86&gt;0</formula>
    </cfRule>
    <cfRule type="expression" dxfId="152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22" priority="21">
      <formula>F47&gt;0</formula>
    </cfRule>
    <cfRule type="expression" dxfId="1521" priority="22">
      <formula>F47&lt;0</formula>
    </cfRule>
  </conditionalFormatting>
  <conditionalFormatting sqref="Q7">
    <cfRule type="expression" dxfId="1520" priority="19">
      <formula>Q7&gt;0</formula>
    </cfRule>
    <cfRule type="expression" dxfId="1519" priority="20">
      <formula>Q7&lt;0</formula>
    </cfRule>
  </conditionalFormatting>
  <conditionalFormatting sqref="Q8">
    <cfRule type="expression" dxfId="1518" priority="17">
      <formula>Q8&gt;0</formula>
    </cfRule>
    <cfRule type="expression" dxfId="1517" priority="18">
      <formula>Q8&lt;0</formula>
    </cfRule>
  </conditionalFormatting>
  <conditionalFormatting sqref="F25:F46">
    <cfRule type="expression" dxfId="1516" priority="15">
      <formula>F25&gt;0</formula>
    </cfRule>
    <cfRule type="expression" dxfId="1515" priority="16">
      <formula>F25&lt;0</formula>
    </cfRule>
  </conditionalFormatting>
  <conditionalFormatting sqref="H25:H46">
    <cfRule type="expression" dxfId="1514" priority="13">
      <formula>H25&gt;0</formula>
    </cfRule>
    <cfRule type="expression" dxfId="1513" priority="14">
      <formula>H25&lt;0</formula>
    </cfRule>
  </conditionalFormatting>
  <conditionalFormatting sqref="F89:F110">
    <cfRule type="expression" dxfId="1512" priority="11">
      <formula>F89&gt;0</formula>
    </cfRule>
    <cfRule type="expression" dxfId="1511" priority="12">
      <formula>F89&lt;0</formula>
    </cfRule>
  </conditionalFormatting>
  <conditionalFormatting sqref="H89:H110">
    <cfRule type="expression" dxfId="1510" priority="9">
      <formula>H89&gt;0</formula>
    </cfRule>
    <cfRule type="expression" dxfId="1509" priority="10">
      <formula>H89&lt;0</formula>
    </cfRule>
  </conditionalFormatting>
  <conditionalFormatting sqref="Q10">
    <cfRule type="expression" dxfId="1508" priority="7">
      <formula>Q10&gt;0</formula>
    </cfRule>
    <cfRule type="expression" dxfId="1507" priority="8">
      <formula>Q10&lt;0</formula>
    </cfRule>
  </conditionalFormatting>
  <conditionalFormatting sqref="J25:J38">
    <cfRule type="expression" dxfId="1506" priority="5">
      <formula>J25&gt;0</formula>
    </cfRule>
    <cfRule type="expression" dxfId="1505" priority="6">
      <formula>J25&lt;0</formula>
    </cfRule>
  </conditionalFormatting>
  <conditionalFormatting sqref="K25:K38">
    <cfRule type="expression" dxfId="1504" priority="3">
      <formula>K25&gt;0</formula>
    </cfRule>
    <cfRule type="expression" dxfId="1503" priority="4">
      <formula>K25&lt;0</formula>
    </cfRule>
  </conditionalFormatting>
  <conditionalFormatting sqref="L25:L38">
    <cfRule type="expression" dxfId="1502" priority="1">
      <formula>L25&gt;0</formula>
    </cfRule>
    <cfRule type="expression" dxfId="150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4" t="s">
        <v>78</v>
      </c>
      <c r="P16" s="884"/>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0" priority="43">
      <formula>F54&gt;0</formula>
    </cfRule>
    <cfRule type="expression" dxfId="1499" priority="44">
      <formula>F54&lt;0</formula>
    </cfRule>
  </conditionalFormatting>
  <conditionalFormatting sqref="Q7">
    <cfRule type="expression" dxfId="1498" priority="41">
      <formula>Q7&gt;0</formula>
    </cfRule>
    <cfRule type="expression" dxfId="1497" priority="42">
      <formula>Q7&lt;0</formula>
    </cfRule>
  </conditionalFormatting>
  <conditionalFormatting sqref="Q8">
    <cfRule type="expression" dxfId="1496" priority="39">
      <formula>Q8&gt;0</formula>
    </cfRule>
    <cfRule type="expression" dxfId="1495" priority="40">
      <formula>Q8&lt;0</formula>
    </cfRule>
  </conditionalFormatting>
  <conditionalFormatting sqref="F33:F36 F38:F53">
    <cfRule type="expression" dxfId="1494" priority="37">
      <formula>F33&gt;0</formula>
    </cfRule>
    <cfRule type="expression" dxfId="1493" priority="38">
      <formula>F33&lt;0</formula>
    </cfRule>
  </conditionalFormatting>
  <conditionalFormatting sqref="H33:H36 H38:H53">
    <cfRule type="expression" dxfId="1492" priority="35">
      <formula>H33&gt;0</formula>
    </cfRule>
    <cfRule type="expression" dxfId="1491" priority="36">
      <formula>H33&lt;0</formula>
    </cfRule>
  </conditionalFormatting>
  <conditionalFormatting sqref="Q10">
    <cfRule type="expression" dxfId="1490" priority="33">
      <formula>Q10&gt;0</formula>
    </cfRule>
    <cfRule type="expression" dxfId="1489" priority="34">
      <formula>Q10&lt;0</formula>
    </cfRule>
  </conditionalFormatting>
  <conditionalFormatting sqref="J25:J37">
    <cfRule type="expression" dxfId="1488" priority="31">
      <formula>J25&gt;0</formula>
    </cfRule>
    <cfRule type="expression" dxfId="1487" priority="32">
      <formula>J25&lt;0</formula>
    </cfRule>
  </conditionalFormatting>
  <conditionalFormatting sqref="K25:K38">
    <cfRule type="expression" dxfId="1486" priority="29">
      <formula>K25&gt;0</formula>
    </cfRule>
    <cfRule type="expression" dxfId="1485" priority="30">
      <formula>K25&lt;0</formula>
    </cfRule>
  </conditionalFormatting>
  <conditionalFormatting sqref="L25">
    <cfRule type="expression" dxfId="1484" priority="27">
      <formula>L25&gt;0</formula>
    </cfRule>
    <cfRule type="expression" dxfId="1483" priority="28">
      <formula>L25&lt;0</formula>
    </cfRule>
  </conditionalFormatting>
  <conditionalFormatting sqref="F89:F110">
    <cfRule type="expression" dxfId="1482" priority="25">
      <formula>F89&gt;0</formula>
    </cfRule>
    <cfRule type="expression" dxfId="1481" priority="26">
      <formula>F89&lt;0</formula>
    </cfRule>
  </conditionalFormatting>
  <conditionalFormatting sqref="H89:H110">
    <cfRule type="expression" dxfId="1480" priority="23">
      <formula>H89&gt;0</formula>
    </cfRule>
    <cfRule type="expression" dxfId="1479" priority="24">
      <formula>H89&lt;0</formula>
    </cfRule>
  </conditionalFormatting>
  <conditionalFormatting sqref="J89:J102">
    <cfRule type="expression" dxfId="1478" priority="21">
      <formula>J89&gt;0</formula>
    </cfRule>
    <cfRule type="expression" dxfId="1477" priority="22">
      <formula>J89&lt;0</formula>
    </cfRule>
  </conditionalFormatting>
  <conditionalFormatting sqref="K89:K102">
    <cfRule type="expression" dxfId="1476" priority="19">
      <formula>K89&gt;0</formula>
    </cfRule>
    <cfRule type="expression" dxfId="1475" priority="20">
      <formula>K89&lt;0</formula>
    </cfRule>
  </conditionalFormatting>
  <conditionalFormatting sqref="L89:L102">
    <cfRule type="expression" dxfId="1474" priority="17">
      <formula>L89&gt;0</formula>
    </cfRule>
    <cfRule type="expression" dxfId="1473" priority="18">
      <formula>L89&lt;0</formula>
    </cfRule>
  </conditionalFormatting>
  <conditionalFormatting sqref="F29:F32">
    <cfRule type="expression" dxfId="1472" priority="15">
      <formula>F29&gt;0</formula>
    </cfRule>
    <cfRule type="expression" dxfId="1471" priority="16">
      <formula>F29&lt;0</formula>
    </cfRule>
  </conditionalFormatting>
  <conditionalFormatting sqref="H29:H32">
    <cfRule type="expression" dxfId="1470" priority="13">
      <formula>H29&gt;0</formula>
    </cfRule>
    <cfRule type="expression" dxfId="1469" priority="14">
      <formula>H29&lt;0</formula>
    </cfRule>
  </conditionalFormatting>
  <conditionalFormatting sqref="F25:F28">
    <cfRule type="expression" dxfId="1468" priority="11">
      <formula>F25&gt;0</formula>
    </cfRule>
    <cfRule type="expression" dxfId="1467" priority="12">
      <formula>F25&lt;0</formula>
    </cfRule>
  </conditionalFormatting>
  <conditionalFormatting sqref="H25:H28">
    <cfRule type="expression" dxfId="1466" priority="9">
      <formula>H25&gt;0</formula>
    </cfRule>
    <cfRule type="expression" dxfId="1465" priority="10">
      <formula>H25&lt;0</formula>
    </cfRule>
  </conditionalFormatting>
  <conditionalFormatting sqref="F37">
    <cfRule type="expression" dxfId="1464" priority="7">
      <formula>F37&gt;0</formula>
    </cfRule>
    <cfRule type="expression" dxfId="1463" priority="8">
      <formula>F37&lt;0</formula>
    </cfRule>
  </conditionalFormatting>
  <conditionalFormatting sqref="H37">
    <cfRule type="expression" dxfId="1462" priority="5">
      <formula>H37&gt;0</formula>
    </cfRule>
    <cfRule type="expression" dxfId="1461" priority="6">
      <formula>H37&lt;0</formula>
    </cfRule>
  </conditionalFormatting>
  <conditionalFormatting sqref="J49">
    <cfRule type="expression" dxfId="1460" priority="3">
      <formula>J49&gt;0</formula>
    </cfRule>
    <cfRule type="expression" dxfId="1459" priority="4">
      <formula>J49&lt;0</formula>
    </cfRule>
  </conditionalFormatting>
  <conditionalFormatting sqref="J38:J48">
    <cfRule type="expression" dxfId="1458" priority="1">
      <formula>J38&gt;0</formula>
    </cfRule>
    <cfRule type="expression" dxfId="1457" priority="2">
      <formula>J38&lt;0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6" priority="49">
      <formula>F52&gt;0</formula>
    </cfRule>
    <cfRule type="expression" dxfId="1455" priority="50">
      <formula>F52&lt;0</formula>
    </cfRule>
  </conditionalFormatting>
  <conditionalFormatting sqref="Q7">
    <cfRule type="expression" dxfId="1454" priority="47">
      <formula>Q7&gt;0</formula>
    </cfRule>
    <cfRule type="expression" dxfId="1453" priority="48">
      <formula>Q7&lt;0</formula>
    </cfRule>
  </conditionalFormatting>
  <conditionalFormatting sqref="Q8">
    <cfRule type="expression" dxfId="1452" priority="45">
      <formula>Q8&gt;0</formula>
    </cfRule>
    <cfRule type="expression" dxfId="1451" priority="46">
      <formula>Q8&lt;0</formula>
    </cfRule>
  </conditionalFormatting>
  <conditionalFormatting sqref="F34:F41 F43:F51">
    <cfRule type="expression" dxfId="1450" priority="43">
      <formula>F34&gt;0</formula>
    </cfRule>
    <cfRule type="expression" dxfId="1449" priority="44">
      <formula>F34&lt;0</formula>
    </cfRule>
  </conditionalFormatting>
  <conditionalFormatting sqref="H34:H51">
    <cfRule type="expression" dxfId="1448" priority="41">
      <formula>H34&gt;0</formula>
    </cfRule>
    <cfRule type="expression" dxfId="1447" priority="42">
      <formula>H34&lt;0</formula>
    </cfRule>
  </conditionalFormatting>
  <conditionalFormatting sqref="Q10">
    <cfRule type="expression" dxfId="1446" priority="39">
      <formula>Q10&gt;0</formula>
    </cfRule>
    <cfRule type="expression" dxfId="1445" priority="40">
      <formula>Q10&lt;0</formula>
    </cfRule>
  </conditionalFormatting>
  <conditionalFormatting sqref="J25">
    <cfRule type="expression" dxfId="1444" priority="37">
      <formula>J25&gt;0</formula>
    </cfRule>
    <cfRule type="expression" dxfId="1443" priority="38">
      <formula>J25&lt;0</formula>
    </cfRule>
  </conditionalFormatting>
  <conditionalFormatting sqref="K25:K29 K31:K38">
    <cfRule type="expression" dxfId="1442" priority="35">
      <formula>K25&gt;0</formula>
    </cfRule>
    <cfRule type="expression" dxfId="1441" priority="36">
      <formula>K25&lt;0</formula>
    </cfRule>
  </conditionalFormatting>
  <conditionalFormatting sqref="L25:L38">
    <cfRule type="expression" dxfId="1440" priority="33">
      <formula>L25&gt;0</formula>
    </cfRule>
    <cfRule type="expression" dxfId="1439" priority="34">
      <formula>L25&lt;0</formula>
    </cfRule>
  </conditionalFormatting>
  <conditionalFormatting sqref="F89:F110">
    <cfRule type="expression" dxfId="1438" priority="31">
      <formula>F89&gt;0</formula>
    </cfRule>
    <cfRule type="expression" dxfId="1437" priority="32">
      <formula>F89&lt;0</formula>
    </cfRule>
  </conditionalFormatting>
  <conditionalFormatting sqref="H89:H110">
    <cfRule type="expression" dxfId="1436" priority="29">
      <formula>H89&gt;0</formula>
    </cfRule>
    <cfRule type="expression" dxfId="1435" priority="30">
      <formula>H89&lt;0</formula>
    </cfRule>
  </conditionalFormatting>
  <conditionalFormatting sqref="J89:J102">
    <cfRule type="expression" dxfId="1434" priority="27">
      <formula>J89&gt;0</formula>
    </cfRule>
    <cfRule type="expression" dxfId="1433" priority="28">
      <formula>J89&lt;0</formula>
    </cfRule>
  </conditionalFormatting>
  <conditionalFormatting sqref="K89:K102">
    <cfRule type="expression" dxfId="1432" priority="25">
      <formula>K89&gt;0</formula>
    </cfRule>
    <cfRule type="expression" dxfId="1431" priority="26">
      <formula>K89&lt;0</formula>
    </cfRule>
  </conditionalFormatting>
  <conditionalFormatting sqref="L89:L102">
    <cfRule type="expression" dxfId="1430" priority="23">
      <formula>L89&gt;0</formula>
    </cfRule>
    <cfRule type="expression" dxfId="1429" priority="24">
      <formula>L89&lt;0</formula>
    </cfRule>
  </conditionalFormatting>
  <conditionalFormatting sqref="F25:F27">
    <cfRule type="expression" dxfId="1428" priority="21">
      <formula>F25&gt;0</formula>
    </cfRule>
    <cfRule type="expression" dxfId="1427" priority="22">
      <formula>F25&lt;0</formula>
    </cfRule>
  </conditionalFormatting>
  <conditionalFormatting sqref="H25:H27">
    <cfRule type="expression" dxfId="1426" priority="19">
      <formula>H25&gt;0</formula>
    </cfRule>
    <cfRule type="expression" dxfId="1425" priority="20">
      <formula>H25&lt;0</formula>
    </cfRule>
  </conditionalFormatting>
  <conditionalFormatting sqref="F28:F33">
    <cfRule type="expression" dxfId="1424" priority="17">
      <formula>F28&gt;0</formula>
    </cfRule>
    <cfRule type="expression" dxfId="1423" priority="18">
      <formula>F28&lt;0</formula>
    </cfRule>
  </conditionalFormatting>
  <conditionalFormatting sqref="H28:H33">
    <cfRule type="expression" dxfId="1422" priority="15">
      <formula>H28&gt;0</formula>
    </cfRule>
    <cfRule type="expression" dxfId="1421" priority="16">
      <formula>H28&lt;0</formula>
    </cfRule>
  </conditionalFormatting>
  <conditionalFormatting sqref="F42">
    <cfRule type="expression" dxfId="1420" priority="13">
      <formula>F42&gt;0</formula>
    </cfRule>
    <cfRule type="expression" dxfId="1419" priority="14">
      <formula>F42&lt;0</formula>
    </cfRule>
  </conditionalFormatting>
  <conditionalFormatting sqref="J48">
    <cfRule type="expression" dxfId="1418" priority="11">
      <formula>J48&gt;0</formula>
    </cfRule>
    <cfRule type="expression" dxfId="1417" priority="12">
      <formula>J48&lt;0</formula>
    </cfRule>
  </conditionalFormatting>
  <conditionalFormatting sqref="J34:J41 J43:J47">
    <cfRule type="expression" dxfId="1416" priority="9">
      <formula>J34&gt;0</formula>
    </cfRule>
    <cfRule type="expression" dxfId="1415" priority="10">
      <formula>J34&lt;0</formula>
    </cfRule>
  </conditionalFormatting>
  <conditionalFormatting sqref="J26:J27">
    <cfRule type="expression" dxfId="1414" priority="7">
      <formula>J26&gt;0</formula>
    </cfRule>
    <cfRule type="expression" dxfId="1413" priority="8">
      <formula>J26&lt;0</formula>
    </cfRule>
  </conditionalFormatting>
  <conditionalFormatting sqref="J28:J33">
    <cfRule type="expression" dxfId="1412" priority="5">
      <formula>J28&gt;0</formula>
    </cfRule>
    <cfRule type="expression" dxfId="1411" priority="6">
      <formula>J28&lt;0</formula>
    </cfRule>
  </conditionalFormatting>
  <conditionalFormatting sqref="J42">
    <cfRule type="expression" dxfId="1410" priority="3">
      <formula>J42&gt;0</formula>
    </cfRule>
    <cfRule type="expression" dxfId="1409" priority="4">
      <formula>J42&lt;0</formula>
    </cfRule>
  </conditionalFormatting>
  <conditionalFormatting sqref="J49">
    <cfRule type="expression" dxfId="1408" priority="1">
      <formula>J49&gt;0</formula>
    </cfRule>
    <cfRule type="expression" dxfId="1407"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33.04</v>
      </c>
      <c r="R4" s="425">
        <v>-3.0000000000000001E-3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23128</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-12301.410000000003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-12301.410000000003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-0.34720899952892248</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7.5665859564164648E-2</v>
      </c>
      <c r="R11">
        <f>0.625</f>
        <v>0.625</v>
      </c>
    </row>
    <row r="12" spans="1:21" x14ac:dyDescent="0.25">
      <c r="H12" s="70"/>
      <c r="O12" s="11" t="s">
        <v>984</v>
      </c>
      <c r="Q12" s="19" t="s">
        <v>1390</v>
      </c>
      <c r="T12" s="693">
        <v>43315</v>
      </c>
      <c r="U12" t="s">
        <v>1200</v>
      </c>
    </row>
    <row r="13" spans="1:21" x14ac:dyDescent="0.25">
      <c r="H13" s="70"/>
      <c r="O13" s="11" t="s">
        <v>947</v>
      </c>
      <c r="Q13" s="2">
        <f>Q4/2.81</f>
        <v>11.758007117437723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4" t="s">
        <v>78</v>
      </c>
      <c r="P21" s="884"/>
    </row>
    <row r="22" spans="1:16" ht="15.75" thickTop="1" x14ac:dyDescent="0.25">
      <c r="O22" s="81">
        <v>1.1000000000000001</v>
      </c>
      <c r="P22" s="81">
        <f>O22*$Q$4</f>
        <v>36.344000000000001</v>
      </c>
    </row>
    <row r="23" spans="1:16" x14ac:dyDescent="0.25">
      <c r="O23" s="81">
        <v>1.0900000000000001</v>
      </c>
      <c r="P23" s="81">
        <f t="shared" ref="P23:P42" si="1">O23*$Q$4</f>
        <v>36.013600000000004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35.683199999999999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35.352800000000002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35.022399999999998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34.692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34.361600000000003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34.031199999999998</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33.700800000000001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33.370399999999997</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33.04</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32.709600000000002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32.379199999999997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32.0488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31.718399999999999</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31.387999999999998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31.057599999999997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30.7272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30.396799999999999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30.066400000000002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29.736000000000001</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6" priority="43">
      <formula>F25&gt;0</formula>
    </cfRule>
    <cfRule type="expression" dxfId="1405" priority="44">
      <formula>F25&lt;0</formula>
    </cfRule>
  </conditionalFormatting>
  <conditionalFormatting sqref="Q7">
    <cfRule type="expression" dxfId="1404" priority="41">
      <formula>Q7&gt;0</formula>
    </cfRule>
    <cfRule type="expression" dxfId="1403" priority="42">
      <formula>Q7&lt;0</formula>
    </cfRule>
  </conditionalFormatting>
  <conditionalFormatting sqref="Q8">
    <cfRule type="expression" dxfId="1402" priority="39">
      <formula>Q8&gt;0</formula>
    </cfRule>
    <cfRule type="expression" dxfId="1401" priority="40">
      <formula>Q8&lt;0</formula>
    </cfRule>
  </conditionalFormatting>
  <conditionalFormatting sqref="Q10">
    <cfRule type="expression" dxfId="1400" priority="33">
      <formula>Q10&gt;0</formula>
    </cfRule>
    <cfRule type="expression" dxfId="1399" priority="34">
      <formula>Q10&lt;0</formula>
    </cfRule>
  </conditionalFormatting>
  <conditionalFormatting sqref="L25:L32">
    <cfRule type="expression" dxfId="1398" priority="27">
      <formula>L25&gt;0</formula>
    </cfRule>
    <cfRule type="expression" dxfId="1397" priority="28">
      <formula>L25&lt;0</formula>
    </cfRule>
  </conditionalFormatting>
  <conditionalFormatting sqref="F98:F119">
    <cfRule type="expression" dxfId="1396" priority="25">
      <formula>F98&gt;0</formula>
    </cfRule>
    <cfRule type="expression" dxfId="1395" priority="26">
      <formula>F98&lt;0</formula>
    </cfRule>
  </conditionalFormatting>
  <conditionalFormatting sqref="H98:H119">
    <cfRule type="expression" dxfId="1394" priority="23">
      <formula>H98&gt;0</formula>
    </cfRule>
    <cfRule type="expression" dxfId="1393" priority="24">
      <formula>H98&lt;0</formula>
    </cfRule>
  </conditionalFormatting>
  <conditionalFormatting sqref="J98:J111">
    <cfRule type="expression" dxfId="1392" priority="21">
      <formula>J98&gt;0</formula>
    </cfRule>
    <cfRule type="expression" dxfId="1391" priority="22">
      <formula>J98&lt;0</formula>
    </cfRule>
  </conditionalFormatting>
  <conditionalFormatting sqref="K98:K111">
    <cfRule type="expression" dxfId="1390" priority="19">
      <formula>K98&gt;0</formula>
    </cfRule>
    <cfRule type="expression" dxfId="1389" priority="20">
      <formula>K98&lt;0</formula>
    </cfRule>
  </conditionalFormatting>
  <conditionalFormatting sqref="L98:L111">
    <cfRule type="expression" dxfId="1388" priority="17">
      <formula>L98&gt;0</formula>
    </cfRule>
    <cfRule type="expression" dxfId="1387" priority="18">
      <formula>L98&lt;0</formula>
    </cfRule>
  </conditionalFormatting>
  <conditionalFormatting sqref="F25:F29">
    <cfRule type="expression" dxfId="1386" priority="15">
      <formula>F25&gt;0</formula>
    </cfRule>
    <cfRule type="expression" dxfId="1385" priority="16">
      <formula>F25&lt;0</formula>
    </cfRule>
  </conditionalFormatting>
  <conditionalFormatting sqref="H25:H29">
    <cfRule type="expression" dxfId="1384" priority="13">
      <formula>H25&gt;0</formula>
    </cfRule>
    <cfRule type="expression" dxfId="1383" priority="14">
      <formula>H25&lt;0</formula>
    </cfRule>
  </conditionalFormatting>
  <conditionalFormatting sqref="F35:F38">
    <cfRule type="expression" dxfId="1382" priority="11">
      <formula>F35&gt;0</formula>
    </cfRule>
    <cfRule type="expression" dxfId="1381" priority="12">
      <formula>F35&lt;0</formula>
    </cfRule>
  </conditionalFormatting>
  <conditionalFormatting sqref="H35:H38">
    <cfRule type="expression" dxfId="1380" priority="9">
      <formula>H35&gt;0</formula>
    </cfRule>
    <cfRule type="expression" dxfId="1379" priority="10">
      <formula>H35&lt;0</formula>
    </cfRule>
  </conditionalFormatting>
  <conditionalFormatting sqref="H61:H64 F61:F64">
    <cfRule type="expression" dxfId="1378" priority="7">
      <formula>F61&gt;0</formula>
    </cfRule>
    <cfRule type="expression" dxfId="1377" priority="8">
      <formula>F61&lt;0</formula>
    </cfRule>
  </conditionalFormatting>
  <conditionalFormatting sqref="H70 F70">
    <cfRule type="expression" dxfId="1376" priority="5">
      <formula>F70&gt;0</formula>
    </cfRule>
    <cfRule type="expression" dxfId="1375" priority="6">
      <formula>F70&lt;0</formula>
    </cfRule>
  </conditionalFormatting>
  <conditionalFormatting sqref="H67:H69 F67:F69">
    <cfRule type="expression" dxfId="1374" priority="3">
      <formula>F67&gt;0</formula>
    </cfRule>
    <cfRule type="expression" dxfId="1373" priority="4">
      <formula>F67&lt;0</formula>
    </cfRule>
  </conditionalFormatting>
  <conditionalFormatting sqref="H65:H66 F65:F66">
    <cfRule type="expression" dxfId="1372" priority="1">
      <formula>F65&gt;0</formula>
    </cfRule>
    <cfRule type="expression" dxfId="1371"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0" priority="39">
      <formula>F47&gt;0</formula>
    </cfRule>
    <cfRule type="expression" dxfId="1369" priority="40">
      <formula>F47&lt;0</formula>
    </cfRule>
  </conditionalFormatting>
  <conditionalFormatting sqref="Q7">
    <cfRule type="expression" dxfId="1368" priority="37">
      <formula>Q7&gt;0</formula>
    </cfRule>
    <cfRule type="expression" dxfId="1367" priority="38">
      <formula>Q7&lt;0</formula>
    </cfRule>
  </conditionalFormatting>
  <conditionalFormatting sqref="Q8">
    <cfRule type="expression" dxfId="1366" priority="35">
      <formula>Q8&gt;0</formula>
    </cfRule>
    <cfRule type="expression" dxfId="1365" priority="36">
      <formula>Q8&lt;0</formula>
    </cfRule>
  </conditionalFormatting>
  <conditionalFormatting sqref="F32:F38 F41:F46">
    <cfRule type="expression" dxfId="1364" priority="33">
      <formula>F32&gt;0</formula>
    </cfRule>
    <cfRule type="expression" dxfId="1363" priority="34">
      <formula>F32&lt;0</formula>
    </cfRule>
  </conditionalFormatting>
  <conditionalFormatting sqref="H32:H38 H41:H46">
    <cfRule type="expression" dxfId="1362" priority="31">
      <formula>H32&gt;0</formula>
    </cfRule>
    <cfRule type="expression" dxfId="1361" priority="32">
      <formula>H32&lt;0</formula>
    </cfRule>
  </conditionalFormatting>
  <conditionalFormatting sqref="Q10">
    <cfRule type="expression" dxfId="1360" priority="29">
      <formula>Q10&gt;0</formula>
    </cfRule>
    <cfRule type="expression" dxfId="1359" priority="30">
      <formula>Q10&lt;0</formula>
    </cfRule>
  </conditionalFormatting>
  <conditionalFormatting sqref="J25:J41">
    <cfRule type="expression" dxfId="1358" priority="27">
      <formula>J25&gt;0</formula>
    </cfRule>
    <cfRule type="expression" dxfId="1357" priority="28">
      <formula>J25&lt;0</formula>
    </cfRule>
  </conditionalFormatting>
  <conditionalFormatting sqref="K25:K38">
    <cfRule type="expression" dxfId="1356" priority="25">
      <formula>K25&gt;0</formula>
    </cfRule>
    <cfRule type="expression" dxfId="1355" priority="26">
      <formula>K25&lt;0</formula>
    </cfRule>
  </conditionalFormatting>
  <conditionalFormatting sqref="L25:L38">
    <cfRule type="expression" dxfId="1354" priority="23">
      <formula>L25&gt;0</formula>
    </cfRule>
    <cfRule type="expression" dxfId="1353" priority="24">
      <formula>L25&lt;0</formula>
    </cfRule>
  </conditionalFormatting>
  <conditionalFormatting sqref="F89:F110">
    <cfRule type="expression" dxfId="1352" priority="21">
      <formula>F89&gt;0</formula>
    </cfRule>
    <cfRule type="expression" dxfId="1351" priority="22">
      <formula>F89&lt;0</formula>
    </cfRule>
  </conditionalFormatting>
  <conditionalFormatting sqref="H89:H110">
    <cfRule type="expression" dxfId="1350" priority="19">
      <formula>H89&gt;0</formula>
    </cfRule>
    <cfRule type="expression" dxfId="1349" priority="20">
      <formula>H89&lt;0</formula>
    </cfRule>
  </conditionalFormatting>
  <conditionalFormatting sqref="J89:J102">
    <cfRule type="expression" dxfId="1348" priority="17">
      <formula>J89&gt;0</formula>
    </cfRule>
    <cfRule type="expression" dxfId="1347" priority="18">
      <formula>J89&lt;0</formula>
    </cfRule>
  </conditionalFormatting>
  <conditionalFormatting sqref="K89:K102">
    <cfRule type="expression" dxfId="1346" priority="15">
      <formula>K89&gt;0</formula>
    </cfRule>
    <cfRule type="expression" dxfId="1345" priority="16">
      <formula>K89&lt;0</formula>
    </cfRule>
  </conditionalFormatting>
  <conditionalFormatting sqref="L89:L102">
    <cfRule type="expression" dxfId="1344" priority="13">
      <formula>L89&gt;0</formula>
    </cfRule>
    <cfRule type="expression" dxfId="1343" priority="14">
      <formula>L89&lt;0</formula>
    </cfRule>
  </conditionalFormatting>
  <conditionalFormatting sqref="F25:F28">
    <cfRule type="expression" dxfId="1342" priority="11">
      <formula>F25&gt;0</formula>
    </cfRule>
    <cfRule type="expression" dxfId="1341" priority="12">
      <formula>F25&lt;0</formula>
    </cfRule>
  </conditionalFormatting>
  <conditionalFormatting sqref="H25:H28">
    <cfRule type="expression" dxfId="1340" priority="9">
      <formula>H25&gt;0</formula>
    </cfRule>
    <cfRule type="expression" dxfId="1339" priority="10">
      <formula>H25&lt;0</formula>
    </cfRule>
  </conditionalFormatting>
  <conditionalFormatting sqref="F29:F31">
    <cfRule type="expression" dxfId="1338" priority="7">
      <formula>F29&gt;0</formula>
    </cfRule>
    <cfRule type="expression" dxfId="1337" priority="8">
      <formula>F29&lt;0</formula>
    </cfRule>
  </conditionalFormatting>
  <conditionalFormatting sqref="H29:H31">
    <cfRule type="expression" dxfId="1336" priority="5">
      <formula>H29&gt;0</formula>
    </cfRule>
    <cfRule type="expression" dxfId="1335" priority="6">
      <formula>H29&lt;0</formula>
    </cfRule>
  </conditionalFormatting>
  <conditionalFormatting sqref="F39:F40">
    <cfRule type="expression" dxfId="1334" priority="3">
      <formula>F39&gt;0</formula>
    </cfRule>
    <cfRule type="expression" dxfId="1333" priority="4">
      <formula>F39&lt;0</formula>
    </cfRule>
  </conditionalFormatting>
  <conditionalFormatting sqref="H39:H40">
    <cfRule type="expression" dxfId="1332" priority="1">
      <formula>H39&gt;0</formula>
    </cfRule>
    <cfRule type="expression" dxfId="1331"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141.76</v>
      </c>
      <c r="R4" s="425">
        <v>-1.8100000000000002E-2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8505.5999999999985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2859.2399999999907</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2859.2399999999907</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0.50638641531889317</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3.6681715575620773E-3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16.445475638051043</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155.93600000000001</v>
      </c>
    </row>
    <row r="20" spans="1:21" x14ac:dyDescent="0.25">
      <c r="B20" s="368">
        <v>43445</v>
      </c>
      <c r="C20" s="7">
        <v>20</v>
      </c>
      <c r="D20" s="43">
        <v>115.7</v>
      </c>
      <c r="E20" s="43">
        <v>0</v>
      </c>
      <c r="F20" s="43">
        <f t="shared" si="2"/>
        <v>2314</v>
      </c>
      <c r="O20" s="81">
        <v>1.0900000000000001</v>
      </c>
      <c r="P20" s="81">
        <f t="shared" ref="P20:P39" si="3">O20*$Q$4</f>
        <v>154.51840000000001</v>
      </c>
      <c r="T20" s="1">
        <v>43279</v>
      </c>
      <c r="U20" t="s">
        <v>1116</v>
      </c>
    </row>
    <row r="21" spans="1:21" x14ac:dyDescent="0.25">
      <c r="B21" s="368">
        <v>43453</v>
      </c>
      <c r="C21" s="7">
        <v>20</v>
      </c>
      <c r="D21" s="43">
        <v>110.28</v>
      </c>
      <c r="E21" s="43">
        <v>0</v>
      </c>
      <c r="F21" s="43">
        <f t="shared" si="2"/>
        <v>2205.6</v>
      </c>
      <c r="O21" s="81">
        <v>1.08</v>
      </c>
      <c r="P21" s="81">
        <f t="shared" si="3"/>
        <v>153.10079999999999</v>
      </c>
    </row>
    <row r="22" spans="1:21" x14ac:dyDescent="0.25">
      <c r="B22" s="368">
        <v>43487</v>
      </c>
      <c r="C22" s="7">
        <v>20</v>
      </c>
      <c r="D22" s="43">
        <v>116.4</v>
      </c>
      <c r="E22" s="43">
        <v>0</v>
      </c>
      <c r="F22" s="43">
        <f t="shared" si="2"/>
        <v>2328</v>
      </c>
      <c r="O22" s="81">
        <v>1.07</v>
      </c>
      <c r="P22" s="81">
        <f t="shared" si="3"/>
        <v>151.6832</v>
      </c>
    </row>
    <row r="23" spans="1:21" x14ac:dyDescent="0.25">
      <c r="B23" s="404">
        <v>43544</v>
      </c>
      <c r="C23" s="4">
        <v>30</v>
      </c>
      <c r="D23" s="3">
        <v>123.88</v>
      </c>
      <c r="E23" s="3">
        <v>0</v>
      </c>
      <c r="F23" s="3">
        <f t="shared" si="2"/>
        <v>3716.3999999999996</v>
      </c>
      <c r="O23" s="81">
        <v>1.06</v>
      </c>
      <c r="P23" s="81">
        <f t="shared" si="3"/>
        <v>150.26560000000001</v>
      </c>
    </row>
    <row r="24" spans="1:21" x14ac:dyDescent="0.25">
      <c r="B24" s="404">
        <v>43546</v>
      </c>
      <c r="C24" s="4">
        <v>30</v>
      </c>
      <c r="D24" s="3">
        <v>119.64</v>
      </c>
      <c r="E24" s="3">
        <v>0</v>
      </c>
      <c r="F24" s="3">
        <f t="shared" si="2"/>
        <v>3589.2</v>
      </c>
      <c r="O24" s="81">
        <v>1.05</v>
      </c>
      <c r="P24" s="81">
        <f t="shared" si="3"/>
        <v>148.84799999999998</v>
      </c>
    </row>
    <row r="25" spans="1:21" x14ac:dyDescent="0.25">
      <c r="O25" s="81">
        <v>1.04</v>
      </c>
      <c r="P25" s="81">
        <f t="shared" si="3"/>
        <v>147.43039999999999</v>
      </c>
      <c r="T25" s="156">
        <v>43305</v>
      </c>
      <c r="U25" t="s">
        <v>1147</v>
      </c>
    </row>
    <row r="26" spans="1:21" x14ac:dyDescent="0.25">
      <c r="O26" s="81">
        <v>1.03</v>
      </c>
      <c r="P26" s="81">
        <f t="shared" si="3"/>
        <v>146.0128</v>
      </c>
      <c r="T26" s="67"/>
    </row>
    <row r="27" spans="1:21" x14ac:dyDescent="0.25">
      <c r="O27" s="81">
        <v>1.02</v>
      </c>
      <c r="P27" s="81">
        <f t="shared" si="3"/>
        <v>144.59520000000001</v>
      </c>
      <c r="T27" s="156">
        <v>43313</v>
      </c>
      <c r="U27" t="s">
        <v>1146</v>
      </c>
    </row>
    <row r="28" spans="1:21" x14ac:dyDescent="0.25">
      <c r="O28" s="81">
        <v>1.01</v>
      </c>
      <c r="P28" s="81">
        <f t="shared" si="3"/>
        <v>143.17759999999998</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141.76</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140.3424</v>
      </c>
    </row>
    <row r="31" spans="1:21" x14ac:dyDescent="0.25">
      <c r="O31" s="81">
        <v>0.98</v>
      </c>
      <c r="P31" s="81">
        <f t="shared" si="3"/>
        <v>138.92479999999998</v>
      </c>
      <c r="T31" s="1">
        <v>43474</v>
      </c>
      <c r="U31" t="s">
        <v>1351</v>
      </c>
    </row>
    <row r="32" spans="1:21" x14ac:dyDescent="0.25">
      <c r="O32" s="81">
        <v>0.97</v>
      </c>
      <c r="P32" s="81">
        <f t="shared" si="3"/>
        <v>137.50719999999998</v>
      </c>
    </row>
    <row r="33" spans="1:17" x14ac:dyDescent="0.25">
      <c r="O33" s="81">
        <v>0.96</v>
      </c>
      <c r="P33" s="81">
        <f t="shared" si="3"/>
        <v>136.08959999999999</v>
      </c>
    </row>
    <row r="34" spans="1:17" x14ac:dyDescent="0.25">
      <c r="O34" s="81">
        <v>0.95</v>
      </c>
      <c r="P34" s="81">
        <f t="shared" si="3"/>
        <v>134.672</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133.25439999999998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131.83680000000001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130.41919999999999</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129.0016</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127.58399999999999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0" priority="61">
      <formula>F7&gt;0</formula>
    </cfRule>
    <cfRule type="expression" dxfId="1329" priority="62">
      <formula>F7&lt;0</formula>
    </cfRule>
  </conditionalFormatting>
  <conditionalFormatting sqref="Q8">
    <cfRule type="expression" dxfId="1328" priority="59">
      <formula>Q8&gt;0</formula>
    </cfRule>
    <cfRule type="expression" dxfId="1327" priority="60">
      <formula>Q8&lt;0</formula>
    </cfRule>
  </conditionalFormatting>
  <conditionalFormatting sqref="F45:F65">
    <cfRule type="expression" dxfId="1326" priority="57">
      <formula>F45&gt;0</formula>
    </cfRule>
    <cfRule type="expression" dxfId="1325" priority="58">
      <formula>F45&lt;0</formula>
    </cfRule>
  </conditionalFormatting>
  <conditionalFormatting sqref="H45:H65">
    <cfRule type="expression" dxfId="1324" priority="55">
      <formula>H45&gt;0</formula>
    </cfRule>
    <cfRule type="expression" dxfId="1323" priority="56">
      <formula>H45&lt;0</formula>
    </cfRule>
  </conditionalFormatting>
  <conditionalFormatting sqref="Q10">
    <cfRule type="expression" dxfId="1322" priority="53">
      <formula>Q10&gt;0</formula>
    </cfRule>
    <cfRule type="expression" dxfId="1321" priority="54">
      <formula>Q10&lt;0</formula>
    </cfRule>
  </conditionalFormatting>
  <conditionalFormatting sqref="J36:J49">
    <cfRule type="expression" dxfId="1320" priority="51">
      <formula>J36&gt;0</formula>
    </cfRule>
    <cfRule type="expression" dxfId="1319" priority="52">
      <formula>J36&lt;0</formula>
    </cfRule>
  </conditionalFormatting>
  <conditionalFormatting sqref="K36:K46 K48:K49">
    <cfRule type="expression" dxfId="1318" priority="49">
      <formula>K36&gt;0</formula>
    </cfRule>
    <cfRule type="expression" dxfId="1317" priority="50">
      <formula>K36&lt;0</formula>
    </cfRule>
  </conditionalFormatting>
  <conditionalFormatting sqref="L36">
    <cfRule type="expression" dxfId="1316" priority="47">
      <formula>L36&gt;0</formula>
    </cfRule>
    <cfRule type="expression" dxfId="1315" priority="48">
      <formula>L36&lt;0</formula>
    </cfRule>
  </conditionalFormatting>
  <conditionalFormatting sqref="F125:F146">
    <cfRule type="expression" dxfId="1314" priority="45">
      <formula>F125&gt;0</formula>
    </cfRule>
    <cfRule type="expression" dxfId="1313" priority="46">
      <formula>F125&lt;0</formula>
    </cfRule>
  </conditionalFormatting>
  <conditionalFormatting sqref="H125:H146">
    <cfRule type="expression" dxfId="1312" priority="43">
      <formula>H125&gt;0</formula>
    </cfRule>
    <cfRule type="expression" dxfId="1311" priority="44">
      <formula>H125&lt;0</formula>
    </cfRule>
  </conditionalFormatting>
  <conditionalFormatting sqref="J125:J138">
    <cfRule type="expression" dxfId="1310" priority="41">
      <formula>J125&gt;0</formula>
    </cfRule>
    <cfRule type="expression" dxfId="1309" priority="42">
      <formula>J125&lt;0</formula>
    </cfRule>
  </conditionalFormatting>
  <conditionalFormatting sqref="K125:K138">
    <cfRule type="expression" dxfId="1308" priority="39">
      <formula>K125&gt;0</formula>
    </cfRule>
    <cfRule type="expression" dxfId="1307" priority="40">
      <formula>K125&lt;0</formula>
    </cfRule>
  </conditionalFormatting>
  <conditionalFormatting sqref="L125:L138">
    <cfRule type="expression" dxfId="1306" priority="37">
      <formula>L125&gt;0</formula>
    </cfRule>
    <cfRule type="expression" dxfId="1305" priority="38">
      <formula>L125&lt;0</formula>
    </cfRule>
  </conditionalFormatting>
  <conditionalFormatting sqref="F36:F44">
    <cfRule type="expression" dxfId="1304" priority="35">
      <formula>F36&gt;0</formula>
    </cfRule>
    <cfRule type="expression" dxfId="1303" priority="36">
      <formula>F36&lt;0</formula>
    </cfRule>
  </conditionalFormatting>
  <conditionalFormatting sqref="H36:H44">
    <cfRule type="expression" dxfId="1302" priority="33">
      <formula>H36&gt;0</formula>
    </cfRule>
    <cfRule type="expression" dxfId="1301" priority="34">
      <formula>H36&lt;0</formula>
    </cfRule>
  </conditionalFormatting>
  <conditionalFormatting sqref="J65">
    <cfRule type="expression" dxfId="1300" priority="31">
      <formula>J65&gt;0</formula>
    </cfRule>
    <cfRule type="expression" dxfId="1299" priority="32">
      <formula>J65&lt;0</formula>
    </cfRule>
  </conditionalFormatting>
  <conditionalFormatting sqref="F66:F68">
    <cfRule type="expression" dxfId="1298" priority="29">
      <formula>F66&gt;0</formula>
    </cfRule>
    <cfRule type="expression" dxfId="1297" priority="30">
      <formula>F66&lt;0</formula>
    </cfRule>
  </conditionalFormatting>
  <conditionalFormatting sqref="H66:H68">
    <cfRule type="expression" dxfId="1296" priority="27">
      <formula>H66&gt;0</formula>
    </cfRule>
    <cfRule type="expression" dxfId="1295" priority="28">
      <formula>H66&lt;0</formula>
    </cfRule>
  </conditionalFormatting>
  <conditionalFormatting sqref="H72:H74 F72:F74">
    <cfRule type="expression" dxfId="1294" priority="25">
      <formula>F72&gt;0</formula>
    </cfRule>
    <cfRule type="expression" dxfId="1293" priority="26">
      <formula>F72&lt;0</formula>
    </cfRule>
  </conditionalFormatting>
  <conditionalFormatting sqref="H75:H77 F75:F77">
    <cfRule type="expression" dxfId="1292" priority="23">
      <formula>F75&gt;0</formula>
    </cfRule>
    <cfRule type="expression" dxfId="1291" priority="24">
      <formula>F75&lt;0</formula>
    </cfRule>
  </conditionalFormatting>
  <conditionalFormatting sqref="F83:F85 H83:H85">
    <cfRule type="expression" dxfId="1290" priority="21">
      <formula>F83&gt;0</formula>
    </cfRule>
    <cfRule type="expression" dxfId="1289" priority="22">
      <formula>F83&lt;0</formula>
    </cfRule>
  </conditionalFormatting>
  <conditionalFormatting sqref="F82 H82">
    <cfRule type="expression" dxfId="1288" priority="19">
      <formula>F82&gt;0</formula>
    </cfRule>
    <cfRule type="expression" dxfId="1287" priority="20">
      <formula>F82&lt;0</formula>
    </cfRule>
  </conditionalFormatting>
  <conditionalFormatting sqref="F79:F81 H79:H81">
    <cfRule type="expression" dxfId="1286" priority="17">
      <formula>F79&gt;0</formula>
    </cfRule>
    <cfRule type="expression" dxfId="1285" priority="18">
      <formula>F79&lt;0</formula>
    </cfRule>
  </conditionalFormatting>
  <conditionalFormatting sqref="F92:F94 H92:H94">
    <cfRule type="expression" dxfId="1284" priority="15">
      <formula>F92&gt;0</formula>
    </cfRule>
    <cfRule type="expression" dxfId="1283" priority="16">
      <formula>F92&lt;0</formula>
    </cfRule>
  </conditionalFormatting>
  <conditionalFormatting sqref="H87:H89 F87:F91">
    <cfRule type="expression" dxfId="1282" priority="13">
      <formula>F87&gt;0</formula>
    </cfRule>
    <cfRule type="expression" dxfId="1281" priority="14">
      <formula>F87&lt;0</formula>
    </cfRule>
  </conditionalFormatting>
  <conditionalFormatting sqref="F86 H86">
    <cfRule type="expression" dxfId="1280" priority="11">
      <formula>F86&gt;0</formula>
    </cfRule>
    <cfRule type="expression" dxfId="1279" priority="12">
      <formula>F86&lt;0</formula>
    </cfRule>
  </conditionalFormatting>
  <conditionalFormatting sqref="H90:H91">
    <cfRule type="expression" dxfId="1278" priority="9">
      <formula>H90&gt;0</formula>
    </cfRule>
    <cfRule type="expression" dxfId="1277" priority="10">
      <formula>H90&lt;0</formula>
    </cfRule>
  </conditionalFormatting>
  <conditionalFormatting sqref="F97 H97">
    <cfRule type="expression" dxfId="1276" priority="5">
      <formula>F97&gt;0</formula>
    </cfRule>
    <cfRule type="expression" dxfId="1275" priority="6">
      <formula>F97&lt;0</formula>
    </cfRule>
  </conditionalFormatting>
  <conditionalFormatting sqref="F95:F96 H95:H96">
    <cfRule type="expression" dxfId="1274" priority="3">
      <formula>F95&gt;0</formula>
    </cfRule>
    <cfRule type="expression" dxfId="1273"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2" priority="31">
      <formula>F60&gt;0</formula>
    </cfRule>
    <cfRule type="expression" dxfId="1271" priority="32">
      <formula>F60&lt;0</formula>
    </cfRule>
  </conditionalFormatting>
  <conditionalFormatting sqref="Q7">
    <cfRule type="expression" dxfId="1270" priority="29">
      <formula>Q7&gt;0</formula>
    </cfRule>
    <cfRule type="expression" dxfId="1269" priority="30">
      <formula>Q7&lt;0</formula>
    </cfRule>
  </conditionalFormatting>
  <conditionalFormatting sqref="Q8">
    <cfRule type="expression" dxfId="1268" priority="27">
      <formula>Q8&gt;0</formula>
    </cfRule>
    <cfRule type="expression" dxfId="1267" priority="28">
      <formula>Q8&lt;0</formula>
    </cfRule>
  </conditionalFormatting>
  <conditionalFormatting sqref="F32:F59">
    <cfRule type="expression" dxfId="1266" priority="25">
      <formula>F32&gt;0</formula>
    </cfRule>
    <cfRule type="expression" dxfId="1265" priority="26">
      <formula>F32&lt;0</formula>
    </cfRule>
  </conditionalFormatting>
  <conditionalFormatting sqref="H32:H59">
    <cfRule type="expression" dxfId="1264" priority="23">
      <formula>H32&gt;0</formula>
    </cfRule>
    <cfRule type="expression" dxfId="1263" priority="24">
      <formula>H32&lt;0</formula>
    </cfRule>
  </conditionalFormatting>
  <conditionalFormatting sqref="Q10">
    <cfRule type="expression" dxfId="1262" priority="21">
      <formula>Q10&gt;0</formula>
    </cfRule>
    <cfRule type="expression" dxfId="1261" priority="22">
      <formula>Q10&lt;0</formula>
    </cfRule>
  </conditionalFormatting>
  <conditionalFormatting sqref="J25:J38">
    <cfRule type="expression" dxfId="1260" priority="19">
      <formula>J25&gt;0</formula>
    </cfRule>
    <cfRule type="expression" dxfId="1259" priority="20">
      <formula>J25&lt;0</formula>
    </cfRule>
  </conditionalFormatting>
  <conditionalFormatting sqref="K25:K38">
    <cfRule type="expression" dxfId="1258" priority="17">
      <formula>K25&gt;0</formula>
    </cfRule>
    <cfRule type="expression" dxfId="1257" priority="18">
      <formula>K25&lt;0</formula>
    </cfRule>
  </conditionalFormatting>
  <conditionalFormatting sqref="L25:L38">
    <cfRule type="expression" dxfId="1256" priority="15">
      <formula>L25&gt;0</formula>
    </cfRule>
    <cfRule type="expression" dxfId="1255" priority="16">
      <formula>L25&lt;0</formula>
    </cfRule>
  </conditionalFormatting>
  <conditionalFormatting sqref="F89:F110">
    <cfRule type="expression" dxfId="1254" priority="13">
      <formula>F89&gt;0</formula>
    </cfRule>
    <cfRule type="expression" dxfId="1253" priority="14">
      <formula>F89&lt;0</formula>
    </cfRule>
  </conditionalFormatting>
  <conditionalFormatting sqref="H89:H110">
    <cfRule type="expression" dxfId="1252" priority="11">
      <formula>H89&gt;0</formula>
    </cfRule>
    <cfRule type="expression" dxfId="1251" priority="12">
      <formula>H89&lt;0</formula>
    </cfRule>
  </conditionalFormatting>
  <conditionalFormatting sqref="J89:J102">
    <cfRule type="expression" dxfId="1250" priority="9">
      <formula>J89&gt;0</formula>
    </cfRule>
    <cfRule type="expression" dxfId="1249" priority="10">
      <formula>J89&lt;0</formula>
    </cfRule>
  </conditionalFormatting>
  <conditionalFormatting sqref="K89:K102">
    <cfRule type="expression" dxfId="1248" priority="7">
      <formula>K89&gt;0</formula>
    </cfRule>
    <cfRule type="expression" dxfId="1247" priority="8">
      <formula>K89&lt;0</formula>
    </cfRule>
  </conditionalFormatting>
  <conditionalFormatting sqref="L89:L102">
    <cfRule type="expression" dxfId="1246" priority="5">
      <formula>L89&gt;0</formula>
    </cfRule>
    <cfRule type="expression" dxfId="1245" priority="6">
      <formula>L89&lt;0</formula>
    </cfRule>
  </conditionalFormatting>
  <conditionalFormatting sqref="F25:F31">
    <cfRule type="expression" dxfId="1244" priority="3">
      <formula>F25&gt;0</formula>
    </cfRule>
    <cfRule type="expression" dxfId="1243" priority="4">
      <formula>F25&lt;0</formula>
    </cfRule>
  </conditionalFormatting>
  <conditionalFormatting sqref="H25:H31">
    <cfRule type="expression" dxfId="1242" priority="1">
      <formula>H25&gt;0</formula>
    </cfRule>
    <cfRule type="expression" dxfId="124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0" priority="39">
      <formula>F47&gt;0</formula>
    </cfRule>
    <cfRule type="expression" dxfId="1239" priority="40">
      <formula>F47&lt;0</formula>
    </cfRule>
  </conditionalFormatting>
  <conditionalFormatting sqref="Q7">
    <cfRule type="expression" dxfId="1238" priority="37">
      <formula>Q7&gt;0</formula>
    </cfRule>
    <cfRule type="expression" dxfId="1237" priority="38">
      <formula>Q7&lt;0</formula>
    </cfRule>
  </conditionalFormatting>
  <conditionalFormatting sqref="Q8">
    <cfRule type="expression" dxfId="1236" priority="35">
      <formula>Q8&gt;0</formula>
    </cfRule>
    <cfRule type="expression" dxfId="1235" priority="36">
      <formula>Q8&lt;0</formula>
    </cfRule>
  </conditionalFormatting>
  <conditionalFormatting sqref="F30:F33 F38:F46">
    <cfRule type="expression" dxfId="1234" priority="33">
      <formula>F30&gt;0</formula>
    </cfRule>
    <cfRule type="expression" dxfId="1233" priority="34">
      <formula>F30&lt;0</formula>
    </cfRule>
  </conditionalFormatting>
  <conditionalFormatting sqref="H30:H33 H37:H46">
    <cfRule type="expression" dxfId="1232" priority="31">
      <formula>H30&gt;0</formula>
    </cfRule>
    <cfRule type="expression" dxfId="1231" priority="32">
      <formula>H30&lt;0</formula>
    </cfRule>
  </conditionalFormatting>
  <conditionalFormatting sqref="Q10">
    <cfRule type="expression" dxfId="1230" priority="29">
      <formula>Q10&gt;0</formula>
    </cfRule>
    <cfRule type="expression" dxfId="1229" priority="30">
      <formula>Q10&lt;0</formula>
    </cfRule>
  </conditionalFormatting>
  <conditionalFormatting sqref="K25:K38">
    <cfRule type="expression" dxfId="1228" priority="25">
      <formula>K25&gt;0</formula>
    </cfRule>
    <cfRule type="expression" dxfId="1227" priority="26">
      <formula>K25&lt;0</formula>
    </cfRule>
  </conditionalFormatting>
  <conditionalFormatting sqref="L25:L38">
    <cfRule type="expression" dxfId="1226" priority="23">
      <formula>L25&gt;0</formula>
    </cfRule>
    <cfRule type="expression" dxfId="1225" priority="24">
      <formula>L25&lt;0</formula>
    </cfRule>
  </conditionalFormatting>
  <conditionalFormatting sqref="F89:F110">
    <cfRule type="expression" dxfId="1224" priority="21">
      <formula>F89&gt;0</formula>
    </cfRule>
    <cfRule type="expression" dxfId="1223" priority="22">
      <formula>F89&lt;0</formula>
    </cfRule>
  </conditionalFormatting>
  <conditionalFormatting sqref="H89:H110">
    <cfRule type="expression" dxfId="1222" priority="19">
      <formula>H89&gt;0</formula>
    </cfRule>
    <cfRule type="expression" dxfId="1221" priority="20">
      <formula>H89&lt;0</formula>
    </cfRule>
  </conditionalFormatting>
  <conditionalFormatting sqref="J89:J102">
    <cfRule type="expression" dxfId="1220" priority="17">
      <formula>J89&gt;0</formula>
    </cfRule>
    <cfRule type="expression" dxfId="1219" priority="18">
      <formula>J89&lt;0</formula>
    </cfRule>
  </conditionalFormatting>
  <conditionalFormatting sqref="K89:K102">
    <cfRule type="expression" dxfId="1218" priority="15">
      <formula>K89&gt;0</formula>
    </cfRule>
    <cfRule type="expression" dxfId="1217" priority="16">
      <formula>K89&lt;0</formula>
    </cfRule>
  </conditionalFormatting>
  <conditionalFormatting sqref="L89:L102">
    <cfRule type="expression" dxfId="1216" priority="13">
      <formula>L89&gt;0</formula>
    </cfRule>
    <cfRule type="expression" dxfId="1215" priority="14">
      <formula>L89&lt;0</formula>
    </cfRule>
  </conditionalFormatting>
  <conditionalFormatting sqref="F25:F29">
    <cfRule type="expression" dxfId="1214" priority="11">
      <formula>F25&gt;0</formula>
    </cfRule>
    <cfRule type="expression" dxfId="1213" priority="12">
      <formula>F25&lt;0</formula>
    </cfRule>
  </conditionalFormatting>
  <conditionalFormatting sqref="H25:H29">
    <cfRule type="expression" dxfId="1212" priority="9">
      <formula>H25&gt;0</formula>
    </cfRule>
    <cfRule type="expression" dxfId="1211" priority="10">
      <formula>H25&lt;0</formula>
    </cfRule>
  </conditionalFormatting>
  <conditionalFormatting sqref="F34:F37">
    <cfRule type="expression" dxfId="1210" priority="7">
      <formula>F34&gt;0</formula>
    </cfRule>
    <cfRule type="expression" dxfId="1209" priority="8">
      <formula>F34&lt;0</formula>
    </cfRule>
  </conditionalFormatting>
  <conditionalFormatting sqref="H34:H36">
    <cfRule type="expression" dxfId="1208" priority="5">
      <formula>H34&gt;0</formula>
    </cfRule>
    <cfRule type="expression" dxfId="1207" priority="6">
      <formula>H34&lt;0</formula>
    </cfRule>
  </conditionalFormatting>
  <conditionalFormatting sqref="J39">
    <cfRule type="expression" dxfId="1206" priority="3">
      <formula>J39&gt;0</formula>
    </cfRule>
    <cfRule type="expression" dxfId="1205" priority="4">
      <formula>J39&lt;0</formula>
    </cfRule>
  </conditionalFormatting>
  <conditionalFormatting sqref="J25:J38">
    <cfRule type="expression" dxfId="1204" priority="1">
      <formula>J25&gt;0</formula>
    </cfRule>
    <cfRule type="expression" dxfId="1203" priority="2">
      <formula>J25&lt;0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4" t="s">
        <v>78</v>
      </c>
      <c r="P44" s="884"/>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2" priority="57">
      <formula>F27&gt;0</formula>
    </cfRule>
    <cfRule type="expression" dxfId="1201" priority="58">
      <formula>F27&lt;0</formula>
    </cfRule>
  </conditionalFormatting>
  <conditionalFormatting sqref="H28:H33">
    <cfRule type="expression" dxfId="1200" priority="53">
      <formula>H28&gt;0</formula>
    </cfRule>
    <cfRule type="expression" dxfId="1199" priority="54">
      <formula>H28&lt;0</formula>
    </cfRule>
  </conditionalFormatting>
  <conditionalFormatting sqref="F24:F26">
    <cfRule type="expression" dxfId="1198" priority="39">
      <formula>F24&gt;0</formula>
    </cfRule>
    <cfRule type="expression" dxfId="1197" priority="40">
      <formula>F24&lt;0</formula>
    </cfRule>
  </conditionalFormatting>
  <conditionalFormatting sqref="Q8">
    <cfRule type="expression" dxfId="1196" priority="33">
      <formula>Q8&gt;0</formula>
    </cfRule>
    <cfRule type="expression" dxfId="1195" priority="34">
      <formula>Q8&lt;0</formula>
    </cfRule>
  </conditionalFormatting>
  <conditionalFormatting sqref="Q7">
    <cfRule type="expression" dxfId="1194" priority="35">
      <formula>Q7&gt;0</formula>
    </cfRule>
    <cfRule type="expression" dxfId="1193" priority="36">
      <formula>Q7&lt;0</formula>
    </cfRule>
  </conditionalFormatting>
  <conditionalFormatting sqref="F34">
    <cfRule type="expression" dxfId="1192" priority="31">
      <formula>F34&gt;0</formula>
    </cfRule>
    <cfRule type="expression" dxfId="1191" priority="32">
      <formula>F34&lt;0</formula>
    </cfRule>
  </conditionalFormatting>
  <conditionalFormatting sqref="H34">
    <cfRule type="expression" dxfId="1190" priority="29">
      <formula>H34&gt;0</formula>
    </cfRule>
    <cfRule type="expression" dxfId="1189" priority="30">
      <formula>H34&lt;0</formula>
    </cfRule>
  </conditionalFormatting>
  <conditionalFormatting sqref="M36">
    <cfRule type="expression" dxfId="1188" priority="19">
      <formula>M36&gt;0</formula>
    </cfRule>
    <cfRule type="expression" dxfId="1187" priority="20">
      <formula>M36&lt;0</formula>
    </cfRule>
  </conditionalFormatting>
  <conditionalFormatting sqref="Q10">
    <cfRule type="expression" dxfId="1186" priority="15">
      <formula>Q10&gt;0</formula>
    </cfRule>
    <cfRule type="expression" dxfId="1185" priority="16">
      <formula>Q10&lt;0</formula>
    </cfRule>
  </conditionalFormatting>
  <conditionalFormatting sqref="F23">
    <cfRule type="expression" dxfId="1184" priority="13">
      <formula>F23&gt;0</formula>
    </cfRule>
    <cfRule type="expression" dxfId="1183" priority="14">
      <formula>F23&lt;0</formula>
    </cfRule>
  </conditionalFormatting>
  <conditionalFormatting sqref="I25:J25">
    <cfRule type="expression" dxfId="1182" priority="9">
      <formula>I25&gt;0</formula>
    </cfRule>
    <cfRule type="expression" dxfId="1181" priority="10">
      <formula>I25&lt;0</formula>
    </cfRule>
  </conditionalFormatting>
  <conditionalFormatting sqref="I26:J27">
    <cfRule type="expression" dxfId="1180" priority="7">
      <formula>I26&gt;0</formula>
    </cfRule>
    <cfRule type="expression" dxfId="1179" priority="8">
      <formula>I26&lt;0</formula>
    </cfRule>
  </conditionalFormatting>
  <conditionalFormatting sqref="K25:K27">
    <cfRule type="expression" dxfId="1178" priority="5">
      <formula>K25&gt;0</formula>
    </cfRule>
    <cfRule type="expression" dxfId="1177" priority="6">
      <formula>K25&lt;0</formula>
    </cfRule>
  </conditionalFormatting>
  <conditionalFormatting sqref="I23:J23">
    <cfRule type="expression" dxfId="1176" priority="3">
      <formula>I23&gt;0</formula>
    </cfRule>
    <cfRule type="expression" dxfId="117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26.84</v>
      </c>
      <c r="R4" s="424">
        <v>7.9000000000000008E-3</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10736</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8213.530000000017</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6761.2700000000186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1.7010639716408538</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3.7257824143070049E-3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14.126315789473685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4" t="s">
        <v>78</v>
      </c>
      <c r="P18" s="884"/>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29.524000000000001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29.255600000000001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28.987200000000001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28.718800000000002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28.450400000000002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28.182000000000002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27.913600000000002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27.645199999999999</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27.376799999999999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27.1084</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26.84</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26.5716</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26.3032</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26.034800000000001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25.766399999999997</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25.497999999999998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v>29</v>
      </c>
      <c r="J35" s="3">
        <v>0</v>
      </c>
      <c r="K35" s="3">
        <f t="shared" si="1"/>
        <v>0</v>
      </c>
      <c r="O35" s="81">
        <v>0.94</v>
      </c>
      <c r="P35" s="81">
        <f t="shared" si="3"/>
        <v>25.229599999999998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24.961200000000002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24.692800000000002</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24.424400000000002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24.155999999999999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74" priority="140">
      <formula>F99&gt;0</formula>
    </cfRule>
    <cfRule type="expression" dxfId="1173" priority="141">
      <formula>F99&lt;0</formula>
    </cfRule>
  </conditionalFormatting>
  <conditionalFormatting sqref="Q7">
    <cfRule type="expression" dxfId="1172" priority="128">
      <formula>Q7&gt;0</formula>
    </cfRule>
    <cfRule type="expression" dxfId="1171" priority="129">
      <formula>Q7&lt;0</formula>
    </cfRule>
  </conditionalFormatting>
  <conditionalFormatting sqref="Q8">
    <cfRule type="expression" dxfId="1170" priority="126">
      <formula>Q8&gt;0</formula>
    </cfRule>
    <cfRule type="expression" dxfId="1169" priority="127">
      <formula>Q8&lt;0</formula>
    </cfRule>
  </conditionalFormatting>
  <conditionalFormatting sqref="F169:F181">
    <cfRule type="expression" dxfId="1168" priority="124">
      <formula>F169&gt;0</formula>
    </cfRule>
    <cfRule type="expression" dxfId="1167" priority="125">
      <formula>F169&lt;0</formula>
    </cfRule>
  </conditionalFormatting>
  <conditionalFormatting sqref="H169:H181">
    <cfRule type="expression" dxfId="1166" priority="122">
      <formula>H169&gt;0</formula>
    </cfRule>
    <cfRule type="expression" dxfId="1165" priority="123">
      <formula>H169&lt;0</formula>
    </cfRule>
  </conditionalFormatting>
  <conditionalFormatting sqref="H185:H188">
    <cfRule type="expression" dxfId="1164" priority="118">
      <formula>H185&gt;0</formula>
    </cfRule>
    <cfRule type="expression" dxfId="1163" priority="119">
      <formula>H185&lt;0</formula>
    </cfRule>
  </conditionalFormatting>
  <conditionalFormatting sqref="F185:F188">
    <cfRule type="expression" dxfId="1162" priority="120">
      <formula>F185&gt;0</formula>
    </cfRule>
    <cfRule type="expression" dxfId="1161" priority="121">
      <formula>F185&lt;0</formula>
    </cfRule>
  </conditionalFormatting>
  <conditionalFormatting sqref="M211">
    <cfRule type="expression" dxfId="1160" priority="116">
      <formula>M211&gt;0</formula>
    </cfRule>
    <cfRule type="expression" dxfId="1159" priority="117">
      <formula>M211&lt;0</formula>
    </cfRule>
  </conditionalFormatting>
  <conditionalFormatting sqref="F51:F52 F59:F96">
    <cfRule type="expression" dxfId="1158" priority="114">
      <formula>F51&gt;0</formula>
    </cfRule>
    <cfRule type="expression" dxfId="1157" priority="115">
      <formula>F51&lt;0</formula>
    </cfRule>
  </conditionalFormatting>
  <conditionalFormatting sqref="H51:H52 H59:H96">
    <cfRule type="expression" dxfId="1156" priority="112">
      <formula>H51&gt;0</formula>
    </cfRule>
    <cfRule type="expression" dxfId="1155" priority="113">
      <formula>H51&lt;0</formula>
    </cfRule>
  </conditionalFormatting>
  <conditionalFormatting sqref="Q10">
    <cfRule type="expression" dxfId="1154" priority="110">
      <formula>Q10&gt;0</formula>
    </cfRule>
    <cfRule type="expression" dxfId="1153" priority="111">
      <formula>Q10&lt;0</formula>
    </cfRule>
  </conditionalFormatting>
  <conditionalFormatting sqref="F53:F58">
    <cfRule type="expression" dxfId="1152" priority="108">
      <formula>F53&gt;0</formula>
    </cfRule>
    <cfRule type="expression" dxfId="1151" priority="109">
      <formula>F53&lt;0</formula>
    </cfRule>
  </conditionalFormatting>
  <conditionalFormatting sqref="H53:H58">
    <cfRule type="expression" dxfId="1150" priority="106">
      <formula>H53&gt;0</formula>
    </cfRule>
    <cfRule type="expression" dxfId="1149" priority="107">
      <formula>H53&lt;0</formula>
    </cfRule>
  </conditionalFormatting>
  <conditionalFormatting sqref="K56:K63">
    <cfRule type="expression" dxfId="1148" priority="104">
      <formula>K56&gt;0</formula>
    </cfRule>
    <cfRule type="expression" dxfId="1147" priority="105">
      <formula>K56&lt;0</formula>
    </cfRule>
  </conditionalFormatting>
  <conditionalFormatting sqref="K64:K96">
    <cfRule type="expression" dxfId="1146" priority="102">
      <formula>K64&gt;0</formula>
    </cfRule>
    <cfRule type="expression" dxfId="1145" priority="103">
      <formula>K64&lt;0</formula>
    </cfRule>
  </conditionalFormatting>
  <conditionalFormatting sqref="F97:F98">
    <cfRule type="expression" dxfId="1144" priority="99">
      <formula>F97&gt;0</formula>
    </cfRule>
    <cfRule type="expression" dxfId="1143" priority="100">
      <formula>F97&lt;0</formula>
    </cfRule>
  </conditionalFormatting>
  <conditionalFormatting sqref="H97:H98">
    <cfRule type="expression" dxfId="1142" priority="97">
      <formula>H97&gt;0</formula>
    </cfRule>
    <cfRule type="expression" dxfId="1141" priority="98">
      <formula>H97&lt;0</formula>
    </cfRule>
  </conditionalFormatting>
  <conditionalFormatting sqref="K97:K98">
    <cfRule type="expression" dxfId="1140" priority="95">
      <formula>K97&gt;0</formula>
    </cfRule>
    <cfRule type="expression" dxfId="1139" priority="96">
      <formula>K97&lt;0</formula>
    </cfRule>
  </conditionalFormatting>
  <conditionalFormatting sqref="F107:F109 H107:H109 K107:K109">
    <cfRule type="expression" dxfId="1138" priority="91">
      <formula>F107&gt;0</formula>
    </cfRule>
    <cfRule type="expression" dxfId="1137" priority="92">
      <formula>F107&lt;0</formula>
    </cfRule>
  </conditionalFormatting>
  <conditionalFormatting sqref="L99:L105 L166">
    <cfRule type="expression" dxfId="1136" priority="89">
      <formula>L99&gt;0</formula>
    </cfRule>
    <cfRule type="expression" dxfId="1135" priority="90">
      <formula>L99&lt;0</formula>
    </cfRule>
  </conditionalFormatting>
  <conditionalFormatting sqref="L56:L63">
    <cfRule type="expression" dxfId="1134" priority="87">
      <formula>L56&gt;0</formula>
    </cfRule>
    <cfRule type="expression" dxfId="1133" priority="88">
      <formula>L56&lt;0</formula>
    </cfRule>
  </conditionalFormatting>
  <conditionalFormatting sqref="L64:L96">
    <cfRule type="expression" dxfId="1132" priority="85">
      <formula>L64&gt;0</formula>
    </cfRule>
    <cfRule type="expression" dxfId="1131" priority="86">
      <formula>L64&lt;0</formula>
    </cfRule>
  </conditionalFormatting>
  <conditionalFormatting sqref="L97:L98">
    <cfRule type="expression" dxfId="1130" priority="83">
      <formula>L97&gt;0</formula>
    </cfRule>
    <cfRule type="expression" dxfId="1129" priority="84">
      <formula>L97&lt;0</formula>
    </cfRule>
  </conditionalFormatting>
  <conditionalFormatting sqref="L107:L109">
    <cfRule type="expression" dxfId="1128" priority="81">
      <formula>L107&gt;0</formula>
    </cfRule>
    <cfRule type="expression" dxfId="1127" priority="82">
      <formula>L107&lt;0</formula>
    </cfRule>
  </conditionalFormatting>
  <conditionalFormatting sqref="F116:F119 H116:H119">
    <cfRule type="expression" dxfId="1126" priority="79">
      <formula>F116&gt;0</formula>
    </cfRule>
    <cfRule type="expression" dxfId="1125" priority="80">
      <formula>F116&lt;0</formula>
    </cfRule>
  </conditionalFormatting>
  <conditionalFormatting sqref="K113:K115 F113:F115 H113:H115">
    <cfRule type="expression" dxfId="1124" priority="75">
      <formula>F113&gt;0</formula>
    </cfRule>
    <cfRule type="expression" dxfId="1123" priority="76">
      <formula>F113&lt;0</formula>
    </cfRule>
  </conditionalFormatting>
  <conditionalFormatting sqref="L113:L114">
    <cfRule type="expression" dxfId="1122" priority="73">
      <formula>L113&gt;0</formula>
    </cfRule>
    <cfRule type="expression" dxfId="1121" priority="74">
      <formula>L113&lt;0</formula>
    </cfRule>
  </conditionalFormatting>
  <conditionalFormatting sqref="K110:K112 F110:F112 H110:H112">
    <cfRule type="expression" dxfId="1120" priority="71">
      <formula>F110&gt;0</formula>
    </cfRule>
    <cfRule type="expression" dxfId="1119" priority="72">
      <formula>F110&lt;0</formula>
    </cfRule>
  </conditionalFormatting>
  <conditionalFormatting sqref="L111:L112">
    <cfRule type="expression" dxfId="1118" priority="69">
      <formula>L111&gt;0</formula>
    </cfRule>
    <cfRule type="expression" dxfId="1117" priority="70">
      <formula>L111&lt;0</formula>
    </cfRule>
  </conditionalFormatting>
  <conditionalFormatting sqref="H121:H124 F121:F124">
    <cfRule type="expression" dxfId="1116" priority="63">
      <formula>F121&gt;0</formula>
    </cfRule>
    <cfRule type="expression" dxfId="1115" priority="64">
      <formula>F121&lt;0</formula>
    </cfRule>
  </conditionalFormatting>
  <conditionalFormatting sqref="H125:H128 F125:F128">
    <cfRule type="expression" dxfId="1114" priority="59">
      <formula>F125&gt;0</formula>
    </cfRule>
    <cfRule type="expression" dxfId="1113" priority="60">
      <formula>F125&lt;0</formula>
    </cfRule>
  </conditionalFormatting>
  <conditionalFormatting sqref="F130:F135 H130:H135 K130:K135">
    <cfRule type="expression" dxfId="1112" priority="55">
      <formula>F130&gt;0</formula>
    </cfRule>
    <cfRule type="expression" dxfId="1111" priority="56">
      <formula>F130&lt;0</formula>
    </cfRule>
  </conditionalFormatting>
  <conditionalFormatting sqref="L134:L135">
    <cfRule type="expression" dxfId="1110" priority="49">
      <formula>L134&gt;0</formula>
    </cfRule>
    <cfRule type="expression" dxfId="1109" priority="50">
      <formula>L134&lt;0</formula>
    </cfRule>
  </conditionalFormatting>
  <conditionalFormatting sqref="F136:F138 H136:H138 K136:K139">
    <cfRule type="expression" dxfId="1108" priority="47">
      <formula>F136&gt;0</formula>
    </cfRule>
    <cfRule type="expression" dxfId="1107" priority="48">
      <formula>F136&lt;0</formula>
    </cfRule>
  </conditionalFormatting>
  <conditionalFormatting sqref="F139:F141 H139:H141 K140:K141">
    <cfRule type="expression" dxfId="1106" priority="43">
      <formula>F139&gt;0</formula>
    </cfRule>
    <cfRule type="expression" dxfId="1105" priority="44">
      <formula>F139&lt;0</formula>
    </cfRule>
  </conditionalFormatting>
  <conditionalFormatting sqref="F142:F144 H142:H144 K142:K144">
    <cfRule type="expression" dxfId="1104" priority="39">
      <formula>F142&gt;0</formula>
    </cfRule>
    <cfRule type="expression" dxfId="1103" priority="40">
      <formula>F142&lt;0</formula>
    </cfRule>
  </conditionalFormatting>
  <conditionalFormatting sqref="F145:F147 H145:H147 K145:K147">
    <cfRule type="expression" dxfId="1102" priority="35">
      <formula>F145&gt;0</formula>
    </cfRule>
    <cfRule type="expression" dxfId="1101" priority="36">
      <formula>F145&lt;0</formula>
    </cfRule>
  </conditionalFormatting>
  <conditionalFormatting sqref="F148:F150 H148:H150 K148:K150">
    <cfRule type="expression" dxfId="1100" priority="31">
      <formula>F148&gt;0</formula>
    </cfRule>
    <cfRule type="expression" dxfId="1099" priority="32">
      <formula>F148&lt;0</formula>
    </cfRule>
  </conditionalFormatting>
  <conditionalFormatting sqref="K152:K154 H152:H154 F152:F154">
    <cfRule type="expression" dxfId="1098" priority="27">
      <formula>F152&gt;0</formula>
    </cfRule>
    <cfRule type="expression" dxfId="1097" priority="28">
      <formula>F152&lt;0</formula>
    </cfRule>
  </conditionalFormatting>
  <conditionalFormatting sqref="K155 H155 F155">
    <cfRule type="expression" dxfId="1096" priority="23">
      <formula>F155&gt;0</formula>
    </cfRule>
    <cfRule type="expression" dxfId="1095" priority="24">
      <formula>F155&lt;0</formula>
    </cfRule>
  </conditionalFormatting>
  <conditionalFormatting sqref="H156:H158 F156:F158 K156:K158">
    <cfRule type="expression" dxfId="1094" priority="19">
      <formula>F156&gt;0</formula>
    </cfRule>
    <cfRule type="expression" dxfId="1093" priority="20">
      <formula>F156&lt;0</formula>
    </cfRule>
  </conditionalFormatting>
  <conditionalFormatting sqref="H160:H162 F160:F162 K160:K162">
    <cfRule type="expression" dxfId="1092" priority="11">
      <formula>F160&gt;0</formula>
    </cfRule>
    <cfRule type="expression" dxfId="1091" priority="12">
      <formula>F160&lt;0</formula>
    </cfRule>
  </conditionalFormatting>
  <conditionalFormatting sqref="K159 H159 F159">
    <cfRule type="expression" dxfId="1090" priority="7">
      <formula>F159&gt;0</formula>
    </cfRule>
    <cfRule type="expression" dxfId="1089" priority="8">
      <formula>F159&lt;0</formula>
    </cfRule>
  </conditionalFormatting>
  <conditionalFormatting sqref="K163:K164 H163:H164 F163:F164">
    <cfRule type="expression" dxfId="1088" priority="3">
      <formula>F163&gt;0</formula>
    </cfRule>
    <cfRule type="expression" dxfId="1087" priority="4">
      <formula>F163&lt;0</formula>
    </cfRule>
  </conditionalFormatting>
  <conditionalFormatting sqref="L164">
    <cfRule type="expression" dxfId="1086" priority="1">
      <formula>L164&gt;0</formula>
    </cfRule>
    <cfRule type="expression" dxfId="1085"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4" t="s">
        <v>78</v>
      </c>
      <c r="P40" s="884"/>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4" priority="9">
      <formula>F39&gt;0</formula>
    </cfRule>
    <cfRule type="expression" dxfId="1083" priority="10">
      <formula>F39&lt;0</formula>
    </cfRule>
  </conditionalFormatting>
  <conditionalFormatting sqref="F25:F38">
    <cfRule type="expression" dxfId="1082" priority="7">
      <formula>F25&gt;0</formula>
    </cfRule>
    <cfRule type="expression" dxfId="1081" priority="8">
      <formula>F25&lt;0</formula>
    </cfRule>
  </conditionalFormatting>
  <conditionalFormatting sqref="H25:H38">
    <cfRule type="expression" dxfId="1080" priority="5">
      <formula>H25&gt;0</formula>
    </cfRule>
    <cfRule type="expression" dxfId="1079" priority="6">
      <formula>H25&lt;0</formula>
    </cfRule>
  </conditionalFormatting>
  <conditionalFormatting sqref="Q7">
    <cfRule type="expression" dxfId="1078" priority="3">
      <formula>Q7&gt;0</formula>
    </cfRule>
    <cfRule type="expression" dxfId="1077" priority="4">
      <formula>Q7&lt;0</formula>
    </cfRule>
  </conditionalFormatting>
  <conditionalFormatting sqref="Q8">
    <cfRule type="expression" dxfId="1076" priority="1">
      <formula>Q8&gt;0</formula>
    </cfRule>
    <cfRule type="expression" dxfId="107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4" t="s">
        <v>78</v>
      </c>
      <c r="P14" s="884"/>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4" priority="29">
      <formula>F29&gt;0</formula>
    </cfRule>
    <cfRule type="expression" dxfId="1073" priority="30">
      <formula>F29&lt;0</formula>
    </cfRule>
  </conditionalFormatting>
  <conditionalFormatting sqref="Q7">
    <cfRule type="expression" dxfId="1072" priority="27">
      <formula>Q7&gt;0</formula>
    </cfRule>
    <cfRule type="expression" dxfId="1071" priority="28">
      <formula>Q7&lt;0</formula>
    </cfRule>
  </conditionalFormatting>
  <conditionalFormatting sqref="Q8">
    <cfRule type="expression" dxfId="1070" priority="25">
      <formula>Q8&gt;0</formula>
    </cfRule>
    <cfRule type="expression" dxfId="1069" priority="26">
      <formula>Q8&lt;0</formula>
    </cfRule>
  </conditionalFormatting>
  <conditionalFormatting sqref="F96:F110">
    <cfRule type="expression" dxfId="1068" priority="19">
      <formula>F96&gt;0</formula>
    </cfRule>
    <cfRule type="expression" dxfId="1067" priority="20">
      <formula>F96&lt;0</formula>
    </cfRule>
  </conditionalFormatting>
  <conditionalFormatting sqref="H96:H110">
    <cfRule type="expression" dxfId="1066" priority="17">
      <formula>H96&gt;0</formula>
    </cfRule>
    <cfRule type="expression" dxfId="1065" priority="18">
      <formula>H96&lt;0</formula>
    </cfRule>
  </conditionalFormatting>
  <conditionalFormatting sqref="Q10">
    <cfRule type="expression" dxfId="1064" priority="15">
      <formula>Q10&gt;0</formula>
    </cfRule>
    <cfRule type="expression" dxfId="1063" priority="16">
      <formula>Q10&lt;0</formula>
    </cfRule>
  </conditionalFormatting>
  <conditionalFormatting sqref="L29:L38">
    <cfRule type="expression" dxfId="1062" priority="9">
      <formula>L29&gt;0</formula>
    </cfRule>
    <cfRule type="expression" dxfId="1061" priority="10">
      <formula>L29&lt;0</formula>
    </cfRule>
  </conditionalFormatting>
  <conditionalFormatting sqref="F27:F29 H27:H29 J25:K29">
    <cfRule type="expression" dxfId="1060" priority="7">
      <formula>F25&gt;0</formula>
    </cfRule>
    <cfRule type="expression" dxfId="1059" priority="8">
      <formula>F25&lt;0</formula>
    </cfRule>
  </conditionalFormatting>
  <conditionalFormatting sqref="L25:L29">
    <cfRule type="expression" dxfId="1058" priority="5">
      <formula>L25&gt;0</formula>
    </cfRule>
    <cfRule type="expression" dxfId="1057" priority="6">
      <formula>L25&lt;0</formula>
    </cfRule>
  </conditionalFormatting>
  <conditionalFormatting sqref="F25:F26">
    <cfRule type="expression" dxfId="1056" priority="3">
      <formula>F25&gt;0</formula>
    </cfRule>
    <cfRule type="expression" dxfId="1055" priority="4">
      <formula>F25&lt;0</formula>
    </cfRule>
  </conditionalFormatting>
  <conditionalFormatting sqref="H25:H26">
    <cfRule type="expression" dxfId="1054" priority="1">
      <formula>H25&gt;0</formula>
    </cfRule>
    <cfRule type="expression" dxfId="105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89.68</v>
      </c>
      <c r="R4" s="425">
        <v>2.01E-2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3587.2000000000003</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924.27</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924.27</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0.34708760650862003</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2.5423728813559317E-2</v>
      </c>
      <c r="R11">
        <f>0.57</f>
        <v>0.56999999999999995</v>
      </c>
      <c r="W11" s="134"/>
    </row>
    <row r="12" spans="1:23" x14ac:dyDescent="0.25">
      <c r="H12" s="70"/>
      <c r="O12" s="11" t="s">
        <v>921</v>
      </c>
      <c r="Q12" s="1" t="s">
        <v>1377</v>
      </c>
      <c r="W12" s="134"/>
    </row>
    <row r="13" spans="1:23" x14ac:dyDescent="0.25">
      <c r="H13" s="70"/>
      <c r="O13" s="11" t="s">
        <v>947</v>
      </c>
      <c r="Q13" s="2">
        <f>Q4/4.76</f>
        <v>18.840336134453782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4" t="s">
        <v>78</v>
      </c>
      <c r="P18" s="884"/>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98.64800000000001</v>
      </c>
      <c r="W19" s="134"/>
    </row>
    <row r="20" spans="1:23" x14ac:dyDescent="0.25">
      <c r="O20" s="81">
        <v>1.0900000000000001</v>
      </c>
      <c r="P20" s="81">
        <f t="shared" ref="P20:P39" si="2">O20*$Q$4</f>
        <v>97.751200000000011</v>
      </c>
      <c r="T20" s="1">
        <v>43304</v>
      </c>
      <c r="U20" s="405" t="s">
        <v>1188</v>
      </c>
      <c r="W20" s="134"/>
    </row>
    <row r="21" spans="1:23" x14ac:dyDescent="0.25">
      <c r="O21" s="81">
        <v>1.08</v>
      </c>
      <c r="P21" s="81">
        <f t="shared" si="2"/>
        <v>96.854400000000012</v>
      </c>
      <c r="W21" s="134"/>
    </row>
    <row r="22" spans="1:23" x14ac:dyDescent="0.25">
      <c r="O22" s="81">
        <v>1.07</v>
      </c>
      <c r="P22" s="81">
        <f t="shared" si="2"/>
        <v>95.957600000000014</v>
      </c>
      <c r="T22" s="156">
        <v>43306</v>
      </c>
      <c r="U22" t="s">
        <v>1189</v>
      </c>
      <c r="W22" s="134"/>
    </row>
    <row r="23" spans="1:23" x14ac:dyDescent="0.25">
      <c r="O23" s="81">
        <v>1.06</v>
      </c>
      <c r="P23" s="81">
        <f t="shared" si="2"/>
        <v>95.060800000000015</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94.164000000000016</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93.267200000000017</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92.370400000000004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91.473600000000005</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90.576800000000006</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89.68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88.783200000000008</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87.886400000000009</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86.98960000000001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86.092799999999997</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85.195999999999998</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84.299199999999999</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83.402400000000014</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82.505600000000015</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81.608800000000002</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80.712000000000003</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52" priority="39">
      <formula>F60&gt;0</formula>
    </cfRule>
    <cfRule type="expression" dxfId="1051" priority="40">
      <formula>F60&lt;0</formula>
    </cfRule>
  </conditionalFormatting>
  <conditionalFormatting sqref="Q7">
    <cfRule type="expression" dxfId="1050" priority="37">
      <formula>Q7&gt;0</formula>
    </cfRule>
    <cfRule type="expression" dxfId="1049" priority="38">
      <formula>Q7&lt;0</formula>
    </cfRule>
  </conditionalFormatting>
  <conditionalFormatting sqref="Q8">
    <cfRule type="expression" dxfId="1048" priority="35">
      <formula>Q8&gt;0</formula>
    </cfRule>
    <cfRule type="expression" dxfId="1047" priority="36">
      <formula>Q8&lt;0</formula>
    </cfRule>
  </conditionalFormatting>
  <conditionalFormatting sqref="F25:F29 F34:F59">
    <cfRule type="expression" dxfId="1046" priority="33">
      <formula>F25&gt;0</formula>
    </cfRule>
    <cfRule type="expression" dxfId="1045" priority="34">
      <formula>F25&lt;0</formula>
    </cfRule>
  </conditionalFormatting>
  <conditionalFormatting sqref="H25:H29 H34:H59">
    <cfRule type="expression" dxfId="1044" priority="31">
      <formula>H25&gt;0</formula>
    </cfRule>
    <cfRule type="expression" dxfId="1043" priority="32">
      <formula>H25&lt;0</formula>
    </cfRule>
  </conditionalFormatting>
  <conditionalFormatting sqref="F89:F110">
    <cfRule type="expression" dxfId="1042" priority="29">
      <formula>F89&gt;0</formula>
    </cfRule>
    <cfRule type="expression" dxfId="1041" priority="30">
      <formula>F89&lt;0</formula>
    </cfRule>
  </conditionalFormatting>
  <conditionalFormatting sqref="H89:H110">
    <cfRule type="expression" dxfId="1040" priority="27">
      <formula>H89&gt;0</formula>
    </cfRule>
    <cfRule type="expression" dxfId="1039" priority="28">
      <formula>H89&lt;0</formula>
    </cfRule>
  </conditionalFormatting>
  <conditionalFormatting sqref="Q10">
    <cfRule type="expression" dxfId="1038" priority="25">
      <formula>Q10&gt;0</formula>
    </cfRule>
    <cfRule type="expression" dxfId="1037" priority="26">
      <formula>Q10&lt;0</formula>
    </cfRule>
  </conditionalFormatting>
  <conditionalFormatting sqref="J25:J32 J34:J38">
    <cfRule type="expression" dxfId="1036" priority="23">
      <formula>J25&gt;0</formula>
    </cfRule>
    <cfRule type="expression" dxfId="1035" priority="24">
      <formula>J25&lt;0</formula>
    </cfRule>
  </conditionalFormatting>
  <conditionalFormatting sqref="K25:K30">
    <cfRule type="expression" dxfId="1034" priority="21">
      <formula>K25&gt;0</formula>
    </cfRule>
    <cfRule type="expression" dxfId="1033" priority="22">
      <formula>K25&lt;0</formula>
    </cfRule>
  </conditionalFormatting>
  <conditionalFormatting sqref="L25:L38">
    <cfRule type="expression" dxfId="1032" priority="19">
      <formula>L25&gt;0</formula>
    </cfRule>
    <cfRule type="expression" dxfId="1031" priority="20">
      <formula>L25&lt;0</formula>
    </cfRule>
  </conditionalFormatting>
  <conditionalFormatting sqref="F30:F33">
    <cfRule type="expression" dxfId="1030" priority="17">
      <formula>F30&gt;0</formula>
    </cfRule>
    <cfRule type="expression" dxfId="1029" priority="18">
      <formula>F30&lt;0</formula>
    </cfRule>
  </conditionalFormatting>
  <conditionalFormatting sqref="H30:H33">
    <cfRule type="expression" dxfId="1028" priority="15">
      <formula>H30&gt;0</formula>
    </cfRule>
    <cfRule type="expression" dxfId="1027" priority="16">
      <formula>H30&lt;0</formula>
    </cfRule>
  </conditionalFormatting>
  <conditionalFormatting sqref="L39:L44">
    <cfRule type="expression" dxfId="1026" priority="7">
      <formula>L39&gt;0</formula>
    </cfRule>
    <cfRule type="expression" dxfId="1025" priority="8">
      <formula>L39&lt;0</formula>
    </cfRule>
  </conditionalFormatting>
  <conditionalFormatting sqref="L45:L46">
    <cfRule type="expression" dxfId="1024" priority="5">
      <formula>L45&gt;0</formula>
    </cfRule>
    <cfRule type="expression" dxfId="1023" priority="6">
      <formula>L45&lt;0</formula>
    </cfRule>
  </conditionalFormatting>
  <conditionalFormatting sqref="L47">
    <cfRule type="expression" dxfId="1022" priority="3">
      <formula>L47&gt;0</formula>
    </cfRule>
    <cfRule type="expression" dxfId="1021" priority="4">
      <formula>L47&lt;0</formula>
    </cfRule>
  </conditionalFormatting>
  <conditionalFormatting sqref="L51">
    <cfRule type="expression" dxfId="1020" priority="1">
      <formula>L51&gt;0</formula>
    </cfRule>
    <cfRule type="expression" dxfId="1019"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61.33</v>
      </c>
      <c r="R4" s="425">
        <v>-9.1000000000000004E-3</v>
      </c>
      <c r="W4" s="134"/>
    </row>
    <row r="5" spans="1:23" x14ac:dyDescent="0.25">
      <c r="B5" s="72"/>
      <c r="C5" s="4"/>
      <c r="D5" s="3"/>
      <c r="E5" s="3"/>
      <c r="F5" s="3"/>
      <c r="G5" s="72"/>
      <c r="H5" s="161"/>
      <c r="I5" s="3"/>
      <c r="J5" s="3"/>
      <c r="K5" s="3"/>
      <c r="L5" s="4"/>
      <c r="M5" s="4"/>
      <c r="O5" s="11" t="s">
        <v>67</v>
      </c>
      <c r="Q5" s="3">
        <f>Q4*Q2</f>
        <v>6133</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1377.639999999994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336.92000000000007</v>
      </c>
      <c r="T8" s="1"/>
      <c r="U8" t="s">
        <v>791</v>
      </c>
      <c r="W8" s="134"/>
    </row>
    <row r="9" spans="1:23" x14ac:dyDescent="0.25">
      <c r="G9" s="4"/>
      <c r="H9" s="161"/>
      <c r="I9" s="3"/>
      <c r="J9" s="3"/>
      <c r="K9" s="3"/>
      <c r="L9" s="4"/>
      <c r="M9" s="4"/>
      <c r="O9" s="11" t="s">
        <v>204</v>
      </c>
      <c r="Q9" s="134">
        <f>IF(Q2=0, 0, Q8/Q6)</f>
        <v>5.8128942319636737E-2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17.932748538011698</v>
      </c>
      <c r="U13" t="s">
        <v>842</v>
      </c>
      <c r="W13" s="134"/>
    </row>
    <row r="14" spans="1:23" x14ac:dyDescent="0.25">
      <c r="H14" s="70"/>
      <c r="U14" t="s">
        <v>844</v>
      </c>
      <c r="W14" s="134"/>
    </row>
    <row r="15" spans="1:23" x14ac:dyDescent="0.25">
      <c r="H15" s="70"/>
      <c r="W15" s="134"/>
    </row>
    <row r="16" spans="1:23" ht="20.25" thickBot="1" x14ac:dyDescent="0.35">
      <c r="H16" s="70"/>
      <c r="O16" s="884" t="s">
        <v>78</v>
      </c>
      <c r="P16" s="884"/>
      <c r="T16" s="1">
        <v>43151</v>
      </c>
      <c r="U16" t="s">
        <v>82</v>
      </c>
      <c r="W16" s="134"/>
    </row>
    <row r="17" spans="1:23" ht="15.75" thickTop="1" x14ac:dyDescent="0.25">
      <c r="O17" s="81">
        <v>1.1000000000000001</v>
      </c>
      <c r="P17" s="81">
        <f>O17*$Q$4</f>
        <v>67.463000000000008</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66.849699999999999</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66.236400000000003</v>
      </c>
      <c r="Q19" s="2"/>
      <c r="T19" s="1">
        <v>43228</v>
      </c>
      <c r="U19" t="s">
        <v>82</v>
      </c>
      <c r="W19" s="134"/>
    </row>
    <row r="20" spans="1:23" x14ac:dyDescent="0.25">
      <c r="O20" s="81">
        <v>1.07</v>
      </c>
      <c r="P20" s="81">
        <f t="shared" si="0"/>
        <v>65.623100000000008</v>
      </c>
      <c r="Q20" s="2"/>
      <c r="W20" s="134"/>
    </row>
    <row r="21" spans="1:23" x14ac:dyDescent="0.25">
      <c r="O21" s="81">
        <v>1.06</v>
      </c>
      <c r="P21" s="81">
        <f t="shared" si="0"/>
        <v>65.009799999999998</v>
      </c>
      <c r="Q21" s="2"/>
      <c r="T21" s="1">
        <v>43283</v>
      </c>
      <c r="U21" t="s">
        <v>1118</v>
      </c>
      <c r="W21" s="134"/>
    </row>
    <row r="22" spans="1:23" x14ac:dyDescent="0.25">
      <c r="O22" s="81">
        <v>1.05</v>
      </c>
      <c r="P22" s="81">
        <f t="shared" si="0"/>
        <v>64.396500000000003</v>
      </c>
      <c r="Q22" s="2"/>
      <c r="W22" s="134"/>
    </row>
    <row r="23" spans="1:23" x14ac:dyDescent="0.25">
      <c r="O23" s="81">
        <v>1.04</v>
      </c>
      <c r="P23" s="81">
        <f t="shared" si="0"/>
        <v>63.783200000000001</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63.169899999999998</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62.556599999999996</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61.943300000000001</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61.33</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60.716699999999996</v>
      </c>
      <c r="Q28" s="2"/>
      <c r="W28" s="134"/>
    </row>
    <row r="29" spans="1:23" x14ac:dyDescent="0.25">
      <c r="A29" s="4"/>
      <c r="B29" s="164"/>
      <c r="C29" s="10"/>
      <c r="D29" s="39"/>
      <c r="E29" s="39"/>
      <c r="F29" s="39"/>
      <c r="G29" s="39"/>
      <c r="H29" s="179"/>
      <c r="I29" s="39"/>
      <c r="J29" s="39"/>
      <c r="K29" s="39"/>
      <c r="L29" s="39"/>
      <c r="M29" s="39"/>
      <c r="O29" s="81">
        <v>0.98</v>
      </c>
      <c r="P29" s="81">
        <f t="shared" si="0"/>
        <v>60.103400000000001</v>
      </c>
      <c r="Q29" s="2"/>
      <c r="W29" s="134"/>
    </row>
    <row r="30" spans="1:23" x14ac:dyDescent="0.25">
      <c r="A30" s="4"/>
      <c r="B30" s="164"/>
      <c r="C30" s="10"/>
      <c r="D30" s="39"/>
      <c r="E30" s="39"/>
      <c r="F30" s="39"/>
      <c r="G30" s="39"/>
      <c r="H30" s="179"/>
      <c r="I30" s="39"/>
      <c r="J30" s="39"/>
      <c r="K30" s="39"/>
      <c r="L30" s="39"/>
      <c r="M30" s="39"/>
      <c r="O30" s="81">
        <v>0.97</v>
      </c>
      <c r="P30" s="81">
        <f t="shared" si="0"/>
        <v>59.490099999999998</v>
      </c>
      <c r="W30" s="134"/>
    </row>
    <row r="31" spans="1:23" x14ac:dyDescent="0.25">
      <c r="A31" s="4"/>
      <c r="B31" s="164"/>
      <c r="C31" s="10"/>
      <c r="D31" s="39"/>
      <c r="E31" s="39"/>
      <c r="F31" s="39"/>
      <c r="G31" s="39"/>
      <c r="H31" s="179"/>
      <c r="I31" s="39"/>
      <c r="J31" s="39"/>
      <c r="K31" s="39"/>
      <c r="L31" s="39"/>
      <c r="M31" s="39"/>
      <c r="O31" s="81">
        <v>0.96</v>
      </c>
      <c r="P31" s="81">
        <f t="shared" si="0"/>
        <v>58.876799999999996</v>
      </c>
      <c r="W31" s="134"/>
    </row>
    <row r="32" spans="1:23" x14ac:dyDescent="0.25">
      <c r="A32" s="4"/>
      <c r="B32" s="164"/>
      <c r="C32" s="10"/>
      <c r="D32" s="39"/>
      <c r="E32" s="39"/>
      <c r="F32" s="39"/>
      <c r="G32" s="39"/>
      <c r="H32" s="179"/>
      <c r="I32" s="39"/>
      <c r="J32" s="39"/>
      <c r="K32" s="39"/>
      <c r="L32" s="39"/>
      <c r="M32" s="39"/>
      <c r="O32" s="81">
        <v>0.95</v>
      </c>
      <c r="P32" s="81">
        <f t="shared" si="0"/>
        <v>58.263499999999993</v>
      </c>
      <c r="W32" s="134"/>
    </row>
    <row r="33" spans="1:23" x14ac:dyDescent="0.25">
      <c r="A33" s="4"/>
      <c r="B33" s="164"/>
      <c r="C33" s="10"/>
      <c r="D33" s="39"/>
      <c r="E33" s="39"/>
      <c r="F33" s="39"/>
      <c r="G33" s="39"/>
      <c r="H33" s="179"/>
      <c r="I33" s="39"/>
      <c r="J33" s="39"/>
      <c r="K33" s="39"/>
      <c r="L33" s="39"/>
      <c r="M33" s="39"/>
      <c r="O33" s="81">
        <v>0.94</v>
      </c>
      <c r="P33" s="81">
        <f t="shared" si="0"/>
        <v>57.650199999999998</v>
      </c>
      <c r="W33" s="134"/>
    </row>
    <row r="34" spans="1:23" x14ac:dyDescent="0.25">
      <c r="A34" s="4"/>
      <c r="B34" s="164"/>
      <c r="C34" s="10"/>
      <c r="D34" s="39"/>
      <c r="E34" s="39"/>
      <c r="F34" s="39"/>
      <c r="G34" s="39"/>
      <c r="H34" s="179"/>
      <c r="I34" s="39"/>
      <c r="J34" s="39"/>
      <c r="K34" s="39"/>
      <c r="L34" s="39"/>
      <c r="M34" s="39"/>
      <c r="O34" s="81">
        <v>0.93</v>
      </c>
      <c r="P34" s="81">
        <f t="shared" si="0"/>
        <v>57.036900000000003</v>
      </c>
      <c r="W34" s="134"/>
    </row>
    <row r="35" spans="1:23" x14ac:dyDescent="0.25">
      <c r="A35" s="4"/>
      <c r="B35" s="164"/>
      <c r="C35" s="10"/>
      <c r="D35" s="39"/>
      <c r="E35" s="39"/>
      <c r="F35" s="39"/>
      <c r="G35" s="39"/>
      <c r="H35" s="179"/>
      <c r="I35" s="39"/>
      <c r="J35" s="39"/>
      <c r="K35" s="39"/>
      <c r="L35" s="39"/>
      <c r="M35" s="39"/>
      <c r="O35" s="81">
        <v>0.92</v>
      </c>
      <c r="P35" s="81">
        <f t="shared" si="0"/>
        <v>56.4236</v>
      </c>
      <c r="W35" s="134"/>
    </row>
    <row r="36" spans="1:23" x14ac:dyDescent="0.25">
      <c r="A36" s="4"/>
      <c r="B36" s="164"/>
      <c r="C36" s="10"/>
      <c r="D36" s="39"/>
      <c r="E36" s="39"/>
      <c r="F36" s="39"/>
      <c r="G36" s="39"/>
      <c r="H36" s="179"/>
      <c r="I36" s="39"/>
      <c r="J36" s="39"/>
      <c r="K36" s="39"/>
      <c r="L36" s="39"/>
      <c r="M36" s="39"/>
      <c r="O36" s="81">
        <v>0.91</v>
      </c>
      <c r="P36" s="81">
        <f t="shared" si="0"/>
        <v>55.810299999999998</v>
      </c>
      <c r="W36" s="134"/>
    </row>
    <row r="37" spans="1:23" x14ac:dyDescent="0.25">
      <c r="A37" s="4"/>
      <c r="B37" s="164"/>
      <c r="C37" s="10"/>
      <c r="D37" s="39"/>
      <c r="E37" s="39"/>
      <c r="F37" s="39"/>
      <c r="G37" s="39"/>
      <c r="H37" s="179"/>
      <c r="I37" s="39"/>
      <c r="J37" s="39"/>
      <c r="K37" s="39"/>
      <c r="L37" s="39"/>
      <c r="M37" s="39"/>
      <c r="O37" s="81">
        <v>0.9</v>
      </c>
      <c r="P37" s="81">
        <f t="shared" si="0"/>
        <v>55.197000000000003</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8" priority="67">
      <formula>Q7&gt;0</formula>
    </cfRule>
    <cfRule type="expression" dxfId="1017" priority="68">
      <formula>Q7&lt;0</formula>
    </cfRule>
  </conditionalFormatting>
  <conditionalFormatting sqref="Q8">
    <cfRule type="expression" dxfId="1016" priority="65">
      <formula>Q8&gt;0</formula>
    </cfRule>
    <cfRule type="expression" dxfId="1015" priority="66">
      <formula>Q8&lt;0</formula>
    </cfRule>
  </conditionalFormatting>
  <conditionalFormatting sqref="F27 F29:F38">
    <cfRule type="expression" dxfId="1014" priority="63">
      <formula>F27&gt;0</formula>
    </cfRule>
    <cfRule type="expression" dxfId="1013" priority="64">
      <formula>F27&lt;0</formula>
    </cfRule>
  </conditionalFormatting>
  <conditionalFormatting sqref="H29:H38">
    <cfRule type="expression" dxfId="1012" priority="61">
      <formula>H29&gt;0</formula>
    </cfRule>
    <cfRule type="expression" dxfId="1011" priority="62">
      <formula>H29&lt;0</formula>
    </cfRule>
  </conditionalFormatting>
  <conditionalFormatting sqref="H25:H27">
    <cfRule type="expression" dxfId="1010" priority="41">
      <formula>H25&gt;0</formula>
    </cfRule>
    <cfRule type="expression" dxfId="1009" priority="42">
      <formula>H25&lt;0</formula>
    </cfRule>
  </conditionalFormatting>
  <conditionalFormatting sqref="Q10">
    <cfRule type="expression" dxfId="1008" priority="55">
      <formula>Q10&gt;0</formula>
    </cfRule>
    <cfRule type="expression" dxfId="1007" priority="56">
      <formula>Q10&lt;0</formula>
    </cfRule>
  </conditionalFormatting>
  <conditionalFormatting sqref="F25:F26">
    <cfRule type="expression" dxfId="1006" priority="43">
      <formula>F25&gt;0</formula>
    </cfRule>
    <cfRule type="expression" dxfId="1005" priority="44">
      <formula>F25&lt;0</formula>
    </cfRule>
  </conditionalFormatting>
  <conditionalFormatting sqref="J65:K72">
    <cfRule type="expression" dxfId="1004" priority="37">
      <formula>J65&gt;0</formula>
    </cfRule>
    <cfRule type="expression" dxfId="1003" priority="38">
      <formula>J65&lt;0</formula>
    </cfRule>
  </conditionalFormatting>
  <conditionalFormatting sqref="F65:F83 F89">
    <cfRule type="expression" dxfId="1002" priority="35">
      <formula>F65&gt;0</formula>
    </cfRule>
    <cfRule type="expression" dxfId="1001" priority="36">
      <formula>F65&lt;0</formula>
    </cfRule>
  </conditionalFormatting>
  <conditionalFormatting sqref="H65:H83 H89">
    <cfRule type="expression" dxfId="1000" priority="33">
      <formula>H65&gt;0</formula>
    </cfRule>
    <cfRule type="expression" dxfId="999" priority="34">
      <formula>H65&lt;0</formula>
    </cfRule>
  </conditionalFormatting>
  <conditionalFormatting sqref="J76:J78">
    <cfRule type="expression" dxfId="998" priority="31">
      <formula>J76&gt;0</formula>
    </cfRule>
    <cfRule type="expression" dxfId="997" priority="32">
      <formula>J76&lt;0</formula>
    </cfRule>
  </conditionalFormatting>
  <conditionalFormatting sqref="K76:K78">
    <cfRule type="expression" dxfId="996" priority="29">
      <formula>K76&gt;0</formula>
    </cfRule>
    <cfRule type="expression" dxfId="995" priority="30">
      <formula>K76&lt;0</formula>
    </cfRule>
  </conditionalFormatting>
  <conditionalFormatting sqref="L65:L78">
    <cfRule type="expression" dxfId="994" priority="27">
      <formula>L65&gt;0</formula>
    </cfRule>
    <cfRule type="expression" dxfId="993" priority="28">
      <formula>L65&lt;0</formula>
    </cfRule>
  </conditionalFormatting>
  <conditionalFormatting sqref="F84:F88">
    <cfRule type="expression" dxfId="992" priority="25">
      <formula>F84&gt;0</formula>
    </cfRule>
    <cfRule type="expression" dxfId="991" priority="26">
      <formula>F84&lt;0</formula>
    </cfRule>
  </conditionalFormatting>
  <conditionalFormatting sqref="H84:H88">
    <cfRule type="expression" dxfId="990" priority="23">
      <formula>H84&gt;0</formula>
    </cfRule>
    <cfRule type="expression" dxfId="989" priority="24">
      <formula>H84&lt;0</formula>
    </cfRule>
  </conditionalFormatting>
  <conditionalFormatting sqref="M65:M78">
    <cfRule type="expression" dxfId="988" priority="21">
      <formula>M65&gt;0</formula>
    </cfRule>
    <cfRule type="expression" dxfId="987" priority="22">
      <formula>M65&lt;0</formula>
    </cfRule>
  </conditionalFormatting>
  <conditionalFormatting sqref="M26:M31">
    <cfRule type="expression" dxfId="986" priority="19">
      <formula>M26&gt;0</formula>
    </cfRule>
    <cfRule type="expression" dxfId="985" priority="20">
      <formula>M26&lt;0</formula>
    </cfRule>
  </conditionalFormatting>
  <conditionalFormatting sqref="F93:F105">
    <cfRule type="expression" dxfId="984" priority="17">
      <formula>F93&gt;0</formula>
    </cfRule>
    <cfRule type="expression" dxfId="983" priority="18">
      <formula>F93&lt;0</formula>
    </cfRule>
  </conditionalFormatting>
  <conditionalFormatting sqref="H93:H105">
    <cfRule type="expression" dxfId="982" priority="15">
      <formula>H93&gt;0</formula>
    </cfRule>
    <cfRule type="expression" dxfId="981" priority="16">
      <formula>H93&lt;0</formula>
    </cfRule>
  </conditionalFormatting>
  <conditionalFormatting sqref="H92">
    <cfRule type="expression" dxfId="980" priority="11">
      <formula>H92&gt;0</formula>
    </cfRule>
    <cfRule type="expression" dxfId="979" priority="12">
      <formula>H92&lt;0</formula>
    </cfRule>
  </conditionalFormatting>
  <conditionalFormatting sqref="F92">
    <cfRule type="expression" dxfId="978" priority="13">
      <formula>F92&gt;0</formula>
    </cfRule>
    <cfRule type="expression" dxfId="977" priority="14">
      <formula>F92&lt;0</formula>
    </cfRule>
  </conditionalFormatting>
  <conditionalFormatting sqref="M93:M98">
    <cfRule type="expression" dxfId="976" priority="9">
      <formula>M93&gt;0</formula>
    </cfRule>
    <cfRule type="expression" dxfId="975" priority="10">
      <formula>M93&lt;0</formula>
    </cfRule>
  </conditionalFormatting>
  <conditionalFormatting sqref="K25:K27">
    <cfRule type="expression" dxfId="974" priority="7">
      <formula>K25&gt;0</formula>
    </cfRule>
    <cfRule type="expression" dxfId="973" priority="8">
      <formula>K25&lt;0</formula>
    </cfRule>
  </conditionalFormatting>
  <conditionalFormatting sqref="K28">
    <cfRule type="expression" dxfId="972" priority="5">
      <formula>K28&gt;0</formula>
    </cfRule>
    <cfRule type="expression" dxfId="971" priority="6">
      <formula>K28&lt;0</formula>
    </cfRule>
  </conditionalFormatting>
  <conditionalFormatting sqref="H28">
    <cfRule type="expression" dxfId="970" priority="1">
      <formula>H28&gt;0</formula>
    </cfRule>
    <cfRule type="expression" dxfId="969" priority="2">
      <formula>H28&lt;0</formula>
    </cfRule>
  </conditionalFormatting>
  <conditionalFormatting sqref="F28">
    <cfRule type="expression" dxfId="968" priority="3">
      <formula>F28&gt;0</formula>
    </cfRule>
    <cfRule type="expression" dxfId="967"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474</v>
      </c>
      <c r="AJ2">
        <f>$Q$2*$Q$4</f>
        <v>6510</v>
      </c>
      <c r="AK2">
        <f ca="1">AJ2*EXP(-$X$2 * AI2/365.25)</f>
        <v>26440.58211435673</v>
      </c>
      <c r="AM2" s="2">
        <f>Q10</f>
        <v>0</v>
      </c>
      <c r="AO2">
        <f ca="1" xml:space="preserve"> (SUM(AB:AB) - SUM(AE:AE) - SUM(AH:AH) - SUM(AK:AK))/SUM(AB:AB)</f>
        <v>-1.2898822806978998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474</v>
      </c>
      <c r="AJ3">
        <f t="shared" ref="AJ3:AJ17" si="11">$Q$2*$Q$4</f>
        <v>6510</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21.7</v>
      </c>
      <c r="R4" s="425">
        <v>-5.0000000000000001E-4</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474</v>
      </c>
      <c r="AJ4">
        <f t="shared" si="11"/>
        <v>6510</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6510</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474</v>
      </c>
      <c r="AJ5">
        <f t="shared" si="11"/>
        <v>6510</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474</v>
      </c>
      <c r="AJ6">
        <f t="shared" si="11"/>
        <v>6510</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-2313.8899999999921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474</v>
      </c>
      <c r="AJ7">
        <f t="shared" si="11"/>
        <v>6510</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-2313.8899999999921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474</v>
      </c>
      <c r="AJ8">
        <f t="shared" si="11"/>
        <v>6510</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-0.26223015019452806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474</v>
      </c>
      <c r="AJ9">
        <f t="shared" si="11"/>
        <v>6510</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474</v>
      </c>
      <c r="AJ10">
        <f t="shared" si="11"/>
        <v>6510</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4.7926267281105994E-2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474</v>
      </c>
      <c r="AJ11">
        <f t="shared" si="11"/>
        <v>6510</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474</v>
      </c>
      <c r="AJ12">
        <f t="shared" si="11"/>
        <v>6510</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12.76470588235294</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474</v>
      </c>
      <c r="AJ13">
        <f t="shared" si="11"/>
        <v>6510</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474</v>
      </c>
      <c r="AJ14">
        <f t="shared" si="11"/>
        <v>6510</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474</v>
      </c>
      <c r="AJ15">
        <f t="shared" si="11"/>
        <v>6510</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474</v>
      </c>
      <c r="AJ16">
        <f t="shared" si="11"/>
        <v>6510</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474</v>
      </c>
      <c r="AJ17">
        <f t="shared" si="11"/>
        <v>6510</v>
      </c>
      <c r="AM17" s="2"/>
    </row>
    <row r="18" spans="1:39" ht="20.25" thickBot="1" x14ac:dyDescent="0.35">
      <c r="B18" s="368">
        <v>43319</v>
      </c>
      <c r="C18" s="7">
        <v>100</v>
      </c>
      <c r="D18" s="43">
        <v>22.68</v>
      </c>
      <c r="E18" s="43">
        <v>0</v>
      </c>
      <c r="F18" s="43">
        <f t="shared" si="12"/>
        <v>2268</v>
      </c>
      <c r="H18" s="70"/>
      <c r="O18" s="884" t="s">
        <v>78</v>
      </c>
      <c r="P18" s="884"/>
      <c r="T18" s="1">
        <v>43236</v>
      </c>
      <c r="U18" t="s">
        <v>1058</v>
      </c>
      <c r="W18" s="134"/>
    </row>
    <row r="19" spans="1:39" ht="15.75" thickTop="1" x14ac:dyDescent="0.25">
      <c r="B19" s="72">
        <v>43336</v>
      </c>
      <c r="C19" s="7">
        <v>200</v>
      </c>
      <c r="D19" s="43">
        <v>23.15</v>
      </c>
      <c r="E19" s="43">
        <v>0</v>
      </c>
      <c r="F19" s="43">
        <f t="shared" si="12"/>
        <v>4630</v>
      </c>
      <c r="O19" s="81">
        <v>1.1000000000000001</v>
      </c>
      <c r="P19" s="81">
        <f>O19*$Q$4</f>
        <v>23.87</v>
      </c>
      <c r="W19" s="134"/>
    </row>
    <row r="20" spans="1:39" x14ac:dyDescent="0.25">
      <c r="B20" s="72">
        <v>43440</v>
      </c>
      <c r="C20" s="4">
        <v>100</v>
      </c>
      <c r="D20" s="3">
        <v>23.38</v>
      </c>
      <c r="E20" s="3">
        <v>0</v>
      </c>
      <c r="F20" s="3">
        <f t="shared" si="12"/>
        <v>2338</v>
      </c>
      <c r="G20" s="4"/>
      <c r="H20" s="70"/>
      <c r="O20" s="81">
        <v>1.0900000000000001</v>
      </c>
      <c r="P20" s="81">
        <f t="shared" ref="P20:P39" si="13">O20*$Q$4</f>
        <v>23.653000000000002</v>
      </c>
      <c r="T20" s="1">
        <v>43244</v>
      </c>
      <c r="U20" t="s">
        <v>1072</v>
      </c>
      <c r="W20" s="134"/>
    </row>
    <row r="21" spans="1:39" x14ac:dyDescent="0.25">
      <c r="B21" s="72"/>
      <c r="C21" s="4"/>
      <c r="D21" s="3"/>
      <c r="E21" s="3"/>
      <c r="F21" s="3"/>
      <c r="O21" s="81">
        <v>1.08</v>
      </c>
      <c r="P21" s="81">
        <f t="shared" si="13"/>
        <v>23.436</v>
      </c>
      <c r="W21" s="134"/>
    </row>
    <row r="22" spans="1:39" x14ac:dyDescent="0.25">
      <c r="C22" s="4"/>
      <c r="D22" s="3"/>
      <c r="E22" s="3"/>
      <c r="F22" s="3"/>
      <c r="H22" s="70"/>
      <c r="O22" s="81">
        <v>1.07</v>
      </c>
      <c r="P22" s="81">
        <f t="shared" si="13"/>
        <v>23.219000000000001</v>
      </c>
      <c r="T22" s="693">
        <v>43288</v>
      </c>
      <c r="U22" t="s">
        <v>1153</v>
      </c>
      <c r="W22" s="134"/>
    </row>
    <row r="23" spans="1:39" x14ac:dyDescent="0.25">
      <c r="O23" s="81">
        <v>1.06</v>
      </c>
      <c r="P23" s="81">
        <f t="shared" si="13"/>
        <v>23.001999999999999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22.785</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22.568000000000001</v>
      </c>
      <c r="T25" s="693">
        <v>43318</v>
      </c>
      <c r="U25" t="s">
        <v>1158</v>
      </c>
      <c r="W25" s="134"/>
    </row>
    <row r="26" spans="1:39" x14ac:dyDescent="0.25">
      <c r="O26" s="81">
        <v>1.03</v>
      </c>
      <c r="P26" s="81">
        <f t="shared" si="13"/>
        <v>22.350999999999999</v>
      </c>
      <c r="T26" s="708"/>
      <c r="W26" s="134"/>
    </row>
    <row r="27" spans="1:39" x14ac:dyDescent="0.25">
      <c r="O27" s="81">
        <v>1.02</v>
      </c>
      <c r="P27" s="81">
        <f t="shared" si="13"/>
        <v>22.134</v>
      </c>
      <c r="T27" s="1">
        <v>43342</v>
      </c>
      <c r="U27" t="s">
        <v>1257</v>
      </c>
      <c r="W27" s="134"/>
    </row>
    <row r="28" spans="1:39" x14ac:dyDescent="0.25">
      <c r="O28" s="81">
        <v>1.01</v>
      </c>
      <c r="P28" s="81">
        <f t="shared" si="13"/>
        <v>21.916999999999998</v>
      </c>
      <c r="U28" s="405" t="s">
        <v>1258</v>
      </c>
      <c r="W28" s="134"/>
    </row>
    <row r="29" spans="1:39" x14ac:dyDescent="0.25">
      <c r="O29" s="81">
        <v>1</v>
      </c>
      <c r="P29" s="81">
        <f t="shared" si="13"/>
        <v>21.7</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21.483000000000001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21.265999999999998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21.048999999999999</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20.831999999999997</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20.614999999999998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20.398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20.181000000000001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19.963999999999999</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19.747</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19.53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6" priority="31">
      <formula>F31&gt;0</formula>
    </cfRule>
    <cfRule type="expression" dxfId="965" priority="32">
      <formula>F31&lt;0</formula>
    </cfRule>
  </conditionalFormatting>
  <conditionalFormatting sqref="Q7">
    <cfRule type="expression" dxfId="964" priority="29">
      <formula>Q7&gt;0</formula>
    </cfRule>
    <cfRule type="expression" dxfId="963" priority="30">
      <formula>Q7&lt;0</formula>
    </cfRule>
  </conditionalFormatting>
  <conditionalFormatting sqref="Q8">
    <cfRule type="expression" dxfId="962" priority="27">
      <formula>Q8&gt;0</formula>
    </cfRule>
    <cfRule type="expression" dxfId="961" priority="28">
      <formula>Q8&lt;0</formula>
    </cfRule>
  </conditionalFormatting>
  <conditionalFormatting sqref="F111:F132">
    <cfRule type="expression" dxfId="960" priority="21">
      <formula>F111&gt;0</formula>
    </cfRule>
    <cfRule type="expression" dxfId="959" priority="22">
      <formula>F111&lt;0</formula>
    </cfRule>
  </conditionalFormatting>
  <conditionalFormatting sqref="H111:H132">
    <cfRule type="expression" dxfId="958" priority="19">
      <formula>H111&gt;0</formula>
    </cfRule>
    <cfRule type="expression" dxfId="957" priority="20">
      <formula>H111&lt;0</formula>
    </cfRule>
  </conditionalFormatting>
  <conditionalFormatting sqref="Q10">
    <cfRule type="expression" dxfId="956" priority="17">
      <formula>Q10&gt;0</formula>
    </cfRule>
    <cfRule type="expression" dxfId="955" priority="18">
      <formula>Q10&lt;0</formula>
    </cfRule>
  </conditionalFormatting>
  <conditionalFormatting sqref="J31:J44">
    <cfRule type="expression" dxfId="954" priority="15">
      <formula>J31&gt;0</formula>
    </cfRule>
    <cfRule type="expression" dxfId="953" priority="16">
      <formula>J31&lt;0</formula>
    </cfRule>
  </conditionalFormatting>
  <conditionalFormatting sqref="K31:K44">
    <cfRule type="expression" dxfId="952" priority="13">
      <formula>K31&gt;0</formula>
    </cfRule>
    <cfRule type="expression" dxfId="951" priority="14">
      <formula>K31&lt;0</formula>
    </cfRule>
  </conditionalFormatting>
  <conditionalFormatting sqref="L31:L44">
    <cfRule type="expression" dxfId="950" priority="11">
      <formula>L31&gt;0</formula>
    </cfRule>
    <cfRule type="expression" dxfId="949" priority="12">
      <formula>L31&lt;0</formula>
    </cfRule>
  </conditionalFormatting>
  <conditionalFormatting sqref="H66:H72 F66:F72">
    <cfRule type="expression" dxfId="948" priority="9">
      <formula>F66&gt;0</formula>
    </cfRule>
    <cfRule type="expression" dxfId="947" priority="10">
      <formula>F66&lt;0</formula>
    </cfRule>
  </conditionalFormatting>
  <conditionalFormatting sqref="H73:H76 F73:F76">
    <cfRule type="expression" dxfId="946" priority="7">
      <formula>F73&gt;0</formula>
    </cfRule>
    <cfRule type="expression" dxfId="945" priority="8">
      <formula>F73&lt;0</formula>
    </cfRule>
  </conditionalFormatting>
  <conditionalFormatting sqref="F83:F84 H83:H84">
    <cfRule type="expression" dxfId="944" priority="5">
      <formula>F83&gt;0</formula>
    </cfRule>
    <cfRule type="expression" dxfId="943" priority="6">
      <formula>F83&lt;0</formula>
    </cfRule>
  </conditionalFormatting>
  <conditionalFormatting sqref="F82 H82">
    <cfRule type="expression" dxfId="942" priority="3">
      <formula>F82&gt;0</formula>
    </cfRule>
    <cfRule type="expression" dxfId="941" priority="4">
      <formula>F82&lt;0</formula>
    </cfRule>
  </conditionalFormatting>
  <conditionalFormatting sqref="F79:F81 H79:H81">
    <cfRule type="expression" dxfId="940" priority="1">
      <formula>F79&gt;0</formula>
    </cfRule>
    <cfRule type="expression" dxfId="93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3"/>
      <c r="H13" s="4"/>
      <c r="I13" s="3"/>
      <c r="J13" s="3"/>
      <c r="K13" s="3"/>
      <c r="L13" s="4"/>
      <c r="M13" s="4"/>
      <c r="N13" s="4"/>
      <c r="T13" s="1"/>
    </row>
    <row r="14" spans="1:33" x14ac:dyDescent="0.25">
      <c r="B14" s="407"/>
      <c r="C14" s="4"/>
      <c r="D14" s="3"/>
      <c r="E14" s="3"/>
      <c r="F14" s="3"/>
      <c r="G14" s="893"/>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8" priority="137">
      <formula>F30&gt;0</formula>
    </cfRule>
    <cfRule type="expression" dxfId="937" priority="138">
      <formula>F30&lt;0</formula>
    </cfRule>
  </conditionalFormatting>
  <conditionalFormatting sqref="H47:H58">
    <cfRule type="expression" dxfId="936" priority="129">
      <formula>H47&gt;0</formula>
    </cfRule>
    <cfRule type="expression" dxfId="935" priority="130">
      <formula>H47&lt;0</formula>
    </cfRule>
  </conditionalFormatting>
  <conditionalFormatting sqref="H59">
    <cfRule type="expression" dxfId="934" priority="119">
      <formula>H59&gt;0</formula>
    </cfRule>
    <cfRule type="expression" dxfId="933" priority="120">
      <formula>H59&lt;0</formula>
    </cfRule>
  </conditionalFormatting>
  <conditionalFormatting sqref="H60">
    <cfRule type="expression" dxfId="932" priority="115">
      <formula>H60&gt;0</formula>
    </cfRule>
    <cfRule type="expression" dxfId="931" priority="116">
      <formula>H60&lt;0</formula>
    </cfRule>
  </conditionalFormatting>
  <conditionalFormatting sqref="H61:H66">
    <cfRule type="expression" dxfId="930" priority="111">
      <formula>H61&gt;0</formula>
    </cfRule>
    <cfRule type="expression" dxfId="929" priority="112">
      <formula>H61&lt;0</formula>
    </cfRule>
  </conditionalFormatting>
  <conditionalFormatting sqref="Q8">
    <cfRule type="expression" dxfId="928" priority="95">
      <formula>Q8&gt;0</formula>
    </cfRule>
    <cfRule type="expression" dxfId="927" priority="96">
      <formula>Q8&lt;0</formula>
    </cfRule>
  </conditionalFormatting>
  <conditionalFormatting sqref="Q7">
    <cfRule type="expression" dxfId="926" priority="97">
      <formula>Q7&gt;0</formula>
    </cfRule>
    <cfRule type="expression" dxfId="925" priority="98">
      <formula>Q7&lt;0</formula>
    </cfRule>
  </conditionalFormatting>
  <conditionalFormatting sqref="F178 H178">
    <cfRule type="expression" dxfId="924" priority="93">
      <formula>F178&gt;0</formula>
    </cfRule>
    <cfRule type="expression" dxfId="923" priority="94">
      <formula>F178&lt;0</formula>
    </cfRule>
  </conditionalFormatting>
  <conditionalFormatting sqref="Q10">
    <cfRule type="expression" dxfId="922" priority="87">
      <formula>Q10&gt;0</formula>
    </cfRule>
    <cfRule type="expression" dxfId="921" priority="88">
      <formula>Q10&lt;0</formula>
    </cfRule>
  </conditionalFormatting>
  <conditionalFormatting sqref="Q9">
    <cfRule type="expression" dxfId="920" priority="81">
      <formula>Q9&gt;0</formula>
    </cfRule>
    <cfRule type="expression" dxfId="919" priority="82">
      <formula>Q9&lt;0</formula>
    </cfRule>
  </conditionalFormatting>
  <conditionalFormatting sqref="F201:F248">
    <cfRule type="expression" dxfId="918" priority="41">
      <formula>F201&gt;0</formula>
    </cfRule>
    <cfRule type="expression" dxfId="917" priority="42">
      <formula>F201&lt;0</formula>
    </cfRule>
  </conditionalFormatting>
  <conditionalFormatting sqref="H201:H248">
    <cfRule type="expression" dxfId="916" priority="39">
      <formula>H201&gt;0</formula>
    </cfRule>
    <cfRule type="expression" dxfId="915" priority="40">
      <formula>H201&lt;0</formula>
    </cfRule>
  </conditionalFormatting>
  <conditionalFormatting sqref="J208">
    <cfRule type="expression" dxfId="914" priority="37">
      <formula>J208&gt;0</formula>
    </cfRule>
    <cfRule type="expression" dxfId="913" priority="38">
      <formula>J208&lt;0</formula>
    </cfRule>
  </conditionalFormatting>
  <conditionalFormatting sqref="J214:J215">
    <cfRule type="expression" dxfId="912" priority="35">
      <formula>J214&gt;0</formula>
    </cfRule>
    <cfRule type="expression" dxfId="911" priority="36">
      <formula>J214&lt;0</formula>
    </cfRule>
  </conditionalFormatting>
  <conditionalFormatting sqref="J216">
    <cfRule type="expression" dxfId="910" priority="33">
      <formula>J216&gt;0</formula>
    </cfRule>
    <cfRule type="expression" dxfId="909" priority="34">
      <formula>J216&lt;0</formula>
    </cfRule>
  </conditionalFormatting>
  <conditionalFormatting sqref="J217:J219 J221:J224">
    <cfRule type="expression" dxfId="908" priority="31">
      <formula>J217&gt;0</formula>
    </cfRule>
    <cfRule type="expression" dxfId="907" priority="32">
      <formula>J217&lt;0</formula>
    </cfRule>
  </conditionalFormatting>
  <conditionalFormatting sqref="K208">
    <cfRule type="expression" dxfId="906" priority="29">
      <formula>K208&gt;0</formula>
    </cfRule>
    <cfRule type="expression" dxfId="905" priority="30">
      <formula>K208&lt;0</formula>
    </cfRule>
  </conditionalFormatting>
  <conditionalFormatting sqref="K214:K215">
    <cfRule type="expression" dxfId="904" priority="27">
      <formula>K214&gt;0</formula>
    </cfRule>
    <cfRule type="expression" dxfId="903" priority="28">
      <formula>K214&lt;0</formula>
    </cfRule>
  </conditionalFormatting>
  <conditionalFormatting sqref="K216">
    <cfRule type="expression" dxfId="902" priority="25">
      <formula>K216&gt;0</formula>
    </cfRule>
    <cfRule type="expression" dxfId="901" priority="26">
      <formula>K216&lt;0</formula>
    </cfRule>
  </conditionalFormatting>
  <conditionalFormatting sqref="K217:K224">
    <cfRule type="expression" dxfId="900" priority="23">
      <formula>K217&gt;0</formula>
    </cfRule>
    <cfRule type="expression" dxfId="899" priority="24">
      <formula>K217&lt;0</formula>
    </cfRule>
  </conditionalFormatting>
  <conditionalFormatting sqref="L208">
    <cfRule type="expression" dxfId="898" priority="21">
      <formula>L208&gt;0</formula>
    </cfRule>
    <cfRule type="expression" dxfId="897" priority="22">
      <formula>L208&lt;0</formula>
    </cfRule>
  </conditionalFormatting>
  <conditionalFormatting sqref="L214:L215">
    <cfRule type="expression" dxfId="896" priority="19">
      <formula>L214&gt;0</formula>
    </cfRule>
    <cfRule type="expression" dxfId="895" priority="20">
      <formula>L214&lt;0</formula>
    </cfRule>
  </conditionalFormatting>
  <conditionalFormatting sqref="L216">
    <cfRule type="expression" dxfId="894" priority="17">
      <formula>L216&gt;0</formula>
    </cfRule>
    <cfRule type="expression" dxfId="893" priority="18">
      <formula>L216&lt;0</formula>
    </cfRule>
  </conditionalFormatting>
  <conditionalFormatting sqref="L217:L224">
    <cfRule type="expression" dxfId="892" priority="15">
      <formula>L217&gt;0</formula>
    </cfRule>
    <cfRule type="expression" dxfId="891" priority="16">
      <formula>L217&lt;0</formula>
    </cfRule>
  </conditionalFormatting>
  <conditionalFormatting sqref="K225">
    <cfRule type="expression" dxfId="890" priority="13">
      <formula>K225&gt;0</formula>
    </cfRule>
    <cfRule type="expression" dxfId="889" priority="14">
      <formula>K225&lt;0</formula>
    </cfRule>
  </conditionalFormatting>
  <conditionalFormatting sqref="L225:L232">
    <cfRule type="expression" dxfId="888" priority="11">
      <formula>L225&gt;0</formula>
    </cfRule>
    <cfRule type="expression" dxfId="887" priority="12">
      <formula>L225&lt;0</formula>
    </cfRule>
  </conditionalFormatting>
  <conditionalFormatting sqref="K226">
    <cfRule type="expression" dxfId="886" priority="9">
      <formula>K226&gt;0</formula>
    </cfRule>
    <cfRule type="expression" dxfId="885" priority="10">
      <formula>K226&lt;0</formula>
    </cfRule>
  </conditionalFormatting>
  <conditionalFormatting sqref="K227">
    <cfRule type="expression" dxfId="884" priority="7">
      <formula>K227&gt;0</formula>
    </cfRule>
    <cfRule type="expression" dxfId="883" priority="8">
      <formula>K227&lt;0</formula>
    </cfRule>
  </conditionalFormatting>
  <conditionalFormatting sqref="K228:K248">
    <cfRule type="expression" dxfId="882" priority="5">
      <formula>K228&gt;0</formula>
    </cfRule>
    <cfRule type="expression" dxfId="881" priority="6">
      <formula>K228&lt;0</formula>
    </cfRule>
  </conditionalFormatting>
  <conditionalFormatting sqref="L233:L237">
    <cfRule type="expression" dxfId="880" priority="3">
      <formula>L233&gt;0</formula>
    </cfRule>
    <cfRule type="expression" dxfId="879" priority="4">
      <formula>L233&lt;0</formula>
    </cfRule>
  </conditionalFormatting>
  <conditionalFormatting sqref="L238:L243">
    <cfRule type="expression" dxfId="878" priority="1">
      <formula>L238&gt;0</formula>
    </cfRule>
    <cfRule type="expression" dxfId="87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4" t="s">
        <v>78</v>
      </c>
      <c r="P40" s="884"/>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6" priority="11">
      <formula>F27&gt;0</formula>
    </cfRule>
    <cfRule type="expression" dxfId="875" priority="12">
      <formula>F27&lt;0</formula>
    </cfRule>
  </conditionalFormatting>
  <conditionalFormatting sqref="H27:H29">
    <cfRule type="expression" dxfId="874" priority="9">
      <formula>H27&gt;0</formula>
    </cfRule>
    <cfRule type="expression" dxfId="873" priority="10">
      <formula>H27&lt;0</formula>
    </cfRule>
  </conditionalFormatting>
  <conditionalFormatting sqref="F23:F26">
    <cfRule type="expression" dxfId="872" priority="7">
      <formula>F23&gt;0</formula>
    </cfRule>
    <cfRule type="expression" dxfId="871" priority="8">
      <formula>F23&lt;0</formula>
    </cfRule>
  </conditionalFormatting>
  <conditionalFormatting sqref="H23:H26">
    <cfRule type="expression" dxfId="870" priority="5">
      <formula>H23&gt;0</formula>
    </cfRule>
    <cfRule type="expression" dxfId="869" priority="6">
      <formula>H23&lt;0</formula>
    </cfRule>
  </conditionalFormatting>
  <conditionalFormatting sqref="Q8">
    <cfRule type="expression" dxfId="868" priority="1">
      <formula>Q8&gt;0</formula>
    </cfRule>
    <cfRule type="expression" dxfId="867" priority="2">
      <formula>Q8&lt;0</formula>
    </cfRule>
  </conditionalFormatting>
  <conditionalFormatting sqref="Q7">
    <cfRule type="expression" dxfId="866" priority="3">
      <formula>Q7&gt;0</formula>
    </cfRule>
    <cfRule type="expression" dxfId="86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4" t="s">
        <v>78</v>
      </c>
      <c r="P40" s="884"/>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4" priority="7">
      <formula>F21&gt;0</formula>
    </cfRule>
    <cfRule type="expression" dxfId="863" priority="8">
      <formula>F21&lt;0</formula>
    </cfRule>
  </conditionalFormatting>
  <conditionalFormatting sqref="F22">
    <cfRule type="expression" dxfId="862" priority="5">
      <formula>F22&gt;0</formula>
    </cfRule>
    <cfRule type="expression" dxfId="861" priority="6">
      <formula>F22&lt;0</formula>
    </cfRule>
  </conditionalFormatting>
  <conditionalFormatting sqref="Q8">
    <cfRule type="expression" dxfId="860" priority="1">
      <formula>Q8&gt;0</formula>
    </cfRule>
    <cfRule type="expression" dxfId="859" priority="2">
      <formula>Q8&lt;0</formula>
    </cfRule>
  </conditionalFormatting>
  <conditionalFormatting sqref="Q7">
    <cfRule type="expression" dxfId="858" priority="3">
      <formula>Q7&gt;0</formula>
    </cfRule>
    <cfRule type="expression" dxfId="85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4" t="s">
        <v>78</v>
      </c>
      <c r="P44" s="884"/>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6" priority="17">
      <formula>F38&gt;0</formula>
    </cfRule>
    <cfRule type="expression" dxfId="855" priority="18">
      <formula>F38&lt;0</formula>
    </cfRule>
  </conditionalFormatting>
  <conditionalFormatting sqref="H38:H72">
    <cfRule type="expression" dxfId="854" priority="9">
      <formula>H38&gt;0</formula>
    </cfRule>
    <cfRule type="expression" dxfId="853" priority="10">
      <formula>H38&lt;0</formula>
    </cfRule>
  </conditionalFormatting>
  <conditionalFormatting sqref="F21:F37">
    <cfRule type="expression" dxfId="852" priority="7">
      <formula>F21&gt;0</formula>
    </cfRule>
    <cfRule type="expression" dxfId="851" priority="8">
      <formula>F21&lt;0</formula>
    </cfRule>
  </conditionalFormatting>
  <conditionalFormatting sqref="H21:H37">
    <cfRule type="expression" dxfId="850" priority="5">
      <formula>H21&gt;0</formula>
    </cfRule>
    <cfRule type="expression" dxfId="849" priority="6">
      <formula>H21&lt;0</formula>
    </cfRule>
  </conditionalFormatting>
  <conditionalFormatting sqref="Q8">
    <cfRule type="expression" dxfId="848" priority="1">
      <formula>Q8&gt;0</formula>
    </cfRule>
    <cfRule type="expression" dxfId="847" priority="2">
      <formula>Q8&lt;0</formula>
    </cfRule>
  </conditionalFormatting>
  <conditionalFormatting sqref="Q7">
    <cfRule type="expression" dxfId="846" priority="3">
      <formula>Q7&gt;0</formula>
    </cfRule>
    <cfRule type="expression" dxfId="84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4" t="s">
        <v>78</v>
      </c>
      <c r="P46" s="884"/>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4" priority="11">
      <formula>F24&gt;0</formula>
    </cfRule>
    <cfRule type="expression" dxfId="843" priority="12">
      <formula>F24&lt;0</formula>
    </cfRule>
  </conditionalFormatting>
  <conditionalFormatting sqref="H27:H30">
    <cfRule type="expression" dxfId="842" priority="9">
      <formula>H27&gt;0</formula>
    </cfRule>
    <cfRule type="expression" dxfId="841" priority="10">
      <formula>H27&lt;0</formula>
    </cfRule>
  </conditionalFormatting>
  <conditionalFormatting sqref="F25">
    <cfRule type="expression" dxfId="840" priority="7">
      <formula>F25&gt;0</formula>
    </cfRule>
    <cfRule type="expression" dxfId="839" priority="8">
      <formula>F25&lt;0</formula>
    </cfRule>
  </conditionalFormatting>
  <conditionalFormatting sqref="H24:H26">
    <cfRule type="expression" dxfId="838" priority="5">
      <formula>H24&gt;0</formula>
    </cfRule>
    <cfRule type="expression" dxfId="837" priority="6">
      <formula>H24&lt;0</formula>
    </cfRule>
  </conditionalFormatting>
  <conditionalFormatting sqref="Q7">
    <cfRule type="expression" dxfId="836" priority="3">
      <formula>Q7&gt;0</formula>
    </cfRule>
    <cfRule type="expression" dxfId="835" priority="4">
      <formula>Q7&lt;0</formula>
    </cfRule>
  </conditionalFormatting>
  <conditionalFormatting sqref="Q8">
    <cfRule type="expression" dxfId="834" priority="1">
      <formula>Q8&gt;0</formula>
    </cfRule>
    <cfRule type="expression" dxfId="83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4" t="s">
        <v>78</v>
      </c>
      <c r="Q39" s="884"/>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2" priority="17">
      <formula>F28&gt;0</formula>
    </cfRule>
    <cfRule type="expression" dxfId="831" priority="18">
      <formula>F28&lt;0</formula>
    </cfRule>
  </conditionalFormatting>
  <conditionalFormatting sqref="F28 F33:F35">
    <cfRule type="expression" dxfId="830" priority="19">
      <formula>F28&gt;0</formula>
    </cfRule>
    <cfRule type="expression" dxfId="829" priority="20">
      <formula>F28&lt;0</formula>
    </cfRule>
  </conditionalFormatting>
  <conditionalFormatting sqref="H28 H33:H35">
    <cfRule type="expression" dxfId="828" priority="15">
      <formula>H28&gt;0</formula>
    </cfRule>
    <cfRule type="expression" dxfId="827" priority="16">
      <formula>H28&lt;0</formula>
    </cfRule>
  </conditionalFormatting>
  <conditionalFormatting sqref="F21:F27">
    <cfRule type="expression" dxfId="826" priority="13">
      <formula>F21&gt;0</formula>
    </cfRule>
    <cfRule type="expression" dxfId="825" priority="14">
      <formula>F21&lt;0</formula>
    </cfRule>
  </conditionalFormatting>
  <conditionalFormatting sqref="H21:H27">
    <cfRule type="expression" dxfId="824" priority="11">
      <formula>H21&gt;0</formula>
    </cfRule>
    <cfRule type="expression" dxfId="823" priority="12">
      <formula>H21&lt;0</formula>
    </cfRule>
  </conditionalFormatting>
  <conditionalFormatting sqref="Q8">
    <cfRule type="expression" dxfId="822" priority="7">
      <formula>Q8&gt;0</formula>
    </cfRule>
    <cfRule type="expression" dxfId="821" priority="8">
      <formula>Q8&lt;0</formula>
    </cfRule>
  </conditionalFormatting>
  <conditionalFormatting sqref="Q7">
    <cfRule type="expression" dxfId="820" priority="9">
      <formula>Q7&gt;0</formula>
    </cfRule>
    <cfRule type="expression" dxfId="819" priority="10">
      <formula>Q7&lt;0</formula>
    </cfRule>
  </conditionalFormatting>
  <conditionalFormatting sqref="F29:F32">
    <cfRule type="expression" dxfId="818" priority="5">
      <formula>F29&gt;0</formula>
    </cfRule>
    <cfRule type="expression" dxfId="817" priority="6">
      <formula>F29&lt;0</formula>
    </cfRule>
  </conditionalFormatting>
  <conditionalFormatting sqref="H29:H32">
    <cfRule type="expression" dxfId="816" priority="3">
      <formula>H29&gt;0</formula>
    </cfRule>
    <cfRule type="expression" dxfId="815" priority="4">
      <formula>H29&lt;0</formula>
    </cfRule>
  </conditionalFormatting>
  <conditionalFormatting sqref="M37">
    <cfRule type="expression" dxfId="814" priority="1">
      <formula>M37&gt;0</formula>
    </cfRule>
    <cfRule type="expression" dxfId="81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4" t="s">
        <v>78</v>
      </c>
      <c r="Q17" s="884"/>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2" priority="51">
      <formula>F26&gt;0</formula>
    </cfRule>
    <cfRule type="expression" dxfId="81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0" priority="39">
      <formula>F22&gt;0</formula>
    </cfRule>
    <cfRule type="expression" dxfId="809" priority="40">
      <formula>F22&lt;0</formula>
    </cfRule>
  </conditionalFormatting>
  <conditionalFormatting sqref="H22:H25">
    <cfRule type="expression" dxfId="808" priority="37">
      <formula>H22&gt;0</formula>
    </cfRule>
    <cfRule type="expression" dxfId="807" priority="38">
      <formula>H22&lt;0</formula>
    </cfRule>
  </conditionalFormatting>
  <conditionalFormatting sqref="Q8">
    <cfRule type="expression" dxfId="806" priority="33">
      <formula>Q8&gt;0</formula>
    </cfRule>
    <cfRule type="expression" dxfId="805" priority="34">
      <formula>Q8&lt;0</formula>
    </cfRule>
  </conditionalFormatting>
  <conditionalFormatting sqref="Q7">
    <cfRule type="expression" dxfId="804" priority="35">
      <formula>Q7&gt;0</formula>
    </cfRule>
    <cfRule type="expression" dxfId="803" priority="36">
      <formula>Q7&lt;0</formula>
    </cfRule>
  </conditionalFormatting>
  <conditionalFormatting sqref="F74:F76">
    <cfRule type="expression" dxfId="802" priority="31">
      <formula>F74&gt;0</formula>
    </cfRule>
    <cfRule type="expression" dxfId="801" priority="32">
      <formula>F74&lt;0</formula>
    </cfRule>
  </conditionalFormatting>
  <conditionalFormatting sqref="F77:F84">
    <cfRule type="expression" dxfId="800" priority="27">
      <formula>F77&gt;0</formula>
    </cfRule>
    <cfRule type="expression" dxfId="799" priority="28">
      <formula>F77&lt;0</formula>
    </cfRule>
  </conditionalFormatting>
  <conditionalFormatting sqref="F77:F84">
    <cfRule type="expression" dxfId="798" priority="29">
      <formula>F77&gt;0</formula>
    </cfRule>
    <cfRule type="expression" dxfId="797" priority="30">
      <formula>F77&lt;0</formula>
    </cfRule>
  </conditionalFormatting>
  <conditionalFormatting sqref="H74:H84">
    <cfRule type="expression" dxfId="796" priority="25">
      <formula>H74&gt;0</formula>
    </cfRule>
    <cfRule type="expression" dxfId="795" priority="26">
      <formula>H74&lt;0</formula>
    </cfRule>
  </conditionalFormatting>
  <conditionalFormatting sqref="F70:F73">
    <cfRule type="expression" dxfId="794" priority="23">
      <formula>F70&gt;0</formula>
    </cfRule>
    <cfRule type="expression" dxfId="793" priority="24">
      <formula>F70&lt;0</formula>
    </cfRule>
  </conditionalFormatting>
  <conditionalFormatting sqref="H70:H73">
    <cfRule type="expression" dxfId="792" priority="21">
      <formula>H70&gt;0</formula>
    </cfRule>
    <cfRule type="expression" dxfId="791" priority="22">
      <formula>H70&lt;0</formula>
    </cfRule>
  </conditionalFormatting>
  <conditionalFormatting sqref="Q10">
    <cfRule type="expression" dxfId="790" priority="19">
      <formula>Q10&gt;0</formula>
    </cfRule>
    <cfRule type="expression" dxfId="789" priority="20">
      <formula>Q10&lt;0</formula>
    </cfRule>
  </conditionalFormatting>
  <conditionalFormatting sqref="H43 F43">
    <cfRule type="expression" dxfId="788" priority="15">
      <formula>F43&gt;0</formula>
    </cfRule>
    <cfRule type="expression" dxfId="787" priority="16">
      <formula>F43&lt;0</formula>
    </cfRule>
  </conditionalFormatting>
  <conditionalFormatting sqref="H37:H39 F37:F39">
    <cfRule type="expression" dxfId="786" priority="13">
      <formula>F37&gt;0</formula>
    </cfRule>
    <cfRule type="expression" dxfId="785" priority="14">
      <formula>F37&lt;0</formula>
    </cfRule>
  </conditionalFormatting>
  <conditionalFormatting sqref="H35:H36 F35:F36">
    <cfRule type="expression" dxfId="784" priority="11">
      <formula>F35&gt;0</formula>
    </cfRule>
    <cfRule type="expression" dxfId="783" priority="12">
      <formula>F35&lt;0</formula>
    </cfRule>
  </conditionalFormatting>
  <conditionalFormatting sqref="H41:H42 F41:F42 J40:J41">
    <cfRule type="expression" dxfId="782" priority="9">
      <formula>F40&gt;0</formula>
    </cfRule>
    <cfRule type="expression" dxfId="781" priority="10">
      <formula>F40&lt;0</formula>
    </cfRule>
  </conditionalFormatting>
  <conditionalFormatting sqref="H40 F40">
    <cfRule type="expression" dxfId="780" priority="7">
      <formula>F40&gt;0</formula>
    </cfRule>
    <cfRule type="expression" dxfId="779" priority="8">
      <formula>F40&lt;0</formula>
    </cfRule>
  </conditionalFormatting>
  <conditionalFormatting sqref="H45 F45 J44:J45">
    <cfRule type="expression" dxfId="778" priority="3">
      <formula>F44&gt;0</formula>
    </cfRule>
    <cfRule type="expression" dxfId="777" priority="4">
      <formula>F44&lt;0</formula>
    </cfRule>
  </conditionalFormatting>
  <conditionalFormatting sqref="H44 F44">
    <cfRule type="expression" dxfId="776" priority="1">
      <formula>F44&gt;0</formula>
    </cfRule>
    <cfRule type="expression" dxfId="77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4" priority="29">
      <formula>F40&gt;0</formula>
    </cfRule>
    <cfRule type="expression" dxfId="773" priority="30">
      <formula>F40&lt;0</formula>
    </cfRule>
  </conditionalFormatting>
  <conditionalFormatting sqref="F40:F45">
    <cfRule type="expression" dxfId="772" priority="31">
      <formula>F40&gt;0</formula>
    </cfRule>
    <cfRule type="expression" dxfId="771" priority="32">
      <formula>F40&lt;0</formula>
    </cfRule>
  </conditionalFormatting>
  <conditionalFormatting sqref="H40:H45">
    <cfRule type="expression" dxfId="770" priority="27">
      <formula>H40&gt;0</formula>
    </cfRule>
    <cfRule type="expression" dxfId="769" priority="28">
      <formula>H40&lt;0</formula>
    </cfRule>
  </conditionalFormatting>
  <conditionalFormatting sqref="F23:F39">
    <cfRule type="expression" dxfId="768" priority="13">
      <formula>F23&gt;0</formula>
    </cfRule>
    <cfRule type="expression" dxfId="767" priority="14">
      <formula>F23&lt;0</formula>
    </cfRule>
  </conditionalFormatting>
  <conditionalFormatting sqref="H23:H39">
    <cfRule type="expression" dxfId="766" priority="11">
      <formula>H23&gt;0</formula>
    </cfRule>
    <cfRule type="expression" dxfId="765" priority="12">
      <formula>H23&lt;0</formula>
    </cfRule>
  </conditionalFormatting>
  <conditionalFormatting sqref="Q7">
    <cfRule type="expression" dxfId="764" priority="9">
      <formula>Q7&gt;0</formula>
    </cfRule>
    <cfRule type="expression" dxfId="763" priority="10">
      <formula>Q7&lt;0</formula>
    </cfRule>
  </conditionalFormatting>
  <conditionalFormatting sqref="Q8">
    <cfRule type="expression" dxfId="762" priority="7">
      <formula>Q8&gt;0</formula>
    </cfRule>
    <cfRule type="expression" dxfId="761" priority="8">
      <formula>Q8&lt;0</formula>
    </cfRule>
  </conditionalFormatting>
  <conditionalFormatting sqref="Q10">
    <cfRule type="expression" dxfId="760" priority="1">
      <formula>Q10&gt;0</formula>
    </cfRule>
    <cfRule type="expression" dxfId="75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8" priority="39">
      <formula>Q12&gt;0</formula>
    </cfRule>
    <cfRule type="expression" dxfId="75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6" priority="33">
      <formula>F25&gt;0</formula>
    </cfRule>
    <cfRule type="expression" dxfId="755" priority="34">
      <formula>F25&lt;0</formula>
    </cfRule>
  </conditionalFormatting>
  <conditionalFormatting sqref="F30">
    <cfRule type="expression" dxfId="754" priority="31">
      <formula>F30&gt;0</formula>
    </cfRule>
    <cfRule type="expression" dxfId="753" priority="32">
      <formula>F30&lt;0</formula>
    </cfRule>
  </conditionalFormatting>
  <conditionalFormatting sqref="F31">
    <cfRule type="expression" dxfId="752" priority="29">
      <formula>F31&gt;0</formula>
    </cfRule>
    <cfRule type="expression" dxfId="751" priority="30">
      <formula>F31&lt;0</formula>
    </cfRule>
  </conditionalFormatting>
  <conditionalFormatting sqref="F32:F34">
    <cfRule type="expression" dxfId="750" priority="27">
      <formula>F32&gt;0</formula>
    </cfRule>
    <cfRule type="expression" dxfId="749" priority="28">
      <formula>F32&lt;0</formula>
    </cfRule>
  </conditionalFormatting>
  <conditionalFormatting sqref="H25:H29">
    <cfRule type="expression" dxfId="748" priority="25">
      <formula>H25&gt;0</formula>
    </cfRule>
    <cfRule type="expression" dxfId="747" priority="26">
      <formula>H25&lt;0</formula>
    </cfRule>
  </conditionalFormatting>
  <conditionalFormatting sqref="H30">
    <cfRule type="expression" dxfId="746" priority="23">
      <formula>H30&gt;0</formula>
    </cfRule>
    <cfRule type="expression" dxfId="745" priority="24">
      <formula>H30&lt;0</formula>
    </cfRule>
  </conditionalFormatting>
  <conditionalFormatting sqref="H31">
    <cfRule type="expression" dxfId="744" priority="21">
      <formula>H31&gt;0</formula>
    </cfRule>
    <cfRule type="expression" dxfId="743" priority="22">
      <formula>H31&lt;0</formula>
    </cfRule>
  </conditionalFormatting>
  <conditionalFormatting sqref="H32:H34">
    <cfRule type="expression" dxfId="742" priority="19">
      <formula>H32&gt;0</formula>
    </cfRule>
    <cfRule type="expression" dxfId="741" priority="20">
      <formula>H32&lt;0</formula>
    </cfRule>
  </conditionalFormatting>
  <conditionalFormatting sqref="F35">
    <cfRule type="expression" dxfId="740" priority="17">
      <formula>F35&gt;0</formula>
    </cfRule>
    <cfRule type="expression" dxfId="739" priority="18">
      <formula>F35&lt;0</formula>
    </cfRule>
  </conditionalFormatting>
  <conditionalFormatting sqref="H35">
    <cfRule type="expression" dxfId="738" priority="15">
      <formula>H35&gt;0</formula>
    </cfRule>
    <cfRule type="expression" dxfId="737" priority="16">
      <formula>H35&lt;0</formula>
    </cfRule>
  </conditionalFormatting>
  <conditionalFormatting sqref="F36">
    <cfRule type="expression" dxfId="736" priority="13">
      <formula>F36&gt;0</formula>
    </cfRule>
    <cfRule type="expression" dxfId="735" priority="14">
      <formula>F36&lt;0</formula>
    </cfRule>
  </conditionalFormatting>
  <conditionalFormatting sqref="H36">
    <cfRule type="expression" dxfId="734" priority="11">
      <formula>H36&gt;0</formula>
    </cfRule>
    <cfRule type="expression" dxfId="733" priority="12">
      <formula>H36&lt;0</formula>
    </cfRule>
  </conditionalFormatting>
  <conditionalFormatting sqref="H23:H24">
    <cfRule type="expression" dxfId="732" priority="5">
      <formula>H23&gt;0</formula>
    </cfRule>
    <cfRule type="expression" dxfId="731" priority="6">
      <formula>H23&lt;0</formula>
    </cfRule>
  </conditionalFormatting>
  <conditionalFormatting sqref="F23:F24">
    <cfRule type="expression" dxfId="730" priority="7">
      <formula>F23&gt;0</formula>
    </cfRule>
    <cfRule type="expression" dxfId="729" priority="8">
      <formula>F23&lt;0</formula>
    </cfRule>
  </conditionalFormatting>
  <conditionalFormatting sqref="Q7">
    <cfRule type="expression" dxfId="728" priority="3">
      <formula>Q7&gt;0</formula>
    </cfRule>
    <cfRule type="expression" dxfId="727" priority="4">
      <formula>Q7&lt;0</formula>
    </cfRule>
  </conditionalFormatting>
  <conditionalFormatting sqref="Q8">
    <cfRule type="expression" dxfId="726" priority="1">
      <formula>Q8&gt;0</formula>
    </cfRule>
    <cfRule type="expression" dxfId="72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K15" sqref="K15"/>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47.65</v>
      </c>
      <c r="R4" s="405">
        <v>1.8800000000000001E-2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7624</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2055.4599999999991</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450.87999999999738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6.2856887937187328E-2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3.6096537250786986E-2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10.542035398230089</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52.414999999999999</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51.938500000000005</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51.462000000000003</v>
      </c>
      <c r="W19" s="2"/>
      <c r="X19" s="134"/>
      <c r="AD19" s="182"/>
      <c r="AG19" s="182"/>
    </row>
    <row r="20" spans="1:33" x14ac:dyDescent="0.25">
      <c r="P20" s="81">
        <v>1.07</v>
      </c>
      <c r="Q20" s="81">
        <f t="shared" si="2"/>
        <v>50.985500000000002</v>
      </c>
      <c r="W20" s="2"/>
      <c r="X20" s="134"/>
    </row>
    <row r="21" spans="1:33" x14ac:dyDescent="0.25">
      <c r="P21" s="81">
        <v>1.06</v>
      </c>
      <c r="Q21" s="81">
        <f t="shared" si="2"/>
        <v>50.509</v>
      </c>
      <c r="W21" s="2"/>
      <c r="X21" s="134"/>
      <c r="AD21" s="182"/>
      <c r="AG21" s="182"/>
    </row>
    <row r="22" spans="1:33" x14ac:dyDescent="0.25">
      <c r="P22" s="81">
        <v>1.05</v>
      </c>
      <c r="Q22" s="81">
        <f t="shared" si="2"/>
        <v>50.032499999999999</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49.555999999999997</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49.079500000000003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48.603000000000002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48.1265</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47.65</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47.173499999999997</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46.696999999999996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46.220499999999994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45.744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45.267499999999998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44.790999999999997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44.314500000000002</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43.838000000000001</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43.361499999999999</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42.884999999999998</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1266</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1396</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4" priority="79">
      <formula>J8&gt;0</formula>
    </cfRule>
    <cfRule type="expression" dxfId="723" priority="80">
      <formula>J8&lt;0</formula>
    </cfRule>
  </conditionalFormatting>
  <conditionalFormatting sqref="Q7">
    <cfRule type="expression" dxfId="722" priority="81">
      <formula>Q7&gt;0</formula>
    </cfRule>
    <cfRule type="expression" dxfId="721" priority="82">
      <formula>Q7&lt;0</formula>
    </cfRule>
  </conditionalFormatting>
  <conditionalFormatting sqref="M69">
    <cfRule type="expression" dxfId="720" priority="69">
      <formula>M69&gt;0</formula>
    </cfRule>
    <cfRule type="expression" dxfId="719" priority="70">
      <formula>M69&lt;0</formula>
    </cfRule>
  </conditionalFormatting>
  <conditionalFormatting sqref="M69">
    <cfRule type="expression" dxfId="718" priority="71">
      <formula>M69&gt;0</formula>
    </cfRule>
    <cfRule type="expression" dxfId="717" priority="72">
      <formula>M69&lt;0</formula>
    </cfRule>
  </conditionalFormatting>
  <conditionalFormatting sqref="F24:F58">
    <cfRule type="expression" dxfId="716" priority="57">
      <formula>F24&gt;0</formula>
    </cfRule>
    <cfRule type="expression" dxfId="715" priority="58">
      <formula>F24&lt;0</formula>
    </cfRule>
  </conditionalFormatting>
  <conditionalFormatting sqref="F24:F58">
    <cfRule type="expression" dxfId="714" priority="59">
      <formula>F24&gt;0</formula>
    </cfRule>
    <cfRule type="expression" dxfId="713" priority="60">
      <formula>F24&lt;0</formula>
    </cfRule>
  </conditionalFormatting>
  <conditionalFormatting sqref="H24:H58">
    <cfRule type="expression" dxfId="712" priority="55">
      <formula>H24&gt;0</formula>
    </cfRule>
    <cfRule type="expression" dxfId="711"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0" priority="9">
      <formula>J59&gt;0</formula>
    </cfRule>
    <cfRule type="expression" dxfId="709" priority="10">
      <formula>J59&lt;0</formula>
    </cfRule>
  </conditionalFormatting>
  <conditionalFormatting sqref="F59:F63">
    <cfRule type="expression" dxfId="708" priority="5">
      <formula>F59&gt;0</formula>
    </cfRule>
    <cfRule type="expression" dxfId="707" priority="6">
      <formula>F59&lt;0</formula>
    </cfRule>
  </conditionalFormatting>
  <conditionalFormatting sqref="F59:F63">
    <cfRule type="expression" dxfId="706" priority="7">
      <formula>F59&gt;0</formula>
    </cfRule>
    <cfRule type="expression" dxfId="705" priority="8">
      <formula>F59&lt;0</formula>
    </cfRule>
  </conditionalFormatting>
  <conditionalFormatting sqref="H59:H63">
    <cfRule type="expression" dxfId="704" priority="3">
      <formula>H59&gt;0</formula>
    </cfRule>
    <cfRule type="expression" dxfId="703" priority="4">
      <formula>H59&lt;0</formula>
    </cfRule>
  </conditionalFormatting>
  <conditionalFormatting sqref="J62:J64">
    <cfRule type="expression" dxfId="702" priority="1">
      <formula>J62&gt;0</formula>
    </cfRule>
    <cfRule type="expression" dxfId="701"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4" t="s">
        <v>78</v>
      </c>
      <c r="Q39" s="884"/>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0" priority="66">
      <formula>F22&gt;0</formula>
    </cfRule>
    <cfRule type="expression" dxfId="69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8" priority="53">
      <formula>F41&gt;0</formula>
    </cfRule>
    <cfRule type="expression" dxfId="697" priority="54">
      <formula>F41&lt;0</formula>
    </cfRule>
  </conditionalFormatting>
  <conditionalFormatting sqref="F41">
    <cfRule type="expression" dxfId="696" priority="57">
      <formula>F41&gt;0</formula>
    </cfRule>
    <cfRule type="expression" dxfId="695" priority="58">
      <formula>F41&lt;0</formula>
    </cfRule>
  </conditionalFormatting>
  <conditionalFormatting sqref="H41">
    <cfRule type="expression" dxfId="694" priority="35">
      <formula>H41&gt;0</formula>
    </cfRule>
    <cfRule type="expression" dxfId="693" priority="36">
      <formula>H41&lt;0</formula>
    </cfRule>
  </conditionalFormatting>
  <conditionalFormatting sqref="F89:F95">
    <cfRule type="expression" dxfId="692" priority="29">
      <formula>F89&gt;0</formula>
    </cfRule>
    <cfRule type="expression" dxfId="691" priority="30">
      <formula>F89&lt;0</formula>
    </cfRule>
  </conditionalFormatting>
  <conditionalFormatting sqref="F96:F110">
    <cfRule type="expression" dxfId="690" priority="25">
      <formula>F96&gt;0</formula>
    </cfRule>
    <cfRule type="expression" dxfId="689" priority="26">
      <formula>F96&lt;0</formula>
    </cfRule>
  </conditionalFormatting>
  <conditionalFormatting sqref="F96:F110">
    <cfRule type="expression" dxfId="688" priority="27">
      <formula>F96&gt;0</formula>
    </cfRule>
    <cfRule type="expression" dxfId="687" priority="28">
      <formula>F96&lt;0</formula>
    </cfRule>
  </conditionalFormatting>
  <conditionalFormatting sqref="H89:H100">
    <cfRule type="expression" dxfId="686" priority="23">
      <formula>H89&gt;0</formula>
    </cfRule>
    <cfRule type="expression" dxfId="685" priority="24">
      <formula>H89&lt;0</formula>
    </cfRule>
  </conditionalFormatting>
  <conditionalFormatting sqref="H101">
    <cfRule type="expression" dxfId="684" priority="21">
      <formula>H101&gt;0</formula>
    </cfRule>
    <cfRule type="expression" dxfId="683" priority="22">
      <formula>H101&lt;0</formula>
    </cfRule>
  </conditionalFormatting>
  <conditionalFormatting sqref="F111:F116">
    <cfRule type="expression" dxfId="682" priority="19">
      <formula>F111&gt;0</formula>
    </cfRule>
    <cfRule type="expression" dxfId="681" priority="20">
      <formula>F111&lt;0</formula>
    </cfRule>
  </conditionalFormatting>
  <conditionalFormatting sqref="H103:H116">
    <cfRule type="expression" dxfId="680" priority="17">
      <formula>H103&gt;0</formula>
    </cfRule>
    <cfRule type="expression" dxfId="679" priority="18">
      <formula>H103&lt;0</formula>
    </cfRule>
  </conditionalFormatting>
  <conditionalFormatting sqref="H102">
    <cfRule type="expression" dxfId="678" priority="15">
      <formula>H102&gt;0</formula>
    </cfRule>
    <cfRule type="expression" dxfId="677" priority="16">
      <formula>H102&lt;0</formula>
    </cfRule>
  </conditionalFormatting>
  <conditionalFormatting sqref="M42">
    <cfRule type="expression" dxfId="676" priority="13">
      <formula>M42&gt;0</formula>
    </cfRule>
    <cfRule type="expression" dxfId="675" priority="14">
      <formula>M42&lt;0</formula>
    </cfRule>
  </conditionalFormatting>
  <conditionalFormatting sqref="Q7">
    <cfRule type="expression" dxfId="674" priority="9">
      <formula>Q7&gt;0</formula>
    </cfRule>
    <cfRule type="expression" dxfId="673" priority="10">
      <formula>Q7&lt;0</formula>
    </cfRule>
  </conditionalFormatting>
  <conditionalFormatting sqref="Q8">
    <cfRule type="expression" dxfId="672" priority="7">
      <formula>Q8&gt;0</formula>
    </cfRule>
    <cfRule type="expression" dxfId="671" priority="8">
      <formula>Q8&lt;0</formula>
    </cfRule>
  </conditionalFormatting>
  <conditionalFormatting sqref="F117:F130 H117:H130">
    <cfRule type="expression" dxfId="670" priority="1">
      <formula>F117&gt;0</formula>
    </cfRule>
    <cfRule type="expression" dxfId="66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8" priority="84">
      <formula>F7&gt;0</formula>
    </cfRule>
    <cfRule type="expression" dxfId="667" priority="85">
      <formula>F7&lt;0</formula>
    </cfRule>
  </conditionalFormatting>
  <conditionalFormatting sqref="Q8">
    <cfRule type="expression" dxfId="666" priority="82">
      <formula>Q8&gt;0</formula>
    </cfRule>
    <cfRule type="expression" dxfId="665" priority="83">
      <formula>Q8&lt;0</formula>
    </cfRule>
  </conditionalFormatting>
  <conditionalFormatting sqref="F29:F36">
    <cfRule type="expression" dxfId="664" priority="62">
      <formula>F29&gt;0</formula>
    </cfRule>
    <cfRule type="expression" dxfId="663" priority="63">
      <formula>F29&lt;0</formula>
    </cfRule>
  </conditionalFormatting>
  <conditionalFormatting sqref="J32:J38">
    <cfRule type="expression" dxfId="662" priority="57">
      <formula>J32&gt;0</formula>
    </cfRule>
    <cfRule type="expression" dxfId="661" priority="58">
      <formula>J32&lt;0</formula>
    </cfRule>
  </conditionalFormatting>
  <conditionalFormatting sqref="M42">
    <cfRule type="expression" dxfId="660" priority="55">
      <formula>M42&gt;0</formula>
    </cfRule>
    <cfRule type="expression" dxfId="659" priority="56">
      <formula>M42&lt;0</formula>
    </cfRule>
  </conditionalFormatting>
  <conditionalFormatting sqref="F98:F134 H98:H134 H137:H142 F137:F142 F144:F153 H144:H153">
    <cfRule type="expression" dxfId="658" priority="53">
      <formula>F98&gt;0</formula>
    </cfRule>
    <cfRule type="expression" dxfId="657" priority="54">
      <formula>F98&lt;0</formula>
    </cfRule>
  </conditionalFormatting>
  <conditionalFormatting sqref="F90:F97">
    <cfRule type="expression" dxfId="656" priority="51">
      <formula>F90&gt;0</formula>
    </cfRule>
    <cfRule type="expression" dxfId="655" priority="52">
      <formula>F90&lt;0</formula>
    </cfRule>
  </conditionalFormatting>
  <conditionalFormatting sqref="H90:H97">
    <cfRule type="expression" dxfId="654" priority="49">
      <formula>H90&gt;0</formula>
    </cfRule>
    <cfRule type="expression" dxfId="653" priority="50">
      <formula>H90&lt;0</formula>
    </cfRule>
  </conditionalFormatting>
  <conditionalFormatting sqref="F135:F136 H135:H136">
    <cfRule type="expression" dxfId="652" priority="47">
      <formula>F135&gt;0</formula>
    </cfRule>
    <cfRule type="expression" dxfId="651" priority="48">
      <formula>F135&lt;0</formula>
    </cfRule>
  </conditionalFormatting>
  <conditionalFormatting sqref="H143 F143">
    <cfRule type="expression" dxfId="650" priority="45">
      <formula>F143&gt;0</formula>
    </cfRule>
    <cfRule type="expression" dxfId="649" priority="46">
      <formula>F143&lt;0</formula>
    </cfRule>
  </conditionalFormatting>
  <conditionalFormatting sqref="F154:F161">
    <cfRule type="expression" dxfId="648" priority="31">
      <formula>F154&gt;0</formula>
    </cfRule>
    <cfRule type="expression" dxfId="647" priority="32">
      <formula>F154&lt;0</formula>
    </cfRule>
  </conditionalFormatting>
  <conditionalFormatting sqref="H154:H161">
    <cfRule type="expression" dxfId="646" priority="29">
      <formula>H154&gt;0</formula>
    </cfRule>
    <cfRule type="expression" dxfId="645" priority="30">
      <formula>H154&lt;0</formula>
    </cfRule>
  </conditionalFormatting>
  <conditionalFormatting sqref="Q10">
    <cfRule type="expression" dxfId="644" priority="27">
      <formula>Q10&gt;0</formula>
    </cfRule>
    <cfRule type="expression" dxfId="643" priority="28">
      <formula>Q10&lt;0</formula>
    </cfRule>
  </conditionalFormatting>
  <conditionalFormatting sqref="F37:F38">
    <cfRule type="expression" dxfId="642" priority="25">
      <formula>F37&gt;0</formula>
    </cfRule>
    <cfRule type="expression" dxfId="641" priority="26">
      <formula>F37&lt;0</formula>
    </cfRule>
  </conditionalFormatting>
  <conditionalFormatting sqref="H37:H38">
    <cfRule type="expression" dxfId="640" priority="23">
      <formula>H37&gt;0</formula>
    </cfRule>
    <cfRule type="expression" dxfId="639" priority="24">
      <formula>H37&lt;0</formula>
    </cfRule>
  </conditionalFormatting>
  <conditionalFormatting sqref="F167">
    <cfRule type="expression" dxfId="638" priority="21">
      <formula>F167&gt;0</formula>
    </cfRule>
    <cfRule type="expression" dxfId="637" priority="22">
      <formula>F167&lt;0</formula>
    </cfRule>
  </conditionalFormatting>
  <conditionalFormatting sqref="F168:F179">
    <cfRule type="expression" dxfId="636" priority="19">
      <formula>F168&gt;0</formula>
    </cfRule>
    <cfRule type="expression" dxfId="635" priority="20">
      <formula>F168&lt;0</formula>
    </cfRule>
  </conditionalFormatting>
  <conditionalFormatting sqref="H167:H179">
    <cfRule type="expression" dxfId="634" priority="17">
      <formula>H167&gt;0</formula>
    </cfRule>
    <cfRule type="expression" dxfId="633" priority="18">
      <formula>H167&lt;0</formula>
    </cfRule>
  </conditionalFormatting>
  <conditionalFormatting sqref="J175:J197 J201">
    <cfRule type="expression" dxfId="632" priority="15">
      <formula>J175&gt;0</formula>
    </cfRule>
    <cfRule type="expression" dxfId="631" priority="16">
      <formula>J175&lt;0</formula>
    </cfRule>
  </conditionalFormatting>
  <conditionalFormatting sqref="F180:F197 F201">
    <cfRule type="expression" dxfId="630" priority="13">
      <formula>F180&gt;0</formula>
    </cfRule>
    <cfRule type="expression" dxfId="629" priority="14">
      <formula>F180&lt;0</formula>
    </cfRule>
  </conditionalFormatting>
  <conditionalFormatting sqref="H180:H197 H201">
    <cfRule type="expression" dxfId="628" priority="11">
      <formula>H180&gt;0</formula>
    </cfRule>
    <cfRule type="expression" dxfId="627" priority="12">
      <formula>H180&lt;0</formula>
    </cfRule>
  </conditionalFormatting>
  <conditionalFormatting sqref="I32:J35">
    <cfRule type="expression" dxfId="626" priority="9">
      <formula>I32&gt;0</formula>
    </cfRule>
    <cfRule type="expression" dxfId="625" priority="10">
      <formula>I32&lt;0</formula>
    </cfRule>
  </conditionalFormatting>
  <conditionalFormatting sqref="F198:F200">
    <cfRule type="expression" dxfId="624" priority="7">
      <formula>F198&gt;0</formula>
    </cfRule>
    <cfRule type="expression" dxfId="623" priority="8">
      <formula>F198&lt;0</formula>
    </cfRule>
  </conditionalFormatting>
  <conditionalFormatting sqref="H198:H200">
    <cfRule type="expression" dxfId="622" priority="5">
      <formula>H198&gt;0</formula>
    </cfRule>
    <cfRule type="expression" dxfId="621" priority="6">
      <formula>H198&lt;0</formula>
    </cfRule>
  </conditionalFormatting>
  <conditionalFormatting sqref="J198:J200">
    <cfRule type="expression" dxfId="620" priority="3">
      <formula>J198&gt;0</formula>
    </cfRule>
    <cfRule type="expression" dxfId="619" priority="4">
      <formula>J198&lt;0</formula>
    </cfRule>
  </conditionalFormatting>
  <conditionalFormatting sqref="F202:F211 H202:H211 J202:J211">
    <cfRule type="expression" dxfId="618" priority="1">
      <formula>F202&gt;0</formula>
    </cfRule>
    <cfRule type="expression" dxfId="61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4" t="s">
        <v>78</v>
      </c>
      <c r="P40" s="884"/>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6" priority="80">
      <formula>Q7&gt;0</formula>
    </cfRule>
    <cfRule type="expression" dxfId="615" priority="81">
      <formula>Q7&lt;0</formula>
    </cfRule>
  </conditionalFormatting>
  <conditionalFormatting sqref="Q8">
    <cfRule type="expression" dxfId="614" priority="78">
      <formula>Q8&gt;0</formula>
    </cfRule>
    <cfRule type="expression" dxfId="613" priority="79">
      <formula>Q8&lt;0</formula>
    </cfRule>
  </conditionalFormatting>
  <conditionalFormatting sqref="F29:F43">
    <cfRule type="expression" dxfId="612" priority="62">
      <formula>F29&gt;0</formula>
    </cfRule>
    <cfRule type="expression" dxfId="611" priority="63">
      <formula>F29&lt;0</formula>
    </cfRule>
  </conditionalFormatting>
  <conditionalFormatting sqref="H45 H47:H48 H50:H51 H53 H29:H43">
    <cfRule type="expression" dxfId="610" priority="60">
      <formula>H29&gt;0</formula>
    </cfRule>
    <cfRule type="expression" dxfId="609" priority="61">
      <formula>H29&lt;0</formula>
    </cfRule>
  </conditionalFormatting>
  <conditionalFormatting sqref="J35">
    <cfRule type="expression" dxfId="608" priority="56">
      <formula>J35&gt;0</formula>
    </cfRule>
    <cfRule type="expression" dxfId="607" priority="57">
      <formula>J35&lt;0</formula>
    </cfRule>
  </conditionalFormatting>
  <conditionalFormatting sqref="J36:J37">
    <cfRule type="expression" dxfId="606" priority="54">
      <formula>J36&gt;0</formula>
    </cfRule>
    <cfRule type="expression" dxfId="605" priority="55">
      <formula>J36&lt;0</formula>
    </cfRule>
  </conditionalFormatting>
  <conditionalFormatting sqref="J38:J45 J48 J51">
    <cfRule type="expression" dxfId="604" priority="52">
      <formula>J38&gt;0</formula>
    </cfRule>
    <cfRule type="expression" dxfId="60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2" priority="49">
      <formula>M59&gt;0</formula>
    </cfRule>
    <cfRule type="expression" dxfId="601" priority="50">
      <formula>M59&lt;0</formula>
    </cfRule>
  </conditionalFormatting>
  <conditionalFormatting sqref="Q10">
    <cfRule type="expression" dxfId="600" priority="47">
      <formula>Q10&gt;0</formula>
    </cfRule>
    <cfRule type="expression" dxfId="599" priority="48">
      <formula>Q10&lt;0</formula>
    </cfRule>
  </conditionalFormatting>
  <conditionalFormatting sqref="F84:F103">
    <cfRule type="expression" dxfId="598" priority="45">
      <formula>F84&gt;0</formula>
    </cfRule>
    <cfRule type="expression" dxfId="597" priority="46">
      <formula>F84&lt;0</formula>
    </cfRule>
  </conditionalFormatting>
  <conditionalFormatting sqref="H107 H84:H103">
    <cfRule type="expression" dxfId="596" priority="43">
      <formula>H84&gt;0</formula>
    </cfRule>
    <cfRule type="expression" dxfId="595" priority="44">
      <formula>H84&lt;0</formula>
    </cfRule>
  </conditionalFormatting>
  <conditionalFormatting sqref="J89">
    <cfRule type="expression" dxfId="594" priority="41">
      <formula>J89&gt;0</formula>
    </cfRule>
    <cfRule type="expression" dxfId="593" priority="42">
      <formula>J89&lt;0</formula>
    </cfRule>
  </conditionalFormatting>
  <conditionalFormatting sqref="J90:J95">
    <cfRule type="expression" dxfId="592" priority="39">
      <formula>J90&gt;0</formula>
    </cfRule>
    <cfRule type="expression" dxfId="591" priority="40">
      <formula>J90&lt;0</formula>
    </cfRule>
  </conditionalFormatting>
  <conditionalFormatting sqref="J96:J97">
    <cfRule type="expression" dxfId="590" priority="37">
      <formula>J96&gt;0</formula>
    </cfRule>
    <cfRule type="expression" dxfId="589" priority="38">
      <formula>J96&lt;0</formula>
    </cfRule>
  </conditionalFormatting>
  <conditionalFormatting sqref="J98:J104">
    <cfRule type="expression" dxfId="588" priority="35">
      <formula>J98&gt;0</formula>
    </cfRule>
    <cfRule type="expression" dxfId="587" priority="36">
      <formula>J98&lt;0</formula>
    </cfRule>
  </conditionalFormatting>
  <conditionalFormatting sqref="J25">
    <cfRule type="expression" dxfId="586" priority="31">
      <formula>J25&gt;0</formula>
    </cfRule>
    <cfRule type="expression" dxfId="585" priority="32">
      <formula>J25&lt;0</formula>
    </cfRule>
  </conditionalFormatting>
  <conditionalFormatting sqref="F105:F106">
    <cfRule type="expression" dxfId="584" priority="29">
      <formula>F105&gt;0</formula>
    </cfRule>
    <cfRule type="expression" dxfId="583" priority="30">
      <formula>F105&lt;0</formula>
    </cfRule>
  </conditionalFormatting>
  <conditionalFormatting sqref="H105:H106">
    <cfRule type="expression" dxfId="582" priority="27">
      <formula>H105&gt;0</formula>
    </cfRule>
    <cfRule type="expression" dxfId="581" priority="28">
      <formula>H105&lt;0</formula>
    </cfRule>
  </conditionalFormatting>
  <conditionalFormatting sqref="J105">
    <cfRule type="expression" dxfId="580" priority="25">
      <formula>J105&gt;0</formula>
    </cfRule>
    <cfRule type="expression" dxfId="579" priority="26">
      <formula>J105&lt;0</formula>
    </cfRule>
  </conditionalFormatting>
  <conditionalFormatting sqref="J106">
    <cfRule type="expression" dxfId="578" priority="23">
      <formula>J106&gt;0</formula>
    </cfRule>
    <cfRule type="expression" dxfId="577" priority="24">
      <formula>J106&lt;0</formula>
    </cfRule>
  </conditionalFormatting>
  <conditionalFormatting sqref="F24 F27:F28">
    <cfRule type="expression" dxfId="576" priority="21">
      <formula>F24&gt;0</formula>
    </cfRule>
    <cfRule type="expression" dxfId="575" priority="22">
      <formula>F24&lt;0</formula>
    </cfRule>
  </conditionalFormatting>
  <conditionalFormatting sqref="H24:H28">
    <cfRule type="expression" dxfId="574" priority="19">
      <formula>H24&gt;0</formula>
    </cfRule>
    <cfRule type="expression" dxfId="573" priority="20">
      <formula>H24&lt;0</formula>
    </cfRule>
  </conditionalFormatting>
  <conditionalFormatting sqref="J26:J34">
    <cfRule type="expression" dxfId="572" priority="17">
      <formula>J26&gt;0</formula>
    </cfRule>
    <cfRule type="expression" dxfId="571" priority="18">
      <formula>J26&lt;0</formula>
    </cfRule>
  </conditionalFormatting>
  <conditionalFormatting sqref="F113">
    <cfRule type="expression" dxfId="570" priority="15">
      <formula>F113&gt;0</formula>
    </cfRule>
    <cfRule type="expression" dxfId="569" priority="16">
      <formula>F113&lt;0</formula>
    </cfRule>
  </conditionalFormatting>
  <conditionalFormatting sqref="H113">
    <cfRule type="expression" dxfId="568" priority="13">
      <formula>H113&gt;0</formula>
    </cfRule>
    <cfRule type="expression" dxfId="567" priority="14">
      <formula>H113&lt;0</formula>
    </cfRule>
  </conditionalFormatting>
  <conditionalFormatting sqref="J109">
    <cfRule type="expression" dxfId="566" priority="11">
      <formula>J109&gt;0</formula>
    </cfRule>
    <cfRule type="expression" dxfId="565" priority="12">
      <formula>J109&lt;0</formula>
    </cfRule>
  </conditionalFormatting>
  <conditionalFormatting sqref="F108:F112">
    <cfRule type="expression" dxfId="564" priority="9">
      <formula>F108&gt;0</formula>
    </cfRule>
    <cfRule type="expression" dxfId="563" priority="10">
      <formula>F108&lt;0</formula>
    </cfRule>
  </conditionalFormatting>
  <conditionalFormatting sqref="H108:H112">
    <cfRule type="expression" dxfId="562" priority="7">
      <formula>H108&gt;0</formula>
    </cfRule>
    <cfRule type="expression" dxfId="561" priority="8">
      <formula>H108&lt;0</formula>
    </cfRule>
  </conditionalFormatting>
  <conditionalFormatting sqref="J110:J113">
    <cfRule type="expression" dxfId="560" priority="5">
      <formula>J110&gt;0</formula>
    </cfRule>
    <cfRule type="expression" dxfId="559" priority="6">
      <formula>J110&lt;0</formula>
    </cfRule>
  </conditionalFormatting>
  <conditionalFormatting sqref="F25:F26">
    <cfRule type="expression" dxfId="558" priority="3">
      <formula>F25&gt;0</formula>
    </cfRule>
    <cfRule type="expression" dxfId="557" priority="4">
      <formula>F25&lt;0</formula>
    </cfRule>
  </conditionalFormatting>
  <conditionalFormatting sqref="Q9">
    <cfRule type="expression" dxfId="556" priority="1">
      <formula>Q9&gt;0</formula>
    </cfRule>
    <cfRule type="expression" dxfId="55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15.18</v>
      </c>
      <c r="R4" s="180">
        <v>0</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10626</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-5372.4500000000007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-5447.4700000000012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-0.33891063970629887</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6.0606060606060608E-2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9.7935483870967737</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16.698</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16.546200000000002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16.394400000000001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16.242599999999999</v>
      </c>
    </row>
    <row r="23" spans="1:21" x14ac:dyDescent="0.25">
      <c r="A23" s="888"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16.090800000000002</v>
      </c>
      <c r="T23" s="1">
        <v>43128</v>
      </c>
      <c r="U23" t="s">
        <v>890</v>
      </c>
    </row>
    <row r="24" spans="1:21" x14ac:dyDescent="0.25">
      <c r="A24" s="888"/>
      <c r="B24" s="368">
        <v>43318</v>
      </c>
      <c r="C24" s="738">
        <v>120</v>
      </c>
      <c r="D24" s="43">
        <v>23.52</v>
      </c>
      <c r="E24" s="43">
        <v>0</v>
      </c>
      <c r="F24" s="43">
        <f t="shared" si="2"/>
        <v>2822.4</v>
      </c>
      <c r="H24" s="161"/>
      <c r="I24" s="3"/>
      <c r="J24" s="3"/>
      <c r="K24" s="3"/>
      <c r="O24" s="81">
        <v>1.05</v>
      </c>
      <c r="P24" s="81">
        <f t="shared" si="3"/>
        <v>15.939</v>
      </c>
    </row>
    <row r="25" spans="1:21" x14ac:dyDescent="0.25">
      <c r="A25" s="888"/>
      <c r="B25" s="368">
        <v>43318</v>
      </c>
      <c r="C25" s="7">
        <v>80</v>
      </c>
      <c r="D25" s="43">
        <v>23.08</v>
      </c>
      <c r="E25" s="43">
        <v>0</v>
      </c>
      <c r="F25" s="43">
        <f t="shared" si="2"/>
        <v>1846.3999999999999</v>
      </c>
      <c r="O25" s="81">
        <v>1.04</v>
      </c>
      <c r="P25" s="81">
        <f t="shared" si="3"/>
        <v>15.7872</v>
      </c>
    </row>
    <row r="26" spans="1:21" x14ac:dyDescent="0.25">
      <c r="A26" s="888"/>
      <c r="B26" s="368">
        <v>43319</v>
      </c>
      <c r="C26" s="7">
        <v>100</v>
      </c>
      <c r="D26" s="43">
        <v>21.72</v>
      </c>
      <c r="E26" s="43">
        <v>0</v>
      </c>
      <c r="F26" s="43">
        <f t="shared" si="2"/>
        <v>2172</v>
      </c>
      <c r="O26" s="81">
        <v>1.03</v>
      </c>
      <c r="P26" s="81">
        <f t="shared" si="3"/>
        <v>15.635400000000001</v>
      </c>
    </row>
    <row r="27" spans="1:21" x14ac:dyDescent="0.25">
      <c r="A27" s="888"/>
      <c r="B27" s="368">
        <v>43320</v>
      </c>
      <c r="C27" s="7">
        <v>200</v>
      </c>
      <c r="D27" s="43">
        <v>20.399999999999999</v>
      </c>
      <c r="E27" s="43">
        <v>0</v>
      </c>
      <c r="F27" s="43">
        <f t="shared" si="2"/>
        <v>4079.9999999999995</v>
      </c>
      <c r="O27" s="81">
        <v>1.02</v>
      </c>
      <c r="P27" s="81">
        <f t="shared" si="3"/>
        <v>15.483599999999999</v>
      </c>
    </row>
    <row r="28" spans="1:21" x14ac:dyDescent="0.25">
      <c r="B28" s="368">
        <v>43325</v>
      </c>
      <c r="C28" s="7">
        <v>500</v>
      </c>
      <c r="D28" s="43">
        <v>20.48</v>
      </c>
      <c r="E28" s="43">
        <v>0</v>
      </c>
      <c r="F28" s="43">
        <f t="shared" si="2"/>
        <v>10240</v>
      </c>
      <c r="O28" s="81">
        <v>1.01</v>
      </c>
      <c r="P28" s="81">
        <f t="shared" si="3"/>
        <v>15.331799999999999</v>
      </c>
      <c r="T28" s="693">
        <v>43136</v>
      </c>
      <c r="U28" t="s">
        <v>838</v>
      </c>
    </row>
    <row r="29" spans="1:21" x14ac:dyDescent="0.25">
      <c r="B29" s="368">
        <v>43347</v>
      </c>
      <c r="C29" s="7">
        <v>200</v>
      </c>
      <c r="D29" s="43">
        <v>21.28</v>
      </c>
      <c r="E29" s="43">
        <v>0</v>
      </c>
      <c r="F29" s="43">
        <f t="shared" si="2"/>
        <v>4256</v>
      </c>
      <c r="O29" s="81">
        <v>1</v>
      </c>
      <c r="P29" s="81">
        <f t="shared" si="3"/>
        <v>15.18</v>
      </c>
    </row>
    <row r="30" spans="1:21" ht="15" customHeight="1" x14ac:dyDescent="0.25">
      <c r="A30" s="889" t="s">
        <v>1275</v>
      </c>
      <c r="B30" s="368">
        <v>43367</v>
      </c>
      <c r="C30" s="7">
        <v>200</v>
      </c>
      <c r="D30" s="43">
        <v>20.98</v>
      </c>
      <c r="E30" s="43">
        <v>0</v>
      </c>
      <c r="F30" s="43">
        <f t="shared" si="2"/>
        <v>4196</v>
      </c>
      <c r="O30" s="81">
        <v>0.99</v>
      </c>
      <c r="P30" s="81">
        <f t="shared" si="3"/>
        <v>15.0282</v>
      </c>
      <c r="T30" s="1">
        <v>43175</v>
      </c>
      <c r="U30" t="s">
        <v>1088</v>
      </c>
    </row>
    <row r="31" spans="1:21" x14ac:dyDescent="0.25">
      <c r="A31" s="889"/>
      <c r="B31" s="72">
        <v>43367</v>
      </c>
      <c r="C31" s="7">
        <v>100</v>
      </c>
      <c r="D31" s="43">
        <v>20.315000000000001</v>
      </c>
      <c r="E31" s="43">
        <v>0</v>
      </c>
      <c r="F31" s="43">
        <f t="shared" si="2"/>
        <v>2031.5000000000002</v>
      </c>
      <c r="O31" s="81">
        <v>0.98</v>
      </c>
      <c r="P31" s="81">
        <f t="shared" si="3"/>
        <v>14.8764</v>
      </c>
      <c r="T31" s="1">
        <v>43178</v>
      </c>
      <c r="U31" t="s">
        <v>935</v>
      </c>
    </row>
    <row r="32" spans="1:21" x14ac:dyDescent="0.25">
      <c r="A32" s="889"/>
      <c r="B32" s="72">
        <v>43378</v>
      </c>
      <c r="C32" s="7">
        <v>100</v>
      </c>
      <c r="D32" s="43">
        <v>19.39</v>
      </c>
      <c r="E32" s="43">
        <v>0</v>
      </c>
      <c r="F32" s="43">
        <f t="shared" si="2"/>
        <v>1939</v>
      </c>
      <c r="O32" s="81">
        <v>0.97</v>
      </c>
      <c r="P32" s="81">
        <f t="shared" si="3"/>
        <v>14.724599999999999</v>
      </c>
    </row>
    <row r="33" spans="1:21" x14ac:dyDescent="0.25">
      <c r="A33" s="889"/>
      <c r="B33" s="72">
        <v>43378</v>
      </c>
      <c r="C33" s="7">
        <v>100</v>
      </c>
      <c r="D33" s="43">
        <v>18.75</v>
      </c>
      <c r="E33" s="43">
        <v>0</v>
      </c>
      <c r="F33" s="43">
        <f t="shared" si="2"/>
        <v>1875</v>
      </c>
      <c r="O33" s="81">
        <v>0.96</v>
      </c>
      <c r="P33" s="81">
        <f t="shared" si="3"/>
        <v>14.572799999999999</v>
      </c>
      <c r="T33" s="1">
        <v>43217</v>
      </c>
      <c r="U33" t="s">
        <v>1007</v>
      </c>
    </row>
    <row r="34" spans="1:21" x14ac:dyDescent="0.25">
      <c r="B34" s="72">
        <v>43511</v>
      </c>
      <c r="C34" s="4">
        <v>200</v>
      </c>
      <c r="D34" s="3">
        <v>17.68</v>
      </c>
      <c r="E34" s="3">
        <v>0</v>
      </c>
      <c r="F34" s="3">
        <f t="shared" si="2"/>
        <v>3536</v>
      </c>
      <c r="O34" s="81">
        <v>0.95</v>
      </c>
      <c r="P34" s="81">
        <f t="shared" si="3"/>
        <v>14.420999999999999</v>
      </c>
    </row>
    <row r="35" spans="1:21" x14ac:dyDescent="0.25">
      <c r="B35" s="404">
        <v>43546</v>
      </c>
      <c r="C35" s="4">
        <v>200</v>
      </c>
      <c r="D35" s="3">
        <v>15.12</v>
      </c>
      <c r="E35" s="3">
        <v>0</v>
      </c>
      <c r="F35" s="3">
        <f t="shared" si="2"/>
        <v>3024</v>
      </c>
      <c r="O35" s="81">
        <v>0.94</v>
      </c>
      <c r="P35" s="81">
        <f t="shared" si="3"/>
        <v>14.2692</v>
      </c>
      <c r="T35" s="1">
        <v>43224</v>
      </c>
      <c r="U35" t="s">
        <v>82</v>
      </c>
    </row>
    <row r="36" spans="1:21" x14ac:dyDescent="0.25">
      <c r="B36" s="4"/>
      <c r="C36" s="4"/>
      <c r="D36" s="3"/>
      <c r="E36" s="3"/>
      <c r="F36" s="3"/>
      <c r="O36" s="81">
        <v>0.93</v>
      </c>
      <c r="P36" s="81">
        <f t="shared" si="3"/>
        <v>14.1174</v>
      </c>
    </row>
    <row r="37" spans="1:21" x14ac:dyDescent="0.25">
      <c r="O37" s="81">
        <v>0.92</v>
      </c>
      <c r="P37" s="81">
        <f t="shared" si="3"/>
        <v>13.9656</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13.813800000000001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13.662000000000001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C117*(E117-D117)</f>
        <v>-5350.0000000000009</v>
      </c>
      <c r="G117" s="39">
        <f>D117*C117</f>
        <v>13050</v>
      </c>
      <c r="H117" s="180">
        <f>(E117-D117)/D117</f>
        <v>-0.40996168582375481</v>
      </c>
      <c r="I117" s="39"/>
      <c r="J117" s="39"/>
      <c r="K117" s="39">
        <f t="shared" si="23"/>
        <v>-5274.9800000000014</v>
      </c>
      <c r="L117" s="173"/>
    </row>
    <row r="118" spans="1:13" x14ac:dyDescent="0.25">
      <c r="A118">
        <v>500</v>
      </c>
      <c r="B118" s="164">
        <v>43546</v>
      </c>
      <c r="C118" s="10">
        <v>700</v>
      </c>
      <c r="D118" s="39">
        <v>22.9621</v>
      </c>
      <c r="E118" s="39">
        <v>15</v>
      </c>
      <c r="F118" s="39">
        <f>C118*(E118-D118)</f>
        <v>-5573.4699999999993</v>
      </c>
      <c r="G118" s="39">
        <f>D118*C118</f>
        <v>16073.47</v>
      </c>
      <c r="H118" s="180">
        <f>(E118-D118)/D118</f>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4">C145*(E145-D145)</f>
        <v>-94.799999999999898</v>
      </c>
      <c r="G145" s="198">
        <f t="shared" ref="G145:G151" si="25">D145*C145</f>
        <v>2401.8000000000002</v>
      </c>
      <c r="H145" s="212">
        <f t="shared" ref="H145:H151" si="26">(E145-D145)/D145</f>
        <v>-3.9470397202098384E-2</v>
      </c>
      <c r="I145" s="212"/>
    </row>
    <row r="146" spans="2:9" x14ac:dyDescent="0.25">
      <c r="B146" s="202">
        <v>42426</v>
      </c>
      <c r="C146" s="197">
        <v>30</v>
      </c>
      <c r="D146" s="198">
        <v>41.31</v>
      </c>
      <c r="E146" s="198">
        <v>38.44</v>
      </c>
      <c r="F146" s="198">
        <f t="shared" si="24"/>
        <v>-86.100000000000136</v>
      </c>
      <c r="G146" s="198">
        <f t="shared" si="25"/>
        <v>1239.3000000000002</v>
      </c>
      <c r="H146" s="210">
        <f t="shared" si="26"/>
        <v>-6.9474703461631676E-2</v>
      </c>
      <c r="I146" s="210"/>
    </row>
    <row r="147" spans="2:9" x14ac:dyDescent="0.25">
      <c r="B147" s="202">
        <v>42430</v>
      </c>
      <c r="C147" s="197">
        <v>30</v>
      </c>
      <c r="D147" s="198">
        <v>41.31</v>
      </c>
      <c r="E147" s="198">
        <v>39.51</v>
      </c>
      <c r="F147" s="198">
        <f t="shared" si="24"/>
        <v>-54.000000000000128</v>
      </c>
      <c r="G147" s="198">
        <f t="shared" si="25"/>
        <v>1239.3000000000002</v>
      </c>
      <c r="H147" s="210">
        <f t="shared" si="26"/>
        <v>-4.3572984749455437E-2</v>
      </c>
      <c r="I147" s="210"/>
    </row>
    <row r="148" spans="2:9" x14ac:dyDescent="0.25">
      <c r="B148" s="202">
        <v>42431</v>
      </c>
      <c r="C148" s="197">
        <v>30</v>
      </c>
      <c r="D148" s="198">
        <v>41.305</v>
      </c>
      <c r="E148" s="198">
        <v>40.31</v>
      </c>
      <c r="F148" s="198">
        <f t="shared" si="24"/>
        <v>-29.849999999999923</v>
      </c>
      <c r="G148" s="198">
        <f t="shared" si="25"/>
        <v>1239.1500000000001</v>
      </c>
      <c r="H148" s="210">
        <f t="shared" si="26"/>
        <v>-2.4089093330105251E-2</v>
      </c>
      <c r="I148" s="210"/>
    </row>
    <row r="149" spans="2:9" x14ac:dyDescent="0.25">
      <c r="B149" s="202">
        <v>42435</v>
      </c>
      <c r="C149" s="197">
        <v>30</v>
      </c>
      <c r="D149" s="198">
        <v>41.305</v>
      </c>
      <c r="E149" s="198">
        <v>40.98</v>
      </c>
      <c r="F149" s="198">
        <f t="shared" si="24"/>
        <v>-9.7500000000000853</v>
      </c>
      <c r="G149" s="198">
        <f t="shared" si="25"/>
        <v>1239.1500000000001</v>
      </c>
      <c r="H149" s="210">
        <f t="shared" si="26"/>
        <v>-7.8682968163661261E-3</v>
      </c>
      <c r="I149" s="210"/>
    </row>
    <row r="150" spans="2:9" x14ac:dyDescent="0.25">
      <c r="B150" s="202">
        <v>42436</v>
      </c>
      <c r="C150" s="197">
        <v>30</v>
      </c>
      <c r="D150" s="198">
        <v>41.305</v>
      </c>
      <c r="E150" s="198">
        <v>39.590000000000003</v>
      </c>
      <c r="F150" s="198">
        <f t="shared" si="24"/>
        <v>-51.449999999999889</v>
      </c>
      <c r="G150" s="198">
        <f t="shared" si="25"/>
        <v>1239.1500000000001</v>
      </c>
      <c r="H150" s="210">
        <f t="shared" si="26"/>
        <v>-4.1520397046362338E-2</v>
      </c>
      <c r="I150" s="210"/>
    </row>
    <row r="151" spans="2:9" x14ac:dyDescent="0.25">
      <c r="B151" s="202">
        <v>42444</v>
      </c>
      <c r="C151" s="197">
        <v>30</v>
      </c>
      <c r="D151" s="198">
        <v>41.305</v>
      </c>
      <c r="E151" s="198">
        <v>41.37</v>
      </c>
      <c r="F151" s="198">
        <f t="shared" si="24"/>
        <v>1.9499999999999318</v>
      </c>
      <c r="G151" s="198">
        <f t="shared" si="25"/>
        <v>1239.1500000000001</v>
      </c>
      <c r="H151" s="210">
        <f t="shared" si="26"/>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3" priority="99">
      <formula>F46&gt;0</formula>
    </cfRule>
    <cfRule type="expression" dxfId="542" priority="100">
      <formula>F46&lt;0</formula>
    </cfRule>
  </conditionalFormatting>
  <conditionalFormatting sqref="H46:H48">
    <cfRule type="expression" dxfId="541" priority="97">
      <formula>H46&gt;0</formula>
    </cfRule>
    <cfRule type="expression" dxfId="540" priority="98">
      <formula>H46&lt;0</formula>
    </cfRule>
  </conditionalFormatting>
  <conditionalFormatting sqref="H49">
    <cfRule type="expression" dxfId="539" priority="95">
      <formula>H49&gt;0</formula>
    </cfRule>
    <cfRule type="expression" dxfId="538" priority="96">
      <formula>H49&lt;0</formula>
    </cfRule>
  </conditionalFormatting>
  <conditionalFormatting sqref="H50">
    <cfRule type="expression" dxfId="537" priority="93">
      <formula>H50&gt;0</formula>
    </cfRule>
    <cfRule type="expression" dxfId="536" priority="94">
      <formula>H50&lt;0</formula>
    </cfRule>
  </conditionalFormatting>
  <conditionalFormatting sqref="F42:F45">
    <cfRule type="expression" dxfId="535" priority="89">
      <formula>F42&gt;0</formula>
    </cfRule>
    <cfRule type="expression" dxfId="534" priority="90">
      <formula>F42&lt;0</formula>
    </cfRule>
  </conditionalFormatting>
  <conditionalFormatting sqref="H42:H45">
    <cfRule type="expression" dxfId="533" priority="87">
      <formula>H42&gt;0</formula>
    </cfRule>
    <cfRule type="expression" dxfId="532" priority="88">
      <formula>H42&lt;0</formula>
    </cfRule>
  </conditionalFormatting>
  <conditionalFormatting sqref="F51:F52">
    <cfRule type="expression" dxfId="531" priority="83">
      <formula>F51&gt;0</formula>
    </cfRule>
    <cfRule type="expression" dxfId="530" priority="84">
      <formula>F51&lt;0</formula>
    </cfRule>
  </conditionalFormatting>
  <conditionalFormatting sqref="I46:L48">
    <cfRule type="expression" dxfId="529" priority="81">
      <formula>I46&gt;0</formula>
    </cfRule>
    <cfRule type="expression" dxfId="528" priority="82">
      <formula>I46&lt;0</formula>
    </cfRule>
  </conditionalFormatting>
  <conditionalFormatting sqref="I55:I60 I52:L53">
    <cfRule type="expression" dxfId="527" priority="75">
      <formula>I52&gt;0</formula>
    </cfRule>
    <cfRule type="expression" dxfId="526" priority="76">
      <formula>I52&lt;0</formula>
    </cfRule>
  </conditionalFormatting>
  <conditionalFormatting sqref="I42:L45">
    <cfRule type="expression" dxfId="525" priority="73">
      <formula>I42&gt;0</formula>
    </cfRule>
    <cfRule type="expression" dxfId="524" priority="74">
      <formula>I42&lt;0</formula>
    </cfRule>
  </conditionalFormatting>
  <conditionalFormatting sqref="F53:F64">
    <cfRule type="expression" dxfId="523" priority="71">
      <formula>F53&gt;0</formula>
    </cfRule>
    <cfRule type="expression" dxfId="522" priority="72">
      <formula>F53&lt;0</formula>
    </cfRule>
  </conditionalFormatting>
  <conditionalFormatting sqref="Q8">
    <cfRule type="expression" dxfId="521" priority="67">
      <formula>Q8&gt;0</formula>
    </cfRule>
    <cfRule type="expression" dxfId="520" priority="68">
      <formula>Q8&lt;0</formula>
    </cfRule>
  </conditionalFormatting>
  <conditionalFormatting sqref="Q7">
    <cfRule type="expression" dxfId="519" priority="69">
      <formula>Q7&gt;0</formula>
    </cfRule>
    <cfRule type="expression" dxfId="518" priority="70">
      <formula>Q7&lt;0</formula>
    </cfRule>
  </conditionalFormatting>
  <conditionalFormatting sqref="F146:F150">
    <cfRule type="expression" dxfId="517" priority="65">
      <formula>F146&gt;0</formula>
    </cfRule>
    <cfRule type="expression" dxfId="516" priority="66">
      <formula>F146&lt;0</formula>
    </cfRule>
  </conditionalFormatting>
  <conditionalFormatting sqref="H146:H148">
    <cfRule type="expression" dxfId="515" priority="63">
      <formula>H146&gt;0</formula>
    </cfRule>
    <cfRule type="expression" dxfId="514" priority="64">
      <formula>H146&lt;0</formula>
    </cfRule>
  </conditionalFormatting>
  <conditionalFormatting sqref="H149">
    <cfRule type="expression" dxfId="513" priority="61">
      <formula>H149&gt;0</formula>
    </cfRule>
    <cfRule type="expression" dxfId="512" priority="62">
      <formula>H149&lt;0</formula>
    </cfRule>
  </conditionalFormatting>
  <conditionalFormatting sqref="H150">
    <cfRule type="expression" dxfId="511" priority="59">
      <formula>H150&gt;0</formula>
    </cfRule>
    <cfRule type="expression" dxfId="510" priority="60">
      <formula>H150&lt;0</formula>
    </cfRule>
  </conditionalFormatting>
  <conditionalFormatting sqref="H151:H160">
    <cfRule type="expression" dxfId="509" priority="57">
      <formula>H151&gt;0</formula>
    </cfRule>
    <cfRule type="expression" dxfId="508" priority="58">
      <formula>H151&lt;0</formula>
    </cfRule>
  </conditionalFormatting>
  <conditionalFormatting sqref="F142:F145">
    <cfRule type="expression" dxfId="507" priority="55">
      <formula>F142&gt;0</formula>
    </cfRule>
    <cfRule type="expression" dxfId="506" priority="56">
      <formula>F142&lt;0</formula>
    </cfRule>
  </conditionalFormatting>
  <conditionalFormatting sqref="H142:H145">
    <cfRule type="expression" dxfId="505" priority="53">
      <formula>H142&gt;0</formula>
    </cfRule>
    <cfRule type="expression" dxfId="504" priority="54">
      <formula>H142&lt;0</formula>
    </cfRule>
  </conditionalFormatting>
  <conditionalFormatting sqref="F151:F152">
    <cfRule type="expression" dxfId="503" priority="51">
      <formula>F151&gt;0</formula>
    </cfRule>
    <cfRule type="expression" dxfId="502" priority="52">
      <formula>F151&lt;0</formula>
    </cfRule>
  </conditionalFormatting>
  <conditionalFormatting sqref="I146:I148">
    <cfRule type="expression" dxfId="501" priority="49">
      <formula>I146&gt;0</formula>
    </cfRule>
    <cfRule type="expression" dxfId="500" priority="50">
      <formula>I146&lt;0</formula>
    </cfRule>
  </conditionalFormatting>
  <conditionalFormatting sqref="I149">
    <cfRule type="expression" dxfId="499" priority="47">
      <formula>I149&gt;0</formula>
    </cfRule>
    <cfRule type="expression" dxfId="498" priority="48">
      <formula>I149&lt;0</formula>
    </cfRule>
  </conditionalFormatting>
  <conditionalFormatting sqref="I150">
    <cfRule type="expression" dxfId="497" priority="45">
      <formula>I150&gt;0</formula>
    </cfRule>
    <cfRule type="expression" dxfId="496" priority="46">
      <formula>I150&lt;0</formula>
    </cfRule>
  </conditionalFormatting>
  <conditionalFormatting sqref="I151:I160">
    <cfRule type="expression" dxfId="495" priority="43">
      <formula>I151&gt;0</formula>
    </cfRule>
    <cfRule type="expression" dxfId="494" priority="44">
      <formula>I151&lt;0</formula>
    </cfRule>
  </conditionalFormatting>
  <conditionalFormatting sqref="I142:I145">
    <cfRule type="expression" dxfId="493" priority="41">
      <formula>I142&gt;0</formula>
    </cfRule>
    <cfRule type="expression" dxfId="492" priority="42">
      <formula>I142&lt;0</formula>
    </cfRule>
  </conditionalFormatting>
  <conditionalFormatting sqref="F153">
    <cfRule type="expression" dxfId="491" priority="39">
      <formula>F153&gt;0</formula>
    </cfRule>
    <cfRule type="expression" dxfId="490" priority="40">
      <formula>F153&lt;0</formula>
    </cfRule>
  </conditionalFormatting>
  <conditionalFormatting sqref="F67:F69 H68:H69 H67:L67">
    <cfRule type="expression" dxfId="489" priority="37">
      <formula>F67&gt;0</formula>
    </cfRule>
    <cfRule type="expression" dxfId="488" priority="38">
      <formula>F67&lt;0</formula>
    </cfRule>
  </conditionalFormatting>
  <conditionalFormatting sqref="R4">
    <cfRule type="expression" dxfId="487" priority="35">
      <formula>R4&gt;0</formula>
    </cfRule>
    <cfRule type="expression" dxfId="486" priority="36">
      <formula>R4&lt;0</formula>
    </cfRule>
  </conditionalFormatting>
  <conditionalFormatting sqref="F73:F76 H73:K74 H75:J76">
    <cfRule type="expression" dxfId="485" priority="33">
      <formula>F73&gt;0</formula>
    </cfRule>
    <cfRule type="expression" dxfId="484" priority="34">
      <formula>F73&lt;0</formula>
    </cfRule>
  </conditionalFormatting>
  <conditionalFormatting sqref="H81:H85 F80:F85 H80:J80 J81:J85">
    <cfRule type="expression" dxfId="483" priority="29">
      <formula>F80&gt;0</formula>
    </cfRule>
    <cfRule type="expression" dxfId="482" priority="30">
      <formula>F80&lt;0</formula>
    </cfRule>
  </conditionalFormatting>
  <conditionalFormatting sqref="I93:J93">
    <cfRule type="expression" dxfId="481" priority="27">
      <formula>I93&gt;0</formula>
    </cfRule>
    <cfRule type="expression" dxfId="480" priority="28">
      <formula>I93&lt;0</formula>
    </cfRule>
  </conditionalFormatting>
  <conditionalFormatting sqref="H89:J90 J92:K92 J91 K75:K91 F89:F93 H91:H93 K93">
    <cfRule type="expression" dxfId="479" priority="25">
      <formula>F75&gt;0</formula>
    </cfRule>
    <cfRule type="expression" dxfId="478" priority="26">
      <formula>F75&lt;0</formula>
    </cfRule>
  </conditionalFormatting>
  <conditionalFormatting sqref="H87:J88 F86:F88 H86 J86">
    <cfRule type="expression" dxfId="477" priority="23">
      <formula>F86&gt;0</formula>
    </cfRule>
    <cfRule type="expression" dxfId="476" priority="24">
      <formula>F86&lt;0</formula>
    </cfRule>
  </conditionalFormatting>
  <conditionalFormatting sqref="H94:K98 F94:F98">
    <cfRule type="expression" dxfId="475" priority="19">
      <formula>F94&gt;0</formula>
    </cfRule>
    <cfRule type="expression" dxfId="474" priority="20">
      <formula>F94&lt;0</formula>
    </cfRule>
  </conditionalFormatting>
  <conditionalFormatting sqref="H107:K107 F107">
    <cfRule type="expression" dxfId="473" priority="17">
      <formula>F107&gt;0</formula>
    </cfRule>
    <cfRule type="expression" dxfId="472" priority="18">
      <formula>F107&lt;0</formula>
    </cfRule>
  </conditionalFormatting>
  <conditionalFormatting sqref="H102:K106 F102:F106">
    <cfRule type="expression" dxfId="471" priority="15">
      <formula>F102&gt;0</formula>
    </cfRule>
    <cfRule type="expression" dxfId="470" priority="16">
      <formula>F102&lt;0</formula>
    </cfRule>
  </conditionalFormatting>
  <conditionalFormatting sqref="H101:K101 F99:F101 H99:H100 J99:K100">
    <cfRule type="expression" dxfId="469" priority="13">
      <formula>F99&gt;0</formula>
    </cfRule>
    <cfRule type="expression" dxfId="468" priority="14">
      <formula>F99&lt;0</formula>
    </cfRule>
  </conditionalFormatting>
  <conditionalFormatting sqref="H108:K110 F108:F110">
    <cfRule type="expression" dxfId="467" priority="11">
      <formula>F108&gt;0</formula>
    </cfRule>
    <cfRule type="expression" dxfId="466" priority="12">
      <formula>F108&lt;0</formula>
    </cfRule>
  </conditionalFormatting>
  <conditionalFormatting sqref="H111:K113 F111:F113">
    <cfRule type="expression" dxfId="465" priority="9">
      <formula>F111&gt;0</formula>
    </cfRule>
    <cfRule type="expression" dxfId="464" priority="10">
      <formula>F111&lt;0</formula>
    </cfRule>
  </conditionalFormatting>
  <conditionalFormatting sqref="Q10">
    <cfRule type="expression" dxfId="463" priority="7">
      <formula>Q10&gt;0</formula>
    </cfRule>
    <cfRule type="expression" dxfId="462" priority="8">
      <formula>Q10&lt;0</formula>
    </cfRule>
  </conditionalFormatting>
  <conditionalFormatting sqref="H115:K116 F115:F117 H117:I117 K117">
    <cfRule type="expression" dxfId="461" priority="5">
      <formula>F115&gt;0</formula>
    </cfRule>
    <cfRule type="expression" dxfId="460" priority="6">
      <formula>F115&lt;0</formula>
    </cfRule>
  </conditionalFormatting>
  <conditionalFormatting sqref="F118 H118:K118 J117">
    <cfRule type="expression" dxfId="459" priority="3">
      <formula>F117&gt;0</formula>
    </cfRule>
    <cfRule type="expression" dxfId="458" priority="4">
      <formula>F117&lt;0</formula>
    </cfRule>
  </conditionalFormatting>
  <conditionalFormatting sqref="F119:F120 H119:K120">
    <cfRule type="expression" dxfId="457" priority="1">
      <formula>F119&gt;0</formula>
    </cfRule>
    <cfRule type="expression" dxfId="456"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5" priority="11">
      <formula>Q8&gt;0</formula>
    </cfRule>
    <cfRule type="expression" dxfId="454" priority="12">
      <formula>Q8&lt;0</formula>
    </cfRule>
  </conditionalFormatting>
  <conditionalFormatting sqref="Q7">
    <cfRule type="expression" dxfId="453" priority="13">
      <formula>Q7&gt;0</formula>
    </cfRule>
    <cfRule type="expression" dxfId="452" priority="14">
      <formula>Q7&lt;0</formula>
    </cfRule>
  </conditionalFormatting>
  <conditionalFormatting sqref="F22">
    <cfRule type="expression" dxfId="451" priority="9">
      <formula>F22&gt;0</formula>
    </cfRule>
    <cfRule type="expression" dxfId="450" priority="10">
      <formula>F22&lt;0</formula>
    </cfRule>
  </conditionalFormatting>
  <conditionalFormatting sqref="H22">
    <cfRule type="expression" dxfId="449" priority="7">
      <formula>H22&gt;0</formula>
    </cfRule>
    <cfRule type="expression" dxfId="448" priority="8">
      <formula>H22&lt;0</formula>
    </cfRule>
  </conditionalFormatting>
  <conditionalFormatting sqref="F59">
    <cfRule type="expression" dxfId="447" priority="5">
      <formula>F59&gt;0</formula>
    </cfRule>
    <cfRule type="expression" dxfId="446" priority="6">
      <formula>F59&lt;0</formula>
    </cfRule>
  </conditionalFormatting>
  <conditionalFormatting sqref="H59">
    <cfRule type="expression" dxfId="445" priority="3">
      <formula>H59&gt;0</formula>
    </cfRule>
    <cfRule type="expression" dxfId="444" priority="4">
      <formula>H59&lt;0</formula>
    </cfRule>
  </conditionalFormatting>
  <conditionalFormatting sqref="M30">
    <cfRule type="expression" dxfId="443" priority="1">
      <formula>M30&gt;0</formula>
    </cfRule>
    <cfRule type="expression" dxfId="44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4" t="s">
        <v>78</v>
      </c>
      <c r="P35" s="884"/>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1" priority="19">
      <formula>F27&gt;0</formula>
    </cfRule>
    <cfRule type="expression" dxfId="440" priority="20">
      <formula>F27&lt;0</formula>
    </cfRule>
  </conditionalFormatting>
  <conditionalFormatting sqref="F37:F38">
    <cfRule type="expression" dxfId="439" priority="17">
      <formula>F37&gt;0</formula>
    </cfRule>
    <cfRule type="expression" dxfId="438" priority="18">
      <formula>F37&lt;0</formula>
    </cfRule>
  </conditionalFormatting>
  <conditionalFormatting sqref="H27:H32">
    <cfRule type="expression" dxfId="437" priority="15">
      <formula>H27&gt;0</formula>
    </cfRule>
    <cfRule type="expression" dxfId="436" priority="16">
      <formula>H27&lt;0</formula>
    </cfRule>
  </conditionalFormatting>
  <conditionalFormatting sqref="Q7">
    <cfRule type="expression" dxfId="435" priority="3">
      <formula>Q7&gt;0</formula>
    </cfRule>
    <cfRule type="expression" dxfId="434" priority="4">
      <formula>Q7&lt;0</formula>
    </cfRule>
  </conditionalFormatting>
  <conditionalFormatting sqref="Q8">
    <cfRule type="expression" dxfId="433" priority="1">
      <formula>Q8&gt;0</formula>
    </cfRule>
    <cfRule type="expression" dxfId="43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1" priority="25">
      <formula>F24&gt;0</formula>
    </cfRule>
    <cfRule type="expression" dxfId="430" priority="26">
      <formula>F24&lt;0</formula>
    </cfRule>
  </conditionalFormatting>
  <conditionalFormatting sqref="H21:H27">
    <cfRule type="expression" dxfId="429" priority="19">
      <formula>H21&gt;0</formula>
    </cfRule>
    <cfRule type="expression" dxfId="428" priority="20">
      <formula>H21&lt;0</formula>
    </cfRule>
  </conditionalFormatting>
  <conditionalFormatting sqref="F21:F23">
    <cfRule type="expression" dxfId="427" priority="5">
      <formula>F21&gt;0</formula>
    </cfRule>
    <cfRule type="expression" dxfId="426" priority="6">
      <formula>F21&lt;0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4"/>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4">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5"/>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4" t="s">
        <v>78</v>
      </c>
      <c r="P41" s="884"/>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1" priority="11">
      <formula>F21&gt;0</formula>
    </cfRule>
    <cfRule type="expression" dxfId="420" priority="12">
      <formula>F21&lt;0</formula>
    </cfRule>
  </conditionalFormatting>
  <conditionalFormatting sqref="H21:H23">
    <cfRule type="expression" dxfId="419" priority="9">
      <formula>H21&gt;0</formula>
    </cfRule>
    <cfRule type="expression" dxfId="418" priority="10">
      <formula>H21&lt;0</formula>
    </cfRule>
  </conditionalFormatting>
  <conditionalFormatting sqref="Q8">
    <cfRule type="expression" dxfId="417" priority="1">
      <formula>Q8&gt;0</formula>
    </cfRule>
    <cfRule type="expression" dxfId="416" priority="2">
      <formula>Q8&lt;0</formula>
    </cfRule>
  </conditionalFormatting>
  <conditionalFormatting sqref="Q7">
    <cfRule type="expression" dxfId="415" priority="3">
      <formula>Q7&gt;0</formula>
    </cfRule>
    <cfRule type="expression" dxfId="41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4" t="s">
        <v>78</v>
      </c>
      <c r="P40" s="884"/>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3" priority="15">
      <formula>F29&gt;0</formula>
    </cfRule>
    <cfRule type="expression" dxfId="412" priority="16">
      <formula>F29&lt;0</formula>
    </cfRule>
  </conditionalFormatting>
  <conditionalFormatting sqref="F34:F62">
    <cfRule type="expression" dxfId="411" priority="11">
      <formula>F34&gt;0</formula>
    </cfRule>
    <cfRule type="expression" dxfId="410" priority="12">
      <formula>F34&lt;0</formula>
    </cfRule>
  </conditionalFormatting>
  <conditionalFormatting sqref="F34:F62">
    <cfRule type="expression" dxfId="409" priority="13">
      <formula>F34&gt;0</formula>
    </cfRule>
    <cfRule type="expression" dxfId="408" priority="14">
      <formula>F34&lt;0</formula>
    </cfRule>
  </conditionalFormatting>
  <conditionalFormatting sqref="H29:H62">
    <cfRule type="expression" dxfId="407" priority="9">
      <formula>H29&gt;0</formula>
    </cfRule>
    <cfRule type="expression" dxfId="406" priority="10">
      <formula>H29&lt;0</formula>
    </cfRule>
  </conditionalFormatting>
  <conditionalFormatting sqref="F25:F28">
    <cfRule type="expression" dxfId="405" priority="7">
      <formula>F25&gt;0</formula>
    </cfRule>
    <cfRule type="expression" dxfId="404" priority="8">
      <formula>F25&lt;0</formula>
    </cfRule>
  </conditionalFormatting>
  <conditionalFormatting sqref="H25:H28">
    <cfRule type="expression" dxfId="403" priority="5">
      <formula>H25&gt;0</formula>
    </cfRule>
    <cfRule type="expression" dxfId="402" priority="6">
      <formula>H25&lt;0</formula>
    </cfRule>
  </conditionalFormatting>
  <conditionalFormatting sqref="Q7">
    <cfRule type="expression" dxfId="401" priority="3">
      <formula>Q7&gt;0</formula>
    </cfRule>
    <cfRule type="expression" dxfId="400" priority="4">
      <formula>Q7&lt;0</formula>
    </cfRule>
  </conditionalFormatting>
  <conditionalFormatting sqref="Q8">
    <cfRule type="expression" dxfId="399" priority="1">
      <formula>Q8&gt;0</formula>
    </cfRule>
    <cfRule type="expression" dxfId="39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7" priority="87">
      <formula>F29&gt;0</formula>
    </cfRule>
    <cfRule type="expression" dxfId="396" priority="88">
      <formula>F29&lt;0</formula>
    </cfRule>
  </conditionalFormatting>
  <conditionalFormatting sqref="F57:F64 F66">
    <cfRule type="expression" dxfId="395" priority="83">
      <formula>F57&gt;0</formula>
    </cfRule>
    <cfRule type="expression" dxfId="394" priority="84">
      <formula>F57&lt;0</formula>
    </cfRule>
  </conditionalFormatting>
  <conditionalFormatting sqref="F57:F64 F66">
    <cfRule type="expression" dxfId="393" priority="85">
      <formula>F57&gt;0</formula>
    </cfRule>
    <cfRule type="expression" dxfId="392" priority="86">
      <formula>F57&lt;0</formula>
    </cfRule>
  </conditionalFormatting>
  <conditionalFormatting sqref="H57:H64 H66">
    <cfRule type="expression" dxfId="391" priority="81">
      <formula>H57&gt;0</formula>
    </cfRule>
    <cfRule type="expression" dxfId="390" priority="82">
      <formula>H57&lt;0</formula>
    </cfRule>
  </conditionalFormatting>
  <conditionalFormatting sqref="Q7">
    <cfRule type="expression" dxfId="389" priority="63">
      <formula>Q7&gt;0</formula>
    </cfRule>
    <cfRule type="expression" dxfId="388" priority="64">
      <formula>Q7&lt;0</formula>
    </cfRule>
  </conditionalFormatting>
  <conditionalFormatting sqref="Q8">
    <cfRule type="expression" dxfId="387" priority="61">
      <formula>Q8&gt;0</formula>
    </cfRule>
    <cfRule type="expression" dxfId="386" priority="62">
      <formula>Q8&lt;0</formula>
    </cfRule>
  </conditionalFormatting>
  <conditionalFormatting sqref="F93:F97 H93:H97 H99:H124 F99:F124">
    <cfRule type="expression" dxfId="385" priority="33">
      <formula>F93&gt;0</formula>
    </cfRule>
    <cfRule type="expression" dxfId="384" priority="34">
      <formula>F93&lt;0</formula>
    </cfRule>
  </conditionalFormatting>
  <conditionalFormatting sqref="F125:F132 F134">
    <cfRule type="expression" dxfId="383" priority="31">
      <formula>F125&gt;0</formula>
    </cfRule>
    <cfRule type="expression" dxfId="382" priority="32">
      <formula>F125&lt;0</formula>
    </cfRule>
  </conditionalFormatting>
  <conditionalFormatting sqref="M67">
    <cfRule type="expression" dxfId="381" priority="43">
      <formula>M67&gt;0</formula>
    </cfRule>
    <cfRule type="expression" dxfId="380" priority="44">
      <formula>M67&lt;0</formula>
    </cfRule>
  </conditionalFormatting>
  <conditionalFormatting sqref="F65">
    <cfRule type="expression" dxfId="379" priority="39">
      <formula>F65&gt;0</formula>
    </cfRule>
    <cfRule type="expression" dxfId="378" priority="40">
      <formula>F65&lt;0</formula>
    </cfRule>
  </conditionalFormatting>
  <conditionalFormatting sqref="F65">
    <cfRule type="expression" dxfId="377" priority="41">
      <formula>F65&gt;0</formula>
    </cfRule>
    <cfRule type="expression" dxfId="376" priority="42">
      <formula>F65&lt;0</formula>
    </cfRule>
  </conditionalFormatting>
  <conditionalFormatting sqref="H65">
    <cfRule type="expression" dxfId="375" priority="37">
      <formula>H65&gt;0</formula>
    </cfRule>
    <cfRule type="expression" dxfId="374" priority="38">
      <formula>H65&lt;0</formula>
    </cfRule>
  </conditionalFormatting>
  <conditionalFormatting sqref="F125:F132 F134">
    <cfRule type="expression" dxfId="373" priority="29">
      <formula>F125&gt;0</formula>
    </cfRule>
    <cfRule type="expression" dxfId="372" priority="30">
      <formula>F125&lt;0</formula>
    </cfRule>
  </conditionalFormatting>
  <conditionalFormatting sqref="H125:H132 H134">
    <cfRule type="expression" dxfId="371" priority="27">
      <formula>H125&gt;0</formula>
    </cfRule>
    <cfRule type="expression" dxfId="370" priority="28">
      <formula>H125&lt;0</formula>
    </cfRule>
  </conditionalFormatting>
  <conditionalFormatting sqref="F92">
    <cfRule type="expression" dxfId="369" priority="25">
      <formula>F92&gt;0</formula>
    </cfRule>
    <cfRule type="expression" dxfId="368" priority="26">
      <formula>F92&lt;0</formula>
    </cfRule>
  </conditionalFormatting>
  <conditionalFormatting sqref="H92">
    <cfRule type="expression" dxfId="367" priority="23">
      <formula>H92&gt;0</formula>
    </cfRule>
    <cfRule type="expression" dxfId="366" priority="24">
      <formula>H92&lt;0</formula>
    </cfRule>
  </conditionalFormatting>
  <conditionalFormatting sqref="F133">
    <cfRule type="expression" dxfId="365" priority="19">
      <formula>F133&gt;0</formula>
    </cfRule>
    <cfRule type="expression" dxfId="364" priority="20">
      <formula>F133&lt;0</formula>
    </cfRule>
  </conditionalFormatting>
  <conditionalFormatting sqref="F133">
    <cfRule type="expression" dxfId="363" priority="21">
      <formula>F133&gt;0</formula>
    </cfRule>
    <cfRule type="expression" dxfId="362" priority="22">
      <formula>F133&lt;0</formula>
    </cfRule>
  </conditionalFormatting>
  <conditionalFormatting sqref="H133">
    <cfRule type="expression" dxfId="361" priority="17">
      <formula>H133&gt;0</formula>
    </cfRule>
    <cfRule type="expression" dxfId="360" priority="18">
      <formula>H133&lt;0</formula>
    </cfRule>
  </conditionalFormatting>
  <conditionalFormatting sqref="F98 H98">
    <cfRule type="expression" dxfId="359" priority="15">
      <formula>F98&gt;0</formula>
    </cfRule>
    <cfRule type="expression" dxfId="358" priority="16">
      <formula>F98&lt;0</formula>
    </cfRule>
  </conditionalFormatting>
  <conditionalFormatting sqref="J25:J66">
    <cfRule type="expression" dxfId="357" priority="13">
      <formula>J25&gt;0</formula>
    </cfRule>
    <cfRule type="expression" dxfId="356" priority="14">
      <formula>J25&lt;0</formula>
    </cfRule>
  </conditionalFormatting>
  <conditionalFormatting sqref="K41 K45:K66">
    <cfRule type="expression" dxfId="355" priority="11">
      <formula>K41&gt;0</formula>
    </cfRule>
    <cfRule type="expression" dxfId="354" priority="12">
      <formula>K41&lt;0</formula>
    </cfRule>
  </conditionalFormatting>
  <conditionalFormatting sqref="L25">
    <cfRule type="expression" dxfId="353" priority="9">
      <formula>L25&gt;0</formula>
    </cfRule>
    <cfRule type="expression" dxfId="352" priority="10">
      <formula>L25&lt;0</formula>
    </cfRule>
  </conditionalFormatting>
  <conditionalFormatting sqref="F25:F28">
    <cfRule type="expression" dxfId="351" priority="7">
      <formula>F25&gt;0</formula>
    </cfRule>
    <cfRule type="expression" dxfId="350" priority="8">
      <formula>F25&lt;0</formula>
    </cfRule>
  </conditionalFormatting>
  <conditionalFormatting sqref="H25:H28">
    <cfRule type="expression" dxfId="349" priority="5">
      <formula>H25&gt;0</formula>
    </cfRule>
    <cfRule type="expression" dxfId="34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4" t="s">
        <v>78</v>
      </c>
      <c r="P42" s="884"/>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7" priority="65">
      <formula>F45&gt;0</formula>
    </cfRule>
    <cfRule type="expression" dxfId="34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5" priority="67">
      <formula>F44&gt;0</formula>
    </cfRule>
    <cfRule type="expression" dxfId="344" priority="68">
      <formula>F44&lt;0</formula>
    </cfRule>
  </conditionalFormatting>
  <conditionalFormatting sqref="F61:F91 F93:F102 F45:F59">
    <cfRule type="expression" dxfId="343" priority="63">
      <formula>F45&gt;0</formula>
    </cfRule>
    <cfRule type="expression" dxfId="342" priority="64">
      <formula>F45&lt;0</formula>
    </cfRule>
  </conditionalFormatting>
  <conditionalFormatting sqref="H61:H91 H93:H102 H43:H59">
    <cfRule type="expression" dxfId="341" priority="61">
      <formula>H43&gt;0</formula>
    </cfRule>
    <cfRule type="expression" dxfId="340" priority="62">
      <formula>H43&lt;0</formula>
    </cfRule>
  </conditionalFormatting>
  <conditionalFormatting sqref="F36:F43">
    <cfRule type="expression" dxfId="339" priority="59">
      <formula>F36&gt;0</formula>
    </cfRule>
    <cfRule type="expression" dxfId="338" priority="60">
      <formula>F36&lt;0</formula>
    </cfRule>
  </conditionalFormatting>
  <conditionalFormatting sqref="H36:H42">
    <cfRule type="expression" dxfId="337" priority="57">
      <formula>H36&gt;0</formula>
    </cfRule>
    <cfRule type="expression" dxfId="336" priority="58">
      <formula>H36&lt;0</formula>
    </cfRule>
  </conditionalFormatting>
  <conditionalFormatting sqref="Q7">
    <cfRule type="expression" dxfId="335" priority="51">
      <formula>Q7&gt;0</formula>
    </cfRule>
    <cfRule type="expression" dxfId="334" priority="52">
      <formula>Q7&lt;0</formula>
    </cfRule>
  </conditionalFormatting>
  <conditionalFormatting sqref="Q8">
    <cfRule type="expression" dxfId="333" priority="49">
      <formula>Q8&gt;0</formula>
    </cfRule>
    <cfRule type="expression" dxfId="332" priority="50">
      <formula>Q8&lt;0</formula>
    </cfRule>
  </conditionalFormatting>
  <conditionalFormatting sqref="Q10">
    <cfRule type="expression" dxfId="331" priority="47">
      <formula>Q10&gt;0</formula>
    </cfRule>
    <cfRule type="expression" dxfId="330" priority="48">
      <formula>Q10&lt;0</formula>
    </cfRule>
  </conditionalFormatting>
  <conditionalFormatting sqref="F60">
    <cfRule type="expression" dxfId="329" priority="45">
      <formula>F60&gt;0</formula>
    </cfRule>
    <cfRule type="expression" dxfId="328" priority="46">
      <formula>F60&lt;0</formula>
    </cfRule>
  </conditionalFormatting>
  <conditionalFormatting sqref="F60">
    <cfRule type="expression" dxfId="327" priority="43">
      <formula>F60&gt;0</formula>
    </cfRule>
    <cfRule type="expression" dxfId="326" priority="44">
      <formula>F60&lt;0</formula>
    </cfRule>
  </conditionalFormatting>
  <conditionalFormatting sqref="H60">
    <cfRule type="expression" dxfId="325" priority="41">
      <formula>H60&gt;0</formula>
    </cfRule>
    <cfRule type="expression" dxfId="324" priority="42">
      <formula>H60&lt;0</formula>
    </cfRule>
  </conditionalFormatting>
  <conditionalFormatting sqref="F92">
    <cfRule type="expression" dxfId="323" priority="39">
      <formula>F92&gt;0</formula>
    </cfRule>
    <cfRule type="expression" dxfId="322" priority="40">
      <formula>F92&lt;0</formula>
    </cfRule>
  </conditionalFormatting>
  <conditionalFormatting sqref="F92">
    <cfRule type="expression" dxfId="321" priority="37">
      <formula>F92&gt;0</formula>
    </cfRule>
    <cfRule type="expression" dxfId="320" priority="38">
      <formula>F92&lt;0</formula>
    </cfRule>
  </conditionalFormatting>
  <conditionalFormatting sqref="H92">
    <cfRule type="expression" dxfId="319" priority="35">
      <formula>H92&gt;0</formula>
    </cfRule>
    <cfRule type="expression" dxfId="318" priority="36">
      <formula>H92&lt;0</formula>
    </cfRule>
  </conditionalFormatting>
  <conditionalFormatting sqref="F169:F183 F185:F215 F217:F226">
    <cfRule type="expression" dxfId="317" priority="31">
      <formula>F169&gt;0</formula>
    </cfRule>
    <cfRule type="expression" dxfId="316" priority="32">
      <formula>F169&lt;0</formula>
    </cfRule>
  </conditionalFormatting>
  <conditionalFormatting sqref="F164:F168">
    <cfRule type="expression" dxfId="315" priority="33">
      <formula>F164&gt;0</formula>
    </cfRule>
    <cfRule type="expression" dxfId="314" priority="34">
      <formula>F164&lt;0</formula>
    </cfRule>
  </conditionalFormatting>
  <conditionalFormatting sqref="F169:F183 F185:F215 F217:F226">
    <cfRule type="expression" dxfId="313" priority="29">
      <formula>F169&gt;0</formula>
    </cfRule>
    <cfRule type="expression" dxfId="312" priority="30">
      <formula>F169&lt;0</formula>
    </cfRule>
  </conditionalFormatting>
  <conditionalFormatting sqref="H164:H183 H185:H215 H217:H226">
    <cfRule type="expression" dxfId="311" priority="27">
      <formula>H164&gt;0</formula>
    </cfRule>
    <cfRule type="expression" dxfId="310" priority="28">
      <formula>H164&lt;0</formula>
    </cfRule>
  </conditionalFormatting>
  <conditionalFormatting sqref="F160:F163">
    <cfRule type="expression" dxfId="309" priority="25">
      <formula>F160&gt;0</formula>
    </cfRule>
    <cfRule type="expression" dxfId="308" priority="26">
      <formula>F160&lt;0</formula>
    </cfRule>
  </conditionalFormatting>
  <conditionalFormatting sqref="H160:H163">
    <cfRule type="expression" dxfId="307" priority="23">
      <formula>H160&gt;0</formula>
    </cfRule>
    <cfRule type="expression" dxfId="306" priority="24">
      <formula>H160&lt;0</formula>
    </cfRule>
  </conditionalFormatting>
  <conditionalFormatting sqref="F184">
    <cfRule type="expression" dxfId="305" priority="21">
      <formula>F184&gt;0</formula>
    </cfRule>
    <cfRule type="expression" dxfId="304" priority="22">
      <formula>F184&lt;0</formula>
    </cfRule>
  </conditionalFormatting>
  <conditionalFormatting sqref="F184">
    <cfRule type="expression" dxfId="303" priority="19">
      <formula>F184&gt;0</formula>
    </cfRule>
    <cfRule type="expression" dxfId="302" priority="20">
      <formula>F184&lt;0</formula>
    </cfRule>
  </conditionalFormatting>
  <conditionalFormatting sqref="H184">
    <cfRule type="expression" dxfId="301" priority="17">
      <formula>H184&gt;0</formula>
    </cfRule>
    <cfRule type="expression" dxfId="300" priority="18">
      <formula>H184&lt;0</formula>
    </cfRule>
  </conditionalFormatting>
  <conditionalFormatting sqref="F216">
    <cfRule type="expression" dxfId="299" priority="15">
      <formula>F216&gt;0</formula>
    </cfRule>
    <cfRule type="expression" dxfId="298" priority="16">
      <formula>F216&lt;0</formula>
    </cfRule>
  </conditionalFormatting>
  <conditionalFormatting sqref="F216">
    <cfRule type="expression" dxfId="297" priority="13">
      <formula>F216&gt;0</formula>
    </cfRule>
    <cfRule type="expression" dxfId="296" priority="14">
      <formula>F216&lt;0</formula>
    </cfRule>
  </conditionalFormatting>
  <conditionalFormatting sqref="H216">
    <cfRule type="expression" dxfId="295" priority="11">
      <formula>H216&gt;0</formula>
    </cfRule>
    <cfRule type="expression" dxfId="294" priority="12">
      <formula>H216&lt;0</formula>
    </cfRule>
  </conditionalFormatting>
  <conditionalFormatting sqref="J38:J39">
    <cfRule type="expression" dxfId="293" priority="9">
      <formula>J38&gt;0</formula>
    </cfRule>
    <cfRule type="expression" dxfId="292" priority="10">
      <formula>J38&lt;0</formula>
    </cfRule>
  </conditionalFormatting>
  <conditionalFormatting sqref="J41:J54">
    <cfRule type="expression" dxfId="291" priority="7">
      <formula>J41&gt;0</formula>
    </cfRule>
    <cfRule type="expression" dxfId="290" priority="8">
      <formula>J41&lt;0</formula>
    </cfRule>
  </conditionalFormatting>
  <conditionalFormatting sqref="J55">
    <cfRule type="expression" dxfId="289" priority="3">
      <formula>J55&gt;0</formula>
    </cfRule>
    <cfRule type="expression" dxfId="288" priority="4">
      <formula>J55&lt;0</formula>
    </cfRule>
  </conditionalFormatting>
  <conditionalFormatting sqref="J56">
    <cfRule type="expression" dxfId="287" priority="1">
      <formula>J56&gt;0</formula>
    </cfRule>
    <cfRule type="expression" dxfId="28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800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15.734237500000008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14.69</v>
      </c>
      <c r="R4" s="424">
        <v>8.2000000000000007E-3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11752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12587.390000000007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-550.42000000000189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-835.39000000000669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-6.6367213536722564E-2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5.9959183673469383</v>
      </c>
      <c r="U13" t="s">
        <v>1023</v>
      </c>
    </row>
    <row r="14" spans="1:29" x14ac:dyDescent="0.25">
      <c r="B14" s="404">
        <v>43564</v>
      </c>
      <c r="C14" s="4">
        <v>400</v>
      </c>
      <c r="D14" s="3">
        <v>14.66</v>
      </c>
      <c r="E14" s="3">
        <v>0</v>
      </c>
      <c r="F14" s="3">
        <f t="shared" si="0"/>
        <v>5864</v>
      </c>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2400</v>
      </c>
      <c r="D17" s="18"/>
      <c r="E17" s="18"/>
      <c r="F17" s="18">
        <f>SUM(F2:F16)</f>
        <v>45825</v>
      </c>
      <c r="G17" s="14"/>
      <c r="H17" s="71">
        <f>SUM(H2:H11)</f>
        <v>1600</v>
      </c>
      <c r="I17" s="18"/>
      <c r="J17" s="18"/>
      <c r="K17" s="18">
        <f>SUM(K2:K16)</f>
        <v>33237.609999999993</v>
      </c>
      <c r="L17" s="14"/>
      <c r="M17" s="18">
        <f>SUM(M2:M16)</f>
        <v>0</v>
      </c>
      <c r="O17" s="81">
        <v>1.1000000000000001</v>
      </c>
      <c r="P17" s="81">
        <f>O17*$Q$4</f>
        <v>16.159000000000002</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16.0121</v>
      </c>
      <c r="U18" t="s">
        <v>1052</v>
      </c>
    </row>
    <row r="19" spans="1:21" x14ac:dyDescent="0.25">
      <c r="O19" s="81">
        <v>1.08</v>
      </c>
      <c r="P19" s="81">
        <f t="shared" si="2"/>
        <v>15.8652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15.718300000000001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15.571400000000001</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15.4245</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15.2776</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15.130699999999999</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14.9838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14.8369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14.69</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14.543099999999999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14.396199999999999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14.2493</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14.102399999999999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13.955499999999999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13.808599999999998</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13.6617</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13.514799999999999</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13.367900000000001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13.221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F58+$Q$10</f>
        <v>-127.02999999999497</v>
      </c>
      <c r="K58" s="180"/>
      <c r="L58" s="39">
        <v>6.44</v>
      </c>
      <c r="Q58" s="81"/>
    </row>
    <row r="59" spans="1:18" x14ac:dyDescent="0.25">
      <c r="A59" s="10">
        <v>400</v>
      </c>
      <c r="B59" s="164">
        <v>43564</v>
      </c>
      <c r="C59" s="10">
        <v>800</v>
      </c>
      <c r="D59" s="39">
        <v>15.734</v>
      </c>
      <c r="E59" s="39">
        <v>14.55</v>
      </c>
      <c r="F59" s="39">
        <f>C59*(E59-D59)</f>
        <v>-947.19999999999936</v>
      </c>
      <c r="G59" s="39">
        <f>D59*C59</f>
        <v>12587.2</v>
      </c>
      <c r="H59" s="180">
        <f>(E59-D59)/D59</f>
        <v>-7.5251048684377736E-2</v>
      </c>
      <c r="I59" s="180"/>
      <c r="J59" s="783">
        <f>F59+$Q$10</f>
        <v>-662.22999999999456</v>
      </c>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4">C65*D65+E65</f>
        <v>2721.6000000000004</v>
      </c>
      <c r="G65" s="368">
        <v>42760</v>
      </c>
      <c r="H65" s="80">
        <v>80</v>
      </c>
      <c r="I65" s="43">
        <v>33.68</v>
      </c>
      <c r="J65" s="43">
        <v>0.06</v>
      </c>
      <c r="K65" s="43">
        <f t="shared" ref="K65:K73" si="15">H65*I65-J65</f>
        <v>2694.34</v>
      </c>
      <c r="L65" s="72">
        <v>42908</v>
      </c>
      <c r="M65" s="43">
        <v>54.4</v>
      </c>
    </row>
    <row r="66" spans="1:15" x14ac:dyDescent="0.25">
      <c r="A66" s="308" t="s">
        <v>71</v>
      </c>
      <c r="B66" s="368">
        <v>42758</v>
      </c>
      <c r="C66" s="7">
        <v>40</v>
      </c>
      <c r="D66" s="43">
        <v>32.28</v>
      </c>
      <c r="E66" s="43">
        <v>0</v>
      </c>
      <c r="F66" s="43">
        <f t="shared" si="14"/>
        <v>1291.2</v>
      </c>
      <c r="G66" s="368">
        <v>42766</v>
      </c>
      <c r="H66" s="80">
        <v>40</v>
      </c>
      <c r="I66" s="43">
        <v>31.8</v>
      </c>
      <c r="J66" s="43">
        <v>0.03</v>
      </c>
      <c r="K66" s="43">
        <f t="shared" si="15"/>
        <v>1271.97</v>
      </c>
      <c r="L66" s="72">
        <v>42908</v>
      </c>
      <c r="M66" s="43">
        <v>-8.16</v>
      </c>
    </row>
    <row r="67" spans="1:15" x14ac:dyDescent="0.25">
      <c r="A67" s="298"/>
      <c r="B67" s="368">
        <v>42843</v>
      </c>
      <c r="C67" s="7">
        <v>80</v>
      </c>
      <c r="D67" s="43">
        <v>31.08</v>
      </c>
      <c r="E67" s="43">
        <v>0</v>
      </c>
      <c r="F67" s="43">
        <f t="shared" si="14"/>
        <v>2486.3999999999996</v>
      </c>
      <c r="G67" s="368">
        <v>42901</v>
      </c>
      <c r="H67" s="80">
        <v>80</v>
      </c>
      <c r="I67" s="43">
        <v>31.3</v>
      </c>
      <c r="J67" s="43">
        <v>0.05</v>
      </c>
      <c r="K67" s="43">
        <f t="shared" si="15"/>
        <v>2503.9499999999998</v>
      </c>
      <c r="L67" s="72">
        <v>42992</v>
      </c>
      <c r="M67" s="43">
        <v>15.3</v>
      </c>
    </row>
    <row r="68" spans="1:15" x14ac:dyDescent="0.25">
      <c r="A68" s="298"/>
      <c r="B68" s="368">
        <v>42873</v>
      </c>
      <c r="C68" s="7">
        <v>80</v>
      </c>
      <c r="D68" s="43">
        <v>29.68</v>
      </c>
      <c r="E68" s="43">
        <v>0</v>
      </c>
      <c r="F68" s="43">
        <f t="shared" si="14"/>
        <v>2374.4</v>
      </c>
      <c r="G68" s="368">
        <v>42989</v>
      </c>
      <c r="H68" s="80">
        <v>100</v>
      </c>
      <c r="I68" s="43">
        <v>18.559999999999999</v>
      </c>
      <c r="J68" s="43">
        <v>0.04</v>
      </c>
      <c r="K68" s="43">
        <f t="shared" si="15"/>
        <v>1855.9599999999998</v>
      </c>
      <c r="L68" s="72">
        <v>42992</v>
      </c>
      <c r="M68" s="43">
        <v>-2.2999999999999998</v>
      </c>
    </row>
    <row r="69" spans="1:15" x14ac:dyDescent="0.25">
      <c r="A69" s="298"/>
      <c r="B69" s="368">
        <v>42957</v>
      </c>
      <c r="C69" s="7">
        <v>100</v>
      </c>
      <c r="D69" s="43">
        <v>17.28</v>
      </c>
      <c r="E69" s="43">
        <v>0</v>
      </c>
      <c r="F69" s="43">
        <f t="shared" si="14"/>
        <v>1728</v>
      </c>
      <c r="G69" s="368">
        <v>43010</v>
      </c>
      <c r="H69" s="80">
        <v>80</v>
      </c>
      <c r="I69" s="43">
        <v>18.68</v>
      </c>
      <c r="J69" s="43">
        <v>0.03</v>
      </c>
      <c r="K69" s="43">
        <f t="shared" si="15"/>
        <v>1494.3700000000001</v>
      </c>
      <c r="L69" s="72">
        <v>43082</v>
      </c>
      <c r="M69" s="7">
        <f>23.8-3.57</f>
        <v>20.23</v>
      </c>
      <c r="O69" s="33"/>
    </row>
    <row r="70" spans="1:15" x14ac:dyDescent="0.25">
      <c r="A70" s="298"/>
      <c r="B70" s="368">
        <v>42996</v>
      </c>
      <c r="C70" s="7">
        <v>100</v>
      </c>
      <c r="D70" s="43">
        <v>17.68</v>
      </c>
      <c r="E70" s="43">
        <v>0</v>
      </c>
      <c r="F70" s="43">
        <f t="shared" si="14"/>
        <v>1768</v>
      </c>
      <c r="G70" s="368">
        <v>43045</v>
      </c>
      <c r="H70" s="80">
        <v>200</v>
      </c>
      <c r="I70" s="43">
        <v>12.08</v>
      </c>
      <c r="J70" s="43">
        <v>0.06</v>
      </c>
      <c r="K70" s="43">
        <f t="shared" si="15"/>
        <v>2415.94</v>
      </c>
      <c r="L70" s="4"/>
      <c r="M70" s="4"/>
    </row>
    <row r="71" spans="1:15" x14ac:dyDescent="0.25">
      <c r="A71" s="298"/>
      <c r="B71" s="368">
        <v>43011</v>
      </c>
      <c r="C71" s="7">
        <v>80</v>
      </c>
      <c r="D71" s="43">
        <v>17.95</v>
      </c>
      <c r="E71" s="43">
        <v>0</v>
      </c>
      <c r="F71" s="43">
        <f t="shared" si="14"/>
        <v>1436</v>
      </c>
      <c r="G71" s="368">
        <v>43070</v>
      </c>
      <c r="H71" s="80">
        <v>80</v>
      </c>
      <c r="I71" s="43">
        <v>15.27</v>
      </c>
      <c r="J71" s="43">
        <v>0.03</v>
      </c>
      <c r="K71" s="43">
        <f t="shared" si="15"/>
        <v>1221.57</v>
      </c>
    </row>
    <row r="72" spans="1:15" x14ac:dyDescent="0.25">
      <c r="A72" s="298"/>
      <c r="B72" s="368">
        <v>43013</v>
      </c>
      <c r="C72" s="7">
        <v>100</v>
      </c>
      <c r="D72" s="43">
        <v>15.8</v>
      </c>
      <c r="E72" s="43">
        <v>0</v>
      </c>
      <c r="F72" s="43">
        <f t="shared" si="14"/>
        <v>1580</v>
      </c>
      <c r="G72" s="368">
        <v>43111</v>
      </c>
      <c r="H72" s="80">
        <v>100</v>
      </c>
      <c r="I72" s="43">
        <v>21.31</v>
      </c>
      <c r="J72" s="43">
        <v>-0.05</v>
      </c>
      <c r="K72" s="43">
        <f t="shared" si="15"/>
        <v>2131.0500000000002</v>
      </c>
    </row>
    <row r="73" spans="1:15" x14ac:dyDescent="0.25">
      <c r="A73" s="298"/>
      <c r="B73" s="368">
        <v>43041</v>
      </c>
      <c r="C73" s="7">
        <v>200</v>
      </c>
      <c r="D73" s="43">
        <v>11.28</v>
      </c>
      <c r="E73" s="43">
        <v>0</v>
      </c>
      <c r="F73" s="43">
        <f t="shared" si="14"/>
        <v>2256</v>
      </c>
      <c r="G73" s="368">
        <v>43112</v>
      </c>
      <c r="H73" s="80">
        <v>100</v>
      </c>
      <c r="I73" s="43">
        <v>22.58</v>
      </c>
      <c r="J73" s="43">
        <v>0.05</v>
      </c>
      <c r="K73" s="43">
        <f t="shared" si="15"/>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6">C93*(E93-D93)</f>
        <v>-53.688000000000216</v>
      </c>
      <c r="G93" s="682">
        <f t="shared" ref="G93:G112" si="17">D93*C93</f>
        <v>2532.8879999999999</v>
      </c>
      <c r="H93" s="683">
        <f t="shared" ref="H93:H112" si="18">(E93-D93)/D93</f>
        <v>-2.1196357675507253E-2</v>
      </c>
      <c r="I93" s="684"/>
    </row>
    <row r="94" spans="1:13" x14ac:dyDescent="0.25">
      <c r="A94" s="680">
        <v>0</v>
      </c>
      <c r="B94" s="681">
        <v>42873</v>
      </c>
      <c r="C94" s="680">
        <v>160</v>
      </c>
      <c r="D94" s="682">
        <v>30.6706</v>
      </c>
      <c r="E94" s="682">
        <v>29.73</v>
      </c>
      <c r="F94" s="682">
        <f t="shared" si="16"/>
        <v>-150.49599999999998</v>
      </c>
      <c r="G94" s="682">
        <f t="shared" si="17"/>
        <v>4907.2960000000003</v>
      </c>
      <c r="H94" s="684">
        <f t="shared" si="18"/>
        <v>-3.0667805651014322E-2</v>
      </c>
      <c r="I94" s="684"/>
    </row>
    <row r="95" spans="1:13" x14ac:dyDescent="0.25">
      <c r="A95" s="680"/>
      <c r="B95" s="681">
        <v>42901</v>
      </c>
      <c r="C95" s="680">
        <v>80</v>
      </c>
      <c r="D95" s="682">
        <v>30.041799999999999</v>
      </c>
      <c r="E95" s="682">
        <v>30.43</v>
      </c>
      <c r="F95" s="682">
        <f t="shared" si="16"/>
        <v>31.056000000000097</v>
      </c>
      <c r="G95" s="682">
        <f t="shared" si="17"/>
        <v>2403.3440000000001</v>
      </c>
      <c r="H95" s="684">
        <f t="shared" si="18"/>
        <v>1.2921995353141331E-2</v>
      </c>
      <c r="I95" s="684"/>
    </row>
    <row r="96" spans="1:13" x14ac:dyDescent="0.25">
      <c r="A96" s="680">
        <v>80</v>
      </c>
      <c r="B96" s="681">
        <v>42917</v>
      </c>
      <c r="C96" s="680">
        <v>80</v>
      </c>
      <c r="D96" s="682">
        <v>29.463799999999999</v>
      </c>
      <c r="E96" s="682">
        <v>33.22</v>
      </c>
      <c r="F96" s="682">
        <f t="shared" si="16"/>
        <v>300.49599999999998</v>
      </c>
      <c r="G96" s="682">
        <f t="shared" si="17"/>
        <v>2357.1039999999998</v>
      </c>
      <c r="H96" s="684">
        <f t="shared" si="18"/>
        <v>0.12748525309023276</v>
      </c>
      <c r="I96" s="684"/>
    </row>
    <row r="97" spans="1:9" x14ac:dyDescent="0.25">
      <c r="A97" s="680">
        <v>80</v>
      </c>
      <c r="B97" s="681">
        <v>42957</v>
      </c>
      <c r="C97" s="680">
        <v>180</v>
      </c>
      <c r="D97" s="682">
        <v>22.695</v>
      </c>
      <c r="E97" s="682">
        <v>17.190000000000001</v>
      </c>
      <c r="F97" s="682">
        <f t="shared" si="16"/>
        <v>-990.89999999999986</v>
      </c>
      <c r="G97" s="682">
        <f t="shared" si="17"/>
        <v>4085.1</v>
      </c>
      <c r="H97" s="684">
        <f t="shared" si="18"/>
        <v>-0.24256444150693982</v>
      </c>
      <c r="I97" s="684"/>
    </row>
    <row r="98" spans="1:9" x14ac:dyDescent="0.25">
      <c r="A98" s="680">
        <v>80</v>
      </c>
      <c r="B98" s="681">
        <v>42983</v>
      </c>
      <c r="C98" s="680">
        <v>180</v>
      </c>
      <c r="D98" s="682">
        <v>22.695</v>
      </c>
      <c r="E98" s="682">
        <v>15.41</v>
      </c>
      <c r="F98" s="682">
        <f t="shared" si="16"/>
        <v>-1311.3</v>
      </c>
      <c r="G98" s="682">
        <f t="shared" si="17"/>
        <v>4085.1</v>
      </c>
      <c r="H98" s="684">
        <f t="shared" si="18"/>
        <v>-0.32099581405595945</v>
      </c>
      <c r="I98" s="684"/>
    </row>
    <row r="99" spans="1:9" x14ac:dyDescent="0.25">
      <c r="A99" s="680">
        <v>80</v>
      </c>
      <c r="B99" s="681">
        <v>42989</v>
      </c>
      <c r="C99" s="680">
        <v>80</v>
      </c>
      <c r="D99" s="682">
        <v>27.8643</v>
      </c>
      <c r="E99" s="682">
        <v>18.5</v>
      </c>
      <c r="F99" s="682">
        <f t="shared" si="16"/>
        <v>-749.14400000000001</v>
      </c>
      <c r="G99" s="682">
        <f t="shared" si="17"/>
        <v>2229.1440000000002</v>
      </c>
      <c r="H99" s="684">
        <f t="shared" si="18"/>
        <v>-0.33606801534580089</v>
      </c>
      <c r="I99" s="684"/>
    </row>
    <row r="100" spans="1:9" x14ac:dyDescent="0.25">
      <c r="A100" s="680">
        <v>80</v>
      </c>
      <c r="B100" s="681">
        <v>42996</v>
      </c>
      <c r="C100" s="680">
        <v>180</v>
      </c>
      <c r="D100" s="682">
        <v>22.1341</v>
      </c>
      <c r="E100" s="682">
        <v>16.989999999999998</v>
      </c>
      <c r="F100" s="682">
        <f t="shared" si="16"/>
        <v>-925.93800000000033</v>
      </c>
      <c r="G100" s="682">
        <f t="shared" si="17"/>
        <v>3984.1379999999999</v>
      </c>
      <c r="H100" s="684">
        <f t="shared" si="18"/>
        <v>-0.23240610641498871</v>
      </c>
      <c r="I100" s="684"/>
    </row>
    <row r="101" spans="1:9" x14ac:dyDescent="0.25">
      <c r="A101" s="680">
        <v>0</v>
      </c>
      <c r="B101" s="681">
        <v>43010</v>
      </c>
      <c r="C101" s="680">
        <v>100</v>
      </c>
      <c r="D101" s="682">
        <v>24.8977</v>
      </c>
      <c r="E101" s="682">
        <v>18.47</v>
      </c>
      <c r="F101" s="682">
        <f t="shared" si="16"/>
        <v>-642.77000000000021</v>
      </c>
      <c r="G101" s="682">
        <f t="shared" si="17"/>
        <v>2489.77</v>
      </c>
      <c r="H101" s="684">
        <f t="shared" si="18"/>
        <v>-0.25816440876064861</v>
      </c>
      <c r="I101" s="684"/>
    </row>
    <row r="102" spans="1:9" x14ac:dyDescent="0.25">
      <c r="A102" s="680">
        <v>0</v>
      </c>
      <c r="B102" s="681">
        <v>43011</v>
      </c>
      <c r="C102" s="680">
        <v>180</v>
      </c>
      <c r="D102" s="682">
        <v>21.809799999999999</v>
      </c>
      <c r="E102" s="682">
        <v>18.82</v>
      </c>
      <c r="F102" s="682">
        <f t="shared" si="16"/>
        <v>-538.16399999999976</v>
      </c>
      <c r="G102" s="682">
        <f t="shared" si="17"/>
        <v>3925.7639999999997</v>
      </c>
      <c r="H102" s="684">
        <f t="shared" si="18"/>
        <v>-0.13708516355033054</v>
      </c>
      <c r="I102" s="682">
        <v>21.5</v>
      </c>
    </row>
    <row r="103" spans="1:9" x14ac:dyDescent="0.25">
      <c r="A103" s="680">
        <v>0</v>
      </c>
      <c r="B103" s="681">
        <v>43012</v>
      </c>
      <c r="C103" s="680">
        <v>180</v>
      </c>
      <c r="D103" s="682">
        <v>21.81</v>
      </c>
      <c r="E103" s="682">
        <v>16.079999999999998</v>
      </c>
      <c r="F103" s="682">
        <f t="shared" si="16"/>
        <v>-1031.4000000000001</v>
      </c>
      <c r="G103" s="682">
        <f t="shared" si="17"/>
        <v>3925.7999999999997</v>
      </c>
      <c r="H103" s="684">
        <f t="shared" si="18"/>
        <v>-0.2627235213204952</v>
      </c>
      <c r="I103" s="684"/>
    </row>
    <row r="104" spans="1:9" x14ac:dyDescent="0.25">
      <c r="A104" s="680">
        <v>0</v>
      </c>
      <c r="B104" s="681">
        <v>43013</v>
      </c>
      <c r="C104" s="680">
        <v>280</v>
      </c>
      <c r="D104" s="682">
        <v>19.663499999999999</v>
      </c>
      <c r="E104" s="682">
        <v>15.68</v>
      </c>
      <c r="F104" s="682">
        <f t="shared" si="16"/>
        <v>-1115.3799999999999</v>
      </c>
      <c r="G104" s="682">
        <f t="shared" si="17"/>
        <v>5505.78</v>
      </c>
      <c r="H104" s="684">
        <f t="shared" si="18"/>
        <v>-0.2025834668294047</v>
      </c>
      <c r="I104" s="682">
        <v>19.5</v>
      </c>
    </row>
    <row r="105" spans="1:9" x14ac:dyDescent="0.25">
      <c r="A105" s="680">
        <v>100</v>
      </c>
      <c r="B105" s="681">
        <v>43031</v>
      </c>
      <c r="C105" s="680">
        <v>280</v>
      </c>
      <c r="D105" s="682">
        <v>19.663499999999999</v>
      </c>
      <c r="E105" s="682">
        <v>14.54</v>
      </c>
      <c r="F105" s="682">
        <f t="shared" si="16"/>
        <v>-1434.58</v>
      </c>
      <c r="G105" s="682">
        <f t="shared" si="17"/>
        <v>5505.78</v>
      </c>
      <c r="H105" s="684">
        <f t="shared" si="18"/>
        <v>-0.26055890355226691</v>
      </c>
      <c r="I105" s="682"/>
    </row>
    <row r="106" spans="1:9" x14ac:dyDescent="0.25">
      <c r="A106" s="680"/>
      <c r="B106" s="681">
        <v>43044</v>
      </c>
      <c r="C106" s="680">
        <v>480</v>
      </c>
      <c r="D106" s="682">
        <v>16.170000000000002</v>
      </c>
      <c r="E106" s="682">
        <v>11.4</v>
      </c>
      <c r="F106" s="682">
        <f t="shared" si="16"/>
        <v>-2289.6000000000008</v>
      </c>
      <c r="G106" s="682">
        <f t="shared" si="17"/>
        <v>7761.6</v>
      </c>
      <c r="H106" s="684">
        <f t="shared" si="18"/>
        <v>-0.29499072356215217</v>
      </c>
      <c r="I106" s="684"/>
    </row>
    <row r="107" spans="1:9" x14ac:dyDescent="0.25">
      <c r="A107" s="680">
        <v>80</v>
      </c>
      <c r="B107" s="681">
        <v>43045</v>
      </c>
      <c r="C107" s="680">
        <v>280</v>
      </c>
      <c r="D107" s="682">
        <v>19.092300000000002</v>
      </c>
      <c r="E107" s="682">
        <v>12.41</v>
      </c>
      <c r="F107" s="682">
        <f t="shared" si="16"/>
        <v>-1871.0440000000003</v>
      </c>
      <c r="G107" s="682">
        <f t="shared" si="17"/>
        <v>5345.8440000000001</v>
      </c>
      <c r="H107" s="684">
        <f t="shared" si="18"/>
        <v>-0.34999973811431839</v>
      </c>
      <c r="I107" s="685" t="s">
        <v>739</v>
      </c>
    </row>
    <row r="108" spans="1:9" x14ac:dyDescent="0.25">
      <c r="A108" s="680">
        <v>0</v>
      </c>
      <c r="B108" s="681">
        <v>43070</v>
      </c>
      <c r="C108" s="680">
        <v>200</v>
      </c>
      <c r="D108" s="682">
        <v>20.621300000000002</v>
      </c>
      <c r="E108" s="682">
        <v>15.26</v>
      </c>
      <c r="F108" s="682">
        <f t="shared" si="16"/>
        <v>-1072.2600000000004</v>
      </c>
      <c r="G108" s="682">
        <f t="shared" si="17"/>
        <v>4124.26</v>
      </c>
      <c r="H108" s="684">
        <f t="shared" si="18"/>
        <v>-0.25998845853559188</v>
      </c>
      <c r="I108" s="684"/>
    </row>
    <row r="109" spans="1:9" x14ac:dyDescent="0.25">
      <c r="A109" s="680">
        <v>200</v>
      </c>
      <c r="B109" s="681">
        <v>43077</v>
      </c>
      <c r="C109" s="680">
        <v>200</v>
      </c>
      <c r="D109" s="682">
        <v>20.62</v>
      </c>
      <c r="E109" s="682">
        <v>16.059999999999999</v>
      </c>
      <c r="F109" s="682">
        <f t="shared" si="16"/>
        <v>-912.00000000000045</v>
      </c>
      <c r="G109" s="682">
        <f t="shared" si="17"/>
        <v>4124</v>
      </c>
      <c r="H109" s="684">
        <f t="shared" si="18"/>
        <v>-0.22114451988360825</v>
      </c>
      <c r="I109" s="684"/>
    </row>
    <row r="110" spans="1:9" x14ac:dyDescent="0.25">
      <c r="A110" s="680">
        <v>200</v>
      </c>
      <c r="B110" s="681">
        <v>43082</v>
      </c>
      <c r="C110" s="680">
        <v>200</v>
      </c>
      <c r="D110" s="682">
        <v>20.52</v>
      </c>
      <c r="E110" s="682">
        <v>15.7</v>
      </c>
      <c r="F110" s="682">
        <f t="shared" si="16"/>
        <v>-964</v>
      </c>
      <c r="G110" s="682">
        <f t="shared" si="17"/>
        <v>4104</v>
      </c>
      <c r="H110" s="684">
        <f t="shared" si="18"/>
        <v>-0.23489278752436649</v>
      </c>
      <c r="I110" s="684" t="s">
        <v>184</v>
      </c>
    </row>
    <row r="111" spans="1:9" x14ac:dyDescent="0.25">
      <c r="A111" s="680">
        <v>200</v>
      </c>
      <c r="B111" s="681">
        <v>43083</v>
      </c>
      <c r="C111" s="680">
        <v>200</v>
      </c>
      <c r="D111" s="682">
        <v>20.520199999999999</v>
      </c>
      <c r="E111" s="682">
        <v>19.22</v>
      </c>
      <c r="F111" s="682">
        <f t="shared" si="16"/>
        <v>-260.04000000000008</v>
      </c>
      <c r="G111" s="682">
        <f t="shared" si="17"/>
        <v>4104.04</v>
      </c>
      <c r="H111" s="684">
        <f t="shared" si="18"/>
        <v>-6.3361955536495762E-2</v>
      </c>
      <c r="I111" s="684"/>
    </row>
    <row r="112" spans="1:9" x14ac:dyDescent="0.25">
      <c r="A112" s="680">
        <v>100</v>
      </c>
      <c r="B112" s="681">
        <v>43111</v>
      </c>
      <c r="C112" s="680">
        <v>100</v>
      </c>
      <c r="D112" s="682">
        <v>19.73</v>
      </c>
      <c r="E112" s="682">
        <v>21.74</v>
      </c>
      <c r="F112" s="682">
        <f t="shared" si="16"/>
        <v>200.9999999999998</v>
      </c>
      <c r="G112" s="682">
        <f t="shared" si="17"/>
        <v>1973</v>
      </c>
      <c r="H112" s="684">
        <f t="shared" si="18"/>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9">
    <cfRule type="expression" dxfId="285" priority="129">
      <formula>F27&gt;0</formula>
    </cfRule>
    <cfRule type="expression" dxfId="284" priority="130">
      <formula>F27&lt;0</formula>
    </cfRule>
  </conditionalFormatting>
  <conditionalFormatting sqref="H27:H29">
    <cfRule type="expression" dxfId="283" priority="127">
      <formula>H27&gt;0</formula>
    </cfRule>
    <cfRule type="expression" dxfId="282" priority="128">
      <formula>H27&lt;0</formula>
    </cfRule>
  </conditionalFormatting>
  <conditionalFormatting sqref="H30">
    <cfRule type="expression" dxfId="281" priority="123">
      <formula>H30&gt;0</formula>
    </cfRule>
    <cfRule type="expression" dxfId="280" priority="124">
      <formula>H30&lt;0</formula>
    </cfRule>
  </conditionalFormatting>
  <conditionalFormatting sqref="H31:H35">
    <cfRule type="expression" dxfId="279" priority="121">
      <formula>H31&gt;0</formula>
    </cfRule>
    <cfRule type="expression" dxfId="278" priority="122">
      <formula>H31&lt;0</formula>
    </cfRule>
  </conditionalFormatting>
  <conditionalFormatting sqref="F31">
    <cfRule type="expression" dxfId="277" priority="115">
      <formula>F31&gt;0</formula>
    </cfRule>
    <cfRule type="expression" dxfId="276" priority="116">
      <formula>F31&lt;0</formula>
    </cfRule>
  </conditionalFormatting>
  <conditionalFormatting sqref="I25:I29">
    <cfRule type="expression" dxfId="275" priority="113">
      <formula>I25&gt;0</formula>
    </cfRule>
    <cfRule type="expression" dxfId="274" priority="114">
      <formula>I25&lt;0</formula>
    </cfRule>
  </conditionalFormatting>
  <conditionalFormatting sqref="I30:I33 I35 I38 K38 J21:J39 I40:K41 J42:K42">
    <cfRule type="expression" dxfId="273" priority="107">
      <formula>I21&gt;0</formula>
    </cfRule>
    <cfRule type="expression" dxfId="272" priority="108">
      <formula>I21&lt;0</formula>
    </cfRule>
  </conditionalFormatting>
  <conditionalFormatting sqref="I21:I24 K21:K24">
    <cfRule type="expression" dxfId="271" priority="105">
      <formula>I21&gt;0</formula>
    </cfRule>
    <cfRule type="expression" dxfId="270" priority="106">
      <formula>I21&lt;0</formula>
    </cfRule>
  </conditionalFormatting>
  <conditionalFormatting sqref="F32:F35">
    <cfRule type="expression" dxfId="269" priority="103">
      <formula>F32&gt;0</formula>
    </cfRule>
    <cfRule type="expression" dxfId="268" priority="104">
      <formula>F32&lt;0</formula>
    </cfRule>
  </conditionalFormatting>
  <conditionalFormatting sqref="Q8">
    <cfRule type="expression" dxfId="267" priority="99">
      <formula>Q8&gt;0</formula>
    </cfRule>
    <cfRule type="expression" dxfId="266" priority="100">
      <formula>Q8&lt;0</formula>
    </cfRule>
  </conditionalFormatting>
  <conditionalFormatting sqref="Q7">
    <cfRule type="expression" dxfId="265" priority="101">
      <formula>Q7&gt;0</formula>
    </cfRule>
    <cfRule type="expression" dxfId="264" priority="102">
      <formula>Q7&lt;0</formula>
    </cfRule>
  </conditionalFormatting>
  <conditionalFormatting sqref="F88">
    <cfRule type="expression" dxfId="263" priority="87">
      <formula>F88&gt;0</formula>
    </cfRule>
    <cfRule type="expression" dxfId="262" priority="88">
      <formula>F88&lt;0</formula>
    </cfRule>
  </conditionalFormatting>
  <conditionalFormatting sqref="H88">
    <cfRule type="expression" dxfId="261" priority="85">
      <formula>H88&gt;0</formula>
    </cfRule>
    <cfRule type="expression" dxfId="260" priority="86">
      <formula>H88&lt;0</formula>
    </cfRule>
  </conditionalFormatting>
  <conditionalFormatting sqref="I88">
    <cfRule type="expression" dxfId="259" priority="73">
      <formula>I88&gt;0</formula>
    </cfRule>
    <cfRule type="expression" dxfId="258" priority="74">
      <formula>I88&lt;0</formula>
    </cfRule>
  </conditionalFormatting>
  <conditionalFormatting sqref="F25:F26">
    <cfRule type="expression" dxfId="257" priority="69">
      <formula>F25&gt;0</formula>
    </cfRule>
    <cfRule type="expression" dxfId="256" priority="70">
      <formula>F25&lt;0</formula>
    </cfRule>
  </conditionalFormatting>
  <conditionalFormatting sqref="H25:H26">
    <cfRule type="expression" dxfId="255" priority="67">
      <formula>H25&gt;0</formula>
    </cfRule>
    <cfRule type="expression" dxfId="254" priority="68">
      <formula>H25&lt;0</formula>
    </cfRule>
  </conditionalFormatting>
  <conditionalFormatting sqref="F94:F98">
    <cfRule type="expression" dxfId="253" priority="65">
      <formula>F94&gt;0</formula>
    </cfRule>
    <cfRule type="expression" dxfId="252" priority="66">
      <formula>F94&lt;0</formula>
    </cfRule>
  </conditionalFormatting>
  <conditionalFormatting sqref="H94:H96">
    <cfRule type="expression" dxfId="251" priority="63">
      <formula>H94&gt;0</formula>
    </cfRule>
    <cfRule type="expression" dxfId="250" priority="64">
      <formula>H94&lt;0</formula>
    </cfRule>
  </conditionalFormatting>
  <conditionalFormatting sqref="H97:H98">
    <cfRule type="expression" dxfId="249" priority="61">
      <formula>H97&gt;0</formula>
    </cfRule>
    <cfRule type="expression" dxfId="248" priority="62">
      <formula>H97&lt;0</formula>
    </cfRule>
  </conditionalFormatting>
  <conditionalFormatting sqref="H99:H124">
    <cfRule type="expression" dxfId="247" priority="59">
      <formula>H99&gt;0</formula>
    </cfRule>
    <cfRule type="expression" dxfId="246" priority="60">
      <formula>H99&lt;0</formula>
    </cfRule>
  </conditionalFormatting>
  <conditionalFormatting sqref="F89:F92">
    <cfRule type="expression" dxfId="245" priority="57">
      <formula>F89&gt;0</formula>
    </cfRule>
    <cfRule type="expression" dxfId="244" priority="58">
      <formula>F89&lt;0</formula>
    </cfRule>
  </conditionalFormatting>
  <conditionalFormatting sqref="H89:H92">
    <cfRule type="expression" dxfId="243" priority="55">
      <formula>H89&gt;0</formula>
    </cfRule>
    <cfRule type="expression" dxfId="242" priority="56">
      <formula>H89&lt;0</formula>
    </cfRule>
  </conditionalFormatting>
  <conditionalFormatting sqref="F99">
    <cfRule type="expression" dxfId="241" priority="53">
      <formula>F99&gt;0</formula>
    </cfRule>
    <cfRule type="expression" dxfId="240" priority="54">
      <formula>F99&lt;0</formula>
    </cfRule>
  </conditionalFormatting>
  <conditionalFormatting sqref="I93:I95">
    <cfRule type="expression" dxfId="239" priority="51">
      <formula>I93&gt;0</formula>
    </cfRule>
    <cfRule type="expression" dxfId="238" priority="52">
      <formula>I93&lt;0</formula>
    </cfRule>
  </conditionalFormatting>
  <conditionalFormatting sqref="I96">
    <cfRule type="expression" dxfId="237" priority="49">
      <formula>I96&gt;0</formula>
    </cfRule>
    <cfRule type="expression" dxfId="236" priority="50">
      <formula>I96&lt;0</formula>
    </cfRule>
  </conditionalFormatting>
  <conditionalFormatting sqref="I97">
    <cfRule type="expression" dxfId="235" priority="47">
      <formula>I97&gt;0</formula>
    </cfRule>
    <cfRule type="expression" dxfId="234" priority="48">
      <formula>I97&lt;0</formula>
    </cfRule>
  </conditionalFormatting>
  <conditionalFormatting sqref="I98:I101 I103 I106 I108:I124">
    <cfRule type="expression" dxfId="233" priority="45">
      <formula>I98&gt;0</formula>
    </cfRule>
    <cfRule type="expression" dxfId="232" priority="46">
      <formula>I98&lt;0</formula>
    </cfRule>
  </conditionalFormatting>
  <conditionalFormatting sqref="I89:I92">
    <cfRule type="expression" dxfId="231" priority="43">
      <formula>I89&gt;0</formula>
    </cfRule>
    <cfRule type="expression" dxfId="230" priority="44">
      <formula>I89&lt;0</formula>
    </cfRule>
  </conditionalFormatting>
  <conditionalFormatting sqref="F100:F124">
    <cfRule type="expression" dxfId="229" priority="41">
      <formula>F100&gt;0</formula>
    </cfRule>
    <cfRule type="expression" dxfId="228" priority="42">
      <formula>F100&lt;0</formula>
    </cfRule>
  </conditionalFormatting>
  <conditionalFormatting sqref="F93">
    <cfRule type="expression" dxfId="227" priority="39">
      <formula>F93&gt;0</formula>
    </cfRule>
    <cfRule type="expression" dxfId="226" priority="40">
      <formula>F93&lt;0</formula>
    </cfRule>
  </conditionalFormatting>
  <conditionalFormatting sqref="H93">
    <cfRule type="expression" dxfId="225" priority="37">
      <formula>H93&gt;0</formula>
    </cfRule>
    <cfRule type="expression" dxfId="224" priority="38">
      <formula>H93&lt;0</formula>
    </cfRule>
  </conditionalFormatting>
  <conditionalFormatting sqref="F21:F24">
    <cfRule type="expression" dxfId="223" priority="35">
      <formula>F21&gt;0</formula>
    </cfRule>
    <cfRule type="expression" dxfId="222" priority="36">
      <formula>F21&lt;0</formula>
    </cfRule>
  </conditionalFormatting>
  <conditionalFormatting sqref="H21:H24">
    <cfRule type="expression" dxfId="221" priority="33">
      <formula>H21&gt;0</formula>
    </cfRule>
    <cfRule type="expression" dxfId="220" priority="34">
      <formula>H21&lt;0</formula>
    </cfRule>
  </conditionalFormatting>
  <conditionalFormatting sqref="K25:K27 K30:K37">
    <cfRule type="expression" dxfId="219" priority="31">
      <formula>K25&gt;0</formula>
    </cfRule>
    <cfRule type="expression" dxfId="218" priority="32">
      <formula>K25&lt;0</formula>
    </cfRule>
  </conditionalFormatting>
  <conditionalFormatting sqref="H37">
    <cfRule type="expression" dxfId="217" priority="29">
      <formula>H37&gt;0</formula>
    </cfRule>
    <cfRule type="expression" dxfId="216" priority="30">
      <formula>H37&lt;0</formula>
    </cfRule>
  </conditionalFormatting>
  <conditionalFormatting sqref="F37">
    <cfRule type="expression" dxfId="215" priority="27">
      <formula>F37&gt;0</formula>
    </cfRule>
    <cfRule type="expression" dxfId="214" priority="28">
      <formula>F37&lt;0</formula>
    </cfRule>
  </conditionalFormatting>
  <conditionalFormatting sqref="H36">
    <cfRule type="expression" dxfId="213" priority="23">
      <formula>H36&gt;0</formula>
    </cfRule>
    <cfRule type="expression" dxfId="212" priority="24">
      <formula>H36&lt;0</formula>
    </cfRule>
  </conditionalFormatting>
  <conditionalFormatting sqref="F36">
    <cfRule type="expression" dxfId="211" priority="21">
      <formula>F36&gt;0</formula>
    </cfRule>
    <cfRule type="expression" dxfId="210" priority="22">
      <formula>F36&lt;0</formula>
    </cfRule>
  </conditionalFormatting>
  <conditionalFormatting sqref="L38 L51">
    <cfRule type="expression" dxfId="209" priority="17">
      <formula>L38&gt;0</formula>
    </cfRule>
    <cfRule type="expression" dxfId="208" priority="18">
      <formula>L38&lt;0</formula>
    </cfRule>
  </conditionalFormatting>
  <conditionalFormatting sqref="L21:L24">
    <cfRule type="expression" dxfId="207" priority="15">
      <formula>L21&gt;0</formula>
    </cfRule>
    <cfRule type="expression" dxfId="206" priority="16">
      <formula>L21&lt;0</formula>
    </cfRule>
  </conditionalFormatting>
  <conditionalFormatting sqref="L25:L27 L30:L37">
    <cfRule type="expression" dxfId="205" priority="13">
      <formula>L25&gt;0</formula>
    </cfRule>
    <cfRule type="expression" dxfId="204" priority="14">
      <formula>L25&lt;0</formula>
    </cfRule>
  </conditionalFormatting>
  <conditionalFormatting sqref="F54:F55 H54:I55 K54:K55">
    <cfRule type="expression" dxfId="203" priority="11">
      <formula>F54&gt;0</formula>
    </cfRule>
    <cfRule type="expression" dxfId="202" priority="12">
      <formula>F54&lt;0</formula>
    </cfRule>
  </conditionalFormatting>
  <conditionalFormatting sqref="K56:K57 F56:F58 H56:I58">
    <cfRule type="expression" dxfId="201" priority="7">
      <formula>F56&gt;0</formula>
    </cfRule>
    <cfRule type="expression" dxfId="200" priority="8">
      <formula>F56&lt;0</formula>
    </cfRule>
  </conditionalFormatting>
  <conditionalFormatting sqref="H59:I59 F59 K58 K59:L59">
    <cfRule type="expression" dxfId="199" priority="1">
      <formula>F58&gt;0</formula>
    </cfRule>
    <cfRule type="expression" dxfId="198"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4" t="s">
        <v>78</v>
      </c>
      <c r="P40" s="884"/>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4" t="s">
        <v>78</v>
      </c>
      <c r="P40" s="884"/>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4" t="s">
        <v>78</v>
      </c>
      <c r="P42" s="884"/>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4" t="s">
        <v>78</v>
      </c>
      <c r="P42" s="884"/>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4" t="s">
        <v>78</v>
      </c>
      <c r="P17" s="884"/>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6">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6"/>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4" t="s">
        <v>78</v>
      </c>
      <c r="P41" s="884"/>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4" t="s">
        <v>78</v>
      </c>
      <c r="P45" s="884"/>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4" t="s">
        <v>78</v>
      </c>
      <c r="Q39" s="884"/>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4" t="s">
        <v>78</v>
      </c>
      <c r="P41" s="884"/>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70</vt:i4>
      </vt:variant>
    </vt:vector>
  </HeadingPairs>
  <TitlesOfParts>
    <vt:vector size="181"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2019-04-17T04:13:22Z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